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0-1-05-1-01-00-2-0396\"/>
    </mc:Choice>
  </mc:AlternateContent>
  <xr:revisionPtr revIDLastSave="0" documentId="13_ncr:1_{E1511B69-27FE-4DE4-B21E-A6C87F95E38E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4" l="1"/>
  <c r="H37" i="4"/>
  <c r="H38" i="4"/>
  <c r="H35" i="4"/>
  <c r="H44" i="4" l="1"/>
  <c r="I44" i="4" s="1"/>
  <c r="M51" i="4"/>
  <c r="M50" i="4"/>
  <c r="M49" i="4"/>
  <c r="D44" i="4"/>
  <c r="D43" i="4"/>
  <c r="D42" i="4"/>
  <c r="D41" i="4"/>
  <c r="D40" i="4"/>
  <c r="D39" i="4"/>
  <c r="D38" i="4"/>
  <c r="D37" i="4"/>
  <c r="D36" i="4"/>
  <c r="D35" i="4"/>
  <c r="D183" i="5" l="1"/>
  <c r="D263" i="5" l="1"/>
  <c r="D220" i="5" l="1"/>
  <c r="D289" i="5" l="1"/>
  <c r="D288" i="5"/>
  <c r="D21" i="4" l="1"/>
  <c r="D20" i="4"/>
  <c r="E21" i="4" l="1"/>
  <c r="F21" i="4" l="1"/>
  <c r="H21" i="4" s="1"/>
  <c r="H28" i="4" s="1"/>
  <c r="C37" i="4" l="1"/>
  <c r="E37" i="4" s="1"/>
  <c r="F37" i="4" s="1"/>
  <c r="G37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E22" i="4" s="1"/>
  <c r="F22" i="4" s="1"/>
  <c r="H22" i="4" s="1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9" i="4" s="1"/>
  <c r="F19" i="4" s="1"/>
  <c r="H19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20" i="4" l="1"/>
  <c r="F20" i="4" s="1"/>
  <c r="H20" i="4" s="1"/>
  <c r="C20" i="6"/>
  <c r="C6" i="6"/>
  <c r="H27" i="4" l="1"/>
  <c r="C36" i="4" s="1"/>
  <c r="H26" i="4" l="1"/>
  <c r="H29" i="4" s="1"/>
  <c r="H30" i="4" s="1"/>
  <c r="E36" i="4"/>
  <c r="F36" i="4" s="1"/>
  <c r="G36" i="4" s="1"/>
  <c r="C35" i="4" l="1"/>
  <c r="C39" i="4" s="1"/>
  <c r="E39" i="4" s="1"/>
  <c r="F39" i="4" s="1"/>
  <c r="G39" i="4" s="1"/>
  <c r="C42" i="4" l="1"/>
  <c r="C41" i="4"/>
  <c r="I30" i="4"/>
  <c r="C40" i="4"/>
  <c r="E40" i="4" s="1"/>
  <c r="F40" i="4" s="1"/>
  <c r="G40" i="4" s="1"/>
  <c r="E35" i="4"/>
  <c r="F35" i="4" s="1"/>
  <c r="C43" i="4"/>
  <c r="C38" i="4" l="1"/>
  <c r="G35" i="4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G44" i="4" s="1"/>
  <c r="F44" i="4"/>
</calcChain>
</file>

<file path=xl/sharedStrings.xml><?xml version="1.0" encoding="utf-8"?>
<sst xmlns="http://schemas.openxmlformats.org/spreadsheetml/2006/main" count="697" uniqueCount="382">
  <si>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</si>
  <si>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</si>
  <si>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</si>
  <si>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</si>
  <si>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</si>
  <si>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</si>
  <si>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</si>
  <si>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</si>
  <si>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</si>
  <si>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</si>
  <si>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</si>
  <si>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</si>
  <si>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</si>
  <si>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</si>
  <si>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</si>
  <si>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</si>
  <si>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</si>
  <si>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</si>
  <si>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</si>
  <si>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</si>
  <si>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</si>
  <si>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</si>
  <si>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</si>
  <si>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</si>
  <si>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</si>
  <si>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</si>
  <si>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</si>
  <si>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</si>
  <si>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</si>
  <si>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</si>
  <si>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</si>
  <si>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</si>
  <si>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</si>
  <si>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</si>
  <si>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</si>
  <si>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</si>
  <si>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</si>
  <si>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</si>
  <si>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</si>
  <si>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</si>
  <si>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</si>
  <si>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</si>
  <si>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</si>
  <si>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</si>
  <si>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</si>
  <si>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</si>
  <si>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</si>
  <si>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</si>
  <si>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</si>
  <si>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</si>
  <si>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</si>
  <si>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</si>
  <si>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</si>
  <si>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</si>
  <si>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</si>
  <si>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</si>
  <si>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</si>
  <si>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</si>
  <si>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</si>
  <si>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</si>
  <si>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</si>
  <si>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</si>
  <si>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</si>
  <si>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</si>
  <si>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</si>
  <si>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</si>
  <si>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</si>
  <si>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</si>
  <si>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</si>
  <si>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</si>
  <si>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</si>
  <si>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</si>
  <si>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</si>
  <si>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</si>
  <si>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</si>
  <si>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</si>
  <si>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</si>
  <si>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</si>
  <si>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</si>
  <si>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</si>
  <si>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</si>
  <si>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</si>
  <si>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</si>
  <si>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</si>
  <si>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</si>
  <si>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</si>
  <si>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</si>
  <si>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</si>
  <si>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</si>
  <si>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</si>
  <si>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</si>
  <si>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</si>
  <si>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</si>
  <si>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</si>
  <si>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</si>
  <si>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</si>
  <si>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</si>
  <si>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</si>
  <si>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</si>
  <si>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</si>
  <si>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</si>
  <si>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</si>
  <si>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</si>
  <si>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</si>
  <si>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</si>
  <si>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</si>
  <si>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</si>
  <si>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</si>
  <si>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</si>
  <si>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</si>
  <si>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</si>
  <si>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</si>
  <si>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</si>
  <si>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</si>
  <si>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</si>
  <si>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</si>
  <si>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</si>
  <si>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</si>
  <si>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</si>
  <si>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</si>
  <si>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</si>
  <si>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</si>
  <si>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</si>
  <si>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</si>
  <si>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</si>
  <si>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</si>
  <si>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</si>
  <si>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</si>
  <si>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</si>
  <si>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</si>
  <si>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</si>
  <si>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</si>
  <si>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</si>
  <si>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</si>
  <si>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</si>
  <si>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</si>
  <si>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</si>
  <si>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</si>
  <si>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</si>
  <si>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</si>
  <si>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</si>
  <si>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</si>
  <si>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</si>
  <si>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</si>
  <si>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</si>
  <si>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</si>
  <si>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</si>
  <si>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</si>
  <si>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</si>
  <si>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</si>
  <si>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</si>
  <si>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</si>
  <si>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</si>
  <si>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</si>
  <si>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</si>
  <si>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</si>
  <si>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</si>
  <si>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</si>
  <si>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</si>
  <si>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</si>
  <si>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</si>
  <si>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</si>
  <si>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</si>
  <si>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</si>
  <si>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</si>
  <si>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</si>
  <si>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</si>
  <si>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</si>
  <si>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</si>
  <si>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</si>
  <si>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</si>
  <si>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</si>
  <si>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</si>
  <si>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</si>
  <si>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</si>
  <si>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</si>
  <si>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</si>
  <si>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</si>
  <si>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</si>
  <si>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</si>
  <si>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</si>
  <si>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</si>
  <si>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</si>
  <si>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</si>
  <si>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</si>
  <si>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</si>
  <si>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</si>
  <si>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</si>
  <si>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</si>
  <si>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</si>
  <si>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</si>
  <si>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</si>
  <si>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</si>
  <si>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</si>
  <si>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</si>
  <si>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</si>
  <si>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</si>
  <si>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</si>
  <si>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</si>
  <si>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</si>
  <si>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</si>
  <si>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</si>
  <si>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</si>
  <si>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</si>
  <si>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</si>
  <si>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</si>
  <si>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</si>
  <si>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</si>
  <si>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</si>
  <si>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</si>
  <si>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</si>
  <si>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</si>
  <si>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</si>
  <si>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</si>
  <si>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</si>
  <si>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</si>
  <si>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</si>
  <si>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</si>
  <si>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</si>
  <si>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</si>
  <si>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</si>
  <si>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</si>
  <si>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</si>
  <si>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</si>
  <si>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</si>
  <si>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</si>
  <si>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</si>
  <si>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</si>
  <si>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</si>
  <si>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</si>
  <si>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</si>
  <si>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</si>
  <si>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</si>
  <si>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</si>
  <si>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</si>
  <si>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</si>
  <si>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</si>
  <si>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</si>
  <si>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</si>
  <si>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</si>
  <si>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</si>
  <si>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</si>
  <si>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</si>
  <si>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</si>
  <si>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</si>
  <si>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</si>
  <si>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</si>
  <si>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</si>
  <si>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</si>
  <si>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</si>
  <si>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</si>
  <si>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</si>
  <si>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</si>
  <si>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</si>
  <si>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</si>
  <si>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</si>
  <si>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</si>
  <si>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</si>
  <si>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</si>
  <si>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</si>
  <si>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</si>
  <si>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</si>
  <si>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</si>
  <si>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</si>
  <si>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</si>
  <si>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</si>
  <si>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</si>
  <si>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</si>
  <si>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</si>
  <si>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</si>
  <si>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</si>
  <si>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</si>
  <si>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</si>
  <si>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</si>
  <si>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</si>
  <si>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</si>
  <si>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</si>
  <si>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</si>
  <si>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</si>
  <si>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</si>
  <si>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</si>
  <si>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</si>
  <si>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</si>
  <si>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</si>
  <si>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</si>
  <si>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</si>
  <si>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</si>
  <si>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</si>
  <si>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</si>
  <si>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</si>
  <si>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</si>
  <si>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</si>
  <si>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</si>
  <si>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</si>
  <si>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</si>
  <si>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</si>
  <si>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</si>
  <si>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</si>
  <si>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</si>
  <si>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</si>
  <si>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</si>
  <si>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</si>
  <si>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</si>
  <si>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</si>
  <si>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</si>
  <si>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</si>
  <si>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</si>
  <si>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</si>
  <si>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</si>
  <si>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</si>
  <si>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</si>
  <si>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</si>
  <si>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</si>
  <si>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</si>
  <si>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</si>
  <si>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</si>
  <si>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</si>
  <si>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</si>
  <si>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</si>
  <si>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</si>
  <si>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</si>
  <si>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</si>
  <si>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</si>
  <si>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</si>
  <si>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</si>
  <si>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</si>
  <si>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</si>
  <si>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</si>
  <si>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</si>
  <si>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</si>
  <si>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</si>
  <si>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</si>
  <si>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</si>
  <si>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</si>
  <si>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</si>
  <si>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</si>
  <si>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</si>
  <si>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</si>
  <si>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</si>
  <si>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</si>
  <si>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</si>
  <si>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</si>
  <si>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</si>
  <si>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</si>
  <si>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</si>
  <si>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</si>
  <si>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</si>
  <si>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</si>
  <si>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</si>
  <si>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</si>
  <si>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</si>
  <si>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</si>
  <si>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</si>
  <si>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</si>
  <si>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</si>
  <si>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</si>
  <si>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</si>
  <si>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</si>
  <si>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</si>
  <si>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</si>
  <si>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</si>
  <si>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</si>
  <si>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</si>
  <si>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</si>
  <si>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</si>
  <si>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</si>
  <si>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</si>
  <si>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</si>
  <si>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</si>
  <si>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</si>
  <si>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</si>
  <si>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</si>
  <si>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</si>
  <si>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</si>
  <si>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</si>
  <si>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</si>
  <si>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K_20-1-05-1-01-00-2-0396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</si>
  <si>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</si>
  <si>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</si>
  <si>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</si>
  <si>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Выб, Стр-во новой КТП-10/0,4 кВ взамен ТП-51 (инв.№ 050003343, 050003345) в гп. Лесогорский Выборгский район ЛО (20-1-05-1-01-00-2-0396)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</si>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</sst>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4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9" fillId="0" borderId="0" xfId="2" quotePrefix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69" customWidth="1"/>
    <col min="2" max="2" width="60.42578125" style="59" customWidth="1"/>
    <col min="3" max="3" width="12.140625" style="59" customWidth="1"/>
    <col min="4" max="4" width="10.5703125" style="59" customWidth="1"/>
    <col min="5" max="5" width="14.28515625" style="59" customWidth="1"/>
    <col min="6" max="6" width="14.42578125" style="59" customWidth="1"/>
    <col min="7" max="7" width="17.85546875" style="59" customWidth="1"/>
    <col min="8" max="8" width="17.5703125" style="59" customWidth="1"/>
    <col min="9" max="9" width="13.5703125" style="59" hidden="1" customWidth="1"/>
    <col min="10" max="10" width="0" style="59" hidden="1" customWidth="1"/>
    <col min="11" max="11" width="14.140625" style="59" hidden="1" customWidth="1"/>
    <col min="12" max="12" width="10.28515625" style="59" hidden="1" customWidth="1"/>
    <col min="13" max="14" width="0" style="59" hidden="1" customWidth="1"/>
    <col min="15" max="15" width="15.28515625" style="59" hidden="1" customWidth="1"/>
    <col min="16" max="19" width="0" style="59" hidden="1" customWidth="1"/>
    <col min="20" max="16384" width="9.140625" style="59"/>
  </cols>
  <sheetData>
    <row r="1" spans="1:16" x14ac:dyDescent="0.25">
      <c r="H1" s="2" t="s">
        <v>37</v>
      </c>
    </row>
    <row r="3" spans="1:16" x14ac:dyDescent="0.25">
      <c r="A3" s="70" t="s">
        <v>19</v>
      </c>
    </row>
    <row r="5" spans="1:16" ht="15" customHeight="1" x14ac:dyDescent="0.25">
      <c r="A5" s="111" t="s">
        <v>380</v>
      </c>
      <c r="B5" s="111"/>
      <c r="C5" s="111"/>
      <c r="D5" s="111"/>
      <c r="E5" s="111"/>
      <c r="F5" s="111"/>
      <c r="G5" s="111"/>
    </row>
    <row r="7" spans="1:16" ht="21" customHeight="1" x14ac:dyDescent="0.25">
      <c r="A7" s="71" t="s">
        <v>8</v>
      </c>
      <c r="F7" s="110" t="s">
        <v>376</v>
      </c>
      <c r="G7" s="110"/>
      <c r="H7" s="110"/>
    </row>
    <row r="8" spans="1:16" x14ac:dyDescent="0.25">
      <c r="A8" s="72"/>
    </row>
    <row r="9" spans="1:16" x14ac:dyDescent="0.25">
      <c r="A9" s="71" t="s">
        <v>15</v>
      </c>
      <c r="F9" s="110" t="s">
        <v>334</v>
      </c>
      <c r="G9" s="110"/>
      <c r="H9" s="110"/>
    </row>
    <row r="10" spans="1:16" x14ac:dyDescent="0.25">
      <c r="A10" s="72"/>
    </row>
    <row r="11" spans="1:16" x14ac:dyDescent="0.25">
      <c r="A11" s="73" t="s">
        <v>20</v>
      </c>
      <c r="B11" s="74"/>
      <c r="C11" s="74"/>
    </row>
    <row r="12" spans="1:16" x14ac:dyDescent="0.25">
      <c r="H12" s="60" t="s">
        <v>381</v>
      </c>
    </row>
    <row r="13" spans="1:16" s="69" customFormat="1" ht="26.25" customHeight="1" x14ac:dyDescent="0.25">
      <c r="A13" s="108" t="s">
        <v>9</v>
      </c>
      <c r="B13" s="108" t="s">
        <v>21</v>
      </c>
      <c r="C13" s="108" t="s">
        <v>11</v>
      </c>
      <c r="D13" s="108" t="s">
        <v>10</v>
      </c>
      <c r="E13" s="108" t="s">
        <v>43</v>
      </c>
      <c r="F13" s="108" t="s">
        <v>14</v>
      </c>
      <c r="G13" s="108" t="s">
        <v>27</v>
      </c>
      <c r="H13" s="108" t="s">
        <v>42</v>
      </c>
      <c r="I13" s="67"/>
      <c r="J13" s="66"/>
      <c r="K13" s="75">
        <v>7.46</v>
      </c>
      <c r="L13" s="76" t="s">
        <v>368</v>
      </c>
    </row>
    <row r="14" spans="1:16" ht="37.5" customHeight="1" x14ac:dyDescent="0.25">
      <c r="A14" s="109"/>
      <c r="B14" s="109"/>
      <c r="C14" s="109"/>
      <c r="D14" s="109"/>
      <c r="E14" s="109"/>
      <c r="F14" s="109"/>
      <c r="G14" s="109"/>
      <c r="H14" s="109"/>
      <c r="I14" s="66"/>
      <c r="J14" s="66"/>
      <c r="K14" s="75">
        <v>6.16</v>
      </c>
      <c r="L14" s="76" t="s">
        <v>366</v>
      </c>
      <c r="M14" s="77"/>
      <c r="N14" s="78"/>
      <c r="O14" s="52"/>
      <c r="P14" s="79"/>
    </row>
    <row r="15" spans="1:16" ht="15.75" x14ac:dyDescent="0.25">
      <c r="A15" s="80" t="s">
        <v>22</v>
      </c>
      <c r="B15" s="81" t="s">
        <v>23</v>
      </c>
      <c r="C15" s="82"/>
      <c r="D15" s="61"/>
      <c r="E15" s="61"/>
      <c r="F15" s="61"/>
      <c r="G15" s="61"/>
      <c r="H15" s="61"/>
      <c r="I15" s="65"/>
      <c r="J15" s="65"/>
      <c r="K15" s="75">
        <v>5.62</v>
      </c>
      <c r="L15" s="76" t="s">
        <v>367</v>
      </c>
      <c r="M15" s="77"/>
      <c r="N15" s="78"/>
      <c r="O15" s="83"/>
      <c r="P15" s="84"/>
    </row>
    <row r="16" spans="1:16" ht="15.75" hidden="1" x14ac:dyDescent="0.25">
      <c r="A16" s="85"/>
      <c r="B16" s="86"/>
      <c r="C16" s="87"/>
      <c r="D16" s="62"/>
      <c r="E16" s="62"/>
      <c r="F16" s="62"/>
      <c r="G16" s="63"/>
      <c r="H16" s="62"/>
      <c r="J16" s="88"/>
      <c r="K16" s="88"/>
      <c r="M16" s="77"/>
      <c r="N16" s="78"/>
      <c r="O16" s="83"/>
      <c r="P16" s="84"/>
    </row>
    <row r="17" spans="1:16" ht="15.75" hidden="1" x14ac:dyDescent="0.25">
      <c r="A17" s="85"/>
      <c r="B17" s="86"/>
      <c r="C17" s="87"/>
      <c r="D17" s="62"/>
      <c r="E17" s="62"/>
      <c r="F17" s="62"/>
      <c r="G17" s="63"/>
      <c r="H17" s="62"/>
      <c r="J17" s="88"/>
      <c r="K17" s="88"/>
      <c r="M17" s="77"/>
      <c r="N17" s="78"/>
      <c r="O17" s="83"/>
      <c r="P17" s="84"/>
    </row>
    <row r="18" spans="1:16" ht="15.75" hidden="1" x14ac:dyDescent="0.25">
      <c r="A18" s="85"/>
      <c r="B18" s="86"/>
      <c r="C18" s="87"/>
      <c r="D18" s="62"/>
      <c r="E18" s="62"/>
      <c r="F18" s="62"/>
      <c r="G18" s="63"/>
      <c r="H18" s="62"/>
      <c r="J18" s="88"/>
      <c r="K18" s="88"/>
      <c r="M18" s="77"/>
      <c r="N18" s="78"/>
      <c r="O18" s="83"/>
      <c r="P18" s="84"/>
    </row>
    <row r="19" spans="1:16" ht="15.75" x14ac:dyDescent="0.25">
      <c r="A19" s="85" t="s">
        <v>364</v>
      </c>
      <c r="B19" s="86" t="s">
        <v>273</v>
      </c>
      <c r="C19" s="87" t="s">
        <v>353</v>
      </c>
      <c r="D19" s="62">
        <v>1</v>
      </c>
      <c r="E19" s="62">
        <f>VLOOKUP(B19,'Типовые 2 кв. 2021'!B:D,3,)</f>
        <v>292380.79166666669</v>
      </c>
      <c r="F19" s="62">
        <f>D19*E19</f>
        <v>292380.79166666669</v>
      </c>
      <c r="G19" s="63">
        <v>7.46</v>
      </c>
      <c r="H19" s="62">
        <f>F19*G19</f>
        <v>2181160.7058333335</v>
      </c>
      <c r="J19" s="88"/>
      <c r="K19" s="88"/>
      <c r="M19" s="77"/>
      <c r="N19" s="78"/>
      <c r="O19" s="83"/>
      <c r="P19" s="84"/>
    </row>
    <row r="20" spans="1:16" ht="15.75" x14ac:dyDescent="0.25">
      <c r="A20" s="89"/>
      <c r="B20" s="90" t="s">
        <v>2</v>
      </c>
      <c r="C20" s="87" t="s">
        <v>353</v>
      </c>
      <c r="D20" s="62">
        <f>D19</f>
        <v>1</v>
      </c>
      <c r="E20" s="62">
        <f>E19-E21</f>
        <v>62866.401666666672</v>
      </c>
      <c r="F20" s="62">
        <f t="shared" ref="F20:F21" si="0">D20*E20</f>
        <v>62866.401666666672</v>
      </c>
      <c r="G20" s="63">
        <v>7.46</v>
      </c>
      <c r="H20" s="62">
        <f t="shared" ref="H20:H21" si="1">F20*G20</f>
        <v>468983.35643333336</v>
      </c>
      <c r="J20" s="88"/>
      <c r="K20" s="88"/>
      <c r="M20" s="77"/>
      <c r="N20" s="78"/>
      <c r="O20" s="83"/>
      <c r="P20" s="84"/>
    </row>
    <row r="21" spans="1:16" ht="15.75" x14ac:dyDescent="0.25">
      <c r="A21" s="89"/>
      <c r="B21" s="90" t="s">
        <v>3</v>
      </c>
      <c r="C21" s="87" t="s">
        <v>353</v>
      </c>
      <c r="D21" s="62">
        <f>D19</f>
        <v>1</v>
      </c>
      <c r="E21" s="50">
        <f>VLOOKUP(B19,'Типовые 2 кв. 2021'!B:E,4,)</f>
        <v>229514.39</v>
      </c>
      <c r="F21" s="62">
        <f t="shared" si="0"/>
        <v>229514.39</v>
      </c>
      <c r="G21" s="63">
        <v>7.46</v>
      </c>
      <c r="H21" s="62">
        <f t="shared" si="1"/>
        <v>1712177.3494000002</v>
      </c>
      <c r="M21" s="77"/>
      <c r="N21" s="78"/>
      <c r="O21" s="83"/>
      <c r="P21" s="84"/>
    </row>
    <row r="22" spans="1:16" ht="15.75" x14ac:dyDescent="0.25">
      <c r="A22" s="85" t="s">
        <v>354</v>
      </c>
      <c r="B22" s="86" t="s">
        <v>306</v>
      </c>
      <c r="C22" s="87" t="s">
        <v>327</v>
      </c>
      <c r="D22" s="62">
        <v>1</v>
      </c>
      <c r="E22" s="62">
        <f>VLOOKUP(B22,'Типовые 2 кв. 2021'!B:D,3,)</f>
        <v>54486.091666666667</v>
      </c>
      <c r="F22" s="62">
        <f>D22*E22</f>
        <v>54486.091666666667</v>
      </c>
      <c r="G22" s="63">
        <v>7.46</v>
      </c>
      <c r="H22" s="62">
        <f>F22*G22</f>
        <v>406466.24383333331</v>
      </c>
      <c r="J22" s="88"/>
      <c r="K22" s="88"/>
      <c r="M22" s="77"/>
      <c r="N22" s="78"/>
      <c r="O22" s="83"/>
      <c r="P22" s="84"/>
    </row>
    <row r="23" spans="1:16" ht="15.75" x14ac:dyDescent="0.25">
      <c r="A23" s="89"/>
      <c r="B23" s="90"/>
      <c r="C23" s="87"/>
      <c r="D23" s="62"/>
      <c r="E23" s="50"/>
      <c r="F23" s="62"/>
      <c r="G23" s="63"/>
      <c r="H23" s="62"/>
      <c r="M23" s="77"/>
      <c r="N23" s="78"/>
      <c r="O23" s="83"/>
      <c r="P23" s="84"/>
    </row>
    <row r="24" spans="1:16" x14ac:dyDescent="0.25">
      <c r="A24" s="89"/>
      <c r="B24" s="82"/>
      <c r="C24" s="87"/>
      <c r="D24" s="63"/>
      <c r="E24" s="63"/>
      <c r="F24" s="63"/>
      <c r="G24" s="63"/>
      <c r="H24" s="63"/>
    </row>
    <row r="25" spans="1:16" x14ac:dyDescent="0.25">
      <c r="A25" s="89"/>
      <c r="B25" s="82"/>
      <c r="C25" s="87"/>
      <c r="D25" s="63"/>
      <c r="E25" s="63"/>
      <c r="F25" s="63"/>
      <c r="G25" s="63"/>
      <c r="H25" s="63"/>
    </row>
    <row r="26" spans="1:16" x14ac:dyDescent="0.25">
      <c r="A26" s="89"/>
      <c r="B26" s="81" t="s">
        <v>12</v>
      </c>
      <c r="C26" s="87"/>
      <c r="D26" s="63"/>
      <c r="E26" s="63"/>
      <c r="F26" s="63"/>
      <c r="G26" s="63"/>
      <c r="H26" s="63">
        <f>SUM(H27:H28)</f>
        <v>2587626.9496666668</v>
      </c>
    </row>
    <row r="27" spans="1:16" x14ac:dyDescent="0.25">
      <c r="A27" s="89"/>
      <c r="B27" s="91" t="s">
        <v>2</v>
      </c>
      <c r="C27" s="87"/>
      <c r="D27" s="63"/>
      <c r="E27" s="63"/>
      <c r="F27" s="63"/>
      <c r="G27" s="63"/>
      <c r="H27" s="63">
        <f>H16+H17+H18+H20+H22</f>
        <v>875449.60026666662</v>
      </c>
    </row>
    <row r="28" spans="1:16" x14ac:dyDescent="0.25">
      <c r="A28" s="89"/>
      <c r="B28" s="91" t="s">
        <v>3</v>
      </c>
      <c r="C28" s="87"/>
      <c r="D28" s="63"/>
      <c r="E28" s="63"/>
      <c r="F28" s="63"/>
      <c r="G28" s="63"/>
      <c r="H28" s="63">
        <f>H21</f>
        <v>1712177.3494000002</v>
      </c>
    </row>
    <row r="29" spans="1:16" x14ac:dyDescent="0.25">
      <c r="A29" s="80" t="s">
        <v>24</v>
      </c>
      <c r="B29" s="81" t="s">
        <v>31</v>
      </c>
      <c r="C29" s="87"/>
      <c r="D29" s="63"/>
      <c r="E29" s="63"/>
      <c r="F29" s="63"/>
      <c r="G29" s="63"/>
      <c r="H29" s="63">
        <f>H26*0.08</f>
        <v>207010.15597333334</v>
      </c>
    </row>
    <row r="30" spans="1:16" x14ac:dyDescent="0.25">
      <c r="A30" s="80" t="s">
        <v>26</v>
      </c>
      <c r="B30" s="81" t="s">
        <v>25</v>
      </c>
      <c r="C30" s="87"/>
      <c r="D30" s="63"/>
      <c r="E30" s="63"/>
      <c r="F30" s="63"/>
      <c r="G30" s="63"/>
      <c r="H30" s="63">
        <f>H29+H26</f>
        <v>2794637.1056400002</v>
      </c>
      <c r="I30" s="92">
        <f>H30-(SUM(C35:C37))</f>
        <v>0</v>
      </c>
    </row>
    <row r="31" spans="1:16" x14ac:dyDescent="0.25">
      <c r="A31" s="93"/>
      <c r="B31" s="65"/>
      <c r="C31" s="65"/>
    </row>
    <row r="32" spans="1:16" x14ac:dyDescent="0.25">
      <c r="A32" s="74" t="s">
        <v>13</v>
      </c>
      <c r="B32" s="65"/>
      <c r="C32" s="65"/>
    </row>
    <row r="33" spans="1:15" x14ac:dyDescent="0.25">
      <c r="A33" s="94"/>
      <c r="B33" s="65"/>
      <c r="C33" s="65"/>
      <c r="H33" s="60" t="s">
        <v>381</v>
      </c>
    </row>
    <row r="34" spans="1:15" ht="63.75" customHeight="1" x14ac:dyDescent="0.25">
      <c r="A34" s="64" t="s">
        <v>9</v>
      </c>
      <c r="B34" s="64" t="s">
        <v>0</v>
      </c>
      <c r="C34" s="68" t="s">
        <v>44</v>
      </c>
      <c r="D34" s="64" t="s">
        <v>40</v>
      </c>
      <c r="E34" s="64" t="s">
        <v>16</v>
      </c>
      <c r="F34" s="64" t="s">
        <v>17</v>
      </c>
      <c r="G34" s="64" t="s">
        <v>18</v>
      </c>
      <c r="H34" s="64" t="s">
        <v>375</v>
      </c>
    </row>
    <row r="35" spans="1:15" ht="15.75" x14ac:dyDescent="0.25">
      <c r="A35" s="95">
        <v>1</v>
      </c>
      <c r="B35" s="91" t="s">
        <v>1</v>
      </c>
      <c r="C35" s="96">
        <f>H29</f>
        <v>207010.15597333334</v>
      </c>
      <c r="D35" s="97">
        <f>VLOOKUP(F9,L48:M51,2,)</f>
        <v>1.0369999999999999</v>
      </c>
      <c r="E35" s="55">
        <f>C35*D35</f>
        <v>214669.53174434666</v>
      </c>
      <c r="F35" s="55">
        <f>E35*0.2</f>
        <v>42933.906348869335</v>
      </c>
      <c r="G35" s="55">
        <f>E35+F35</f>
        <v>257603.43809321598</v>
      </c>
      <c r="H35" s="55">
        <f>I35*1.2*1000</f>
        <v>206082.75047457279</v>
      </c>
      <c r="I35" s="77">
        <v>171.73562539547734</v>
      </c>
      <c r="J35" s="78"/>
      <c r="K35" s="83"/>
      <c r="L35" s="98"/>
    </row>
    <row r="36" spans="1:15" ht="15.75" x14ac:dyDescent="0.25">
      <c r="A36" s="95">
        <v>2</v>
      </c>
      <c r="B36" s="91" t="s">
        <v>2</v>
      </c>
      <c r="C36" s="99">
        <f>H27</f>
        <v>875449.60026666662</v>
      </c>
      <c r="D36" s="97">
        <f>VLOOKUP(F9,L48:M51,2,)</f>
        <v>1.0369999999999999</v>
      </c>
      <c r="E36" s="55">
        <f t="shared" ref="E36:E43" si="2">C36*D36</f>
        <v>907841.23547653318</v>
      </c>
      <c r="F36" s="55">
        <f t="shared" ref="F36:F43" si="3">E36*0.2</f>
        <v>181568.24709530664</v>
      </c>
      <c r="G36" s="55">
        <f t="shared" ref="G36:G43" si="4">E36+F36</f>
        <v>1089409.4825718398</v>
      </c>
      <c r="H36" s="55">
        <f t="shared" ref="H36:H38" si="5">I36*1.2*1000</f>
        <v>1257825.0318081239</v>
      </c>
      <c r="I36" s="77">
        <v>1048.1875265067699</v>
      </c>
      <c r="J36" s="78"/>
      <c r="K36" s="83"/>
      <c r="L36" s="98"/>
    </row>
    <row r="37" spans="1:15" ht="15.75" x14ac:dyDescent="0.25">
      <c r="A37" s="95">
        <v>3</v>
      </c>
      <c r="B37" s="91" t="s">
        <v>3</v>
      </c>
      <c r="C37" s="99">
        <f>H28</f>
        <v>1712177.3494000002</v>
      </c>
      <c r="D37" s="97">
        <f>VLOOKUP(F9,L48:M51,2,)</f>
        <v>1.0369999999999999</v>
      </c>
      <c r="E37" s="55">
        <f t="shared" si="2"/>
        <v>1775527.9113278</v>
      </c>
      <c r="F37" s="55">
        <f t="shared" si="3"/>
        <v>355105.58226556005</v>
      </c>
      <c r="G37" s="55">
        <f t="shared" si="4"/>
        <v>2130633.4935933603</v>
      </c>
      <c r="H37" s="55">
        <f t="shared" si="5"/>
        <v>1704506.7948746884</v>
      </c>
      <c r="I37" s="77">
        <v>1420.4223290622404</v>
      </c>
      <c r="J37" s="78"/>
      <c r="K37" s="83"/>
      <c r="L37" s="98"/>
    </row>
    <row r="38" spans="1:15" ht="15.75" x14ac:dyDescent="0.25">
      <c r="A38" s="95">
        <v>4</v>
      </c>
      <c r="B38" s="91" t="s">
        <v>7</v>
      </c>
      <c r="C38" s="99">
        <f>SUM(C39:C43)</f>
        <v>463071.36840454809</v>
      </c>
      <c r="D38" s="97">
        <f>VLOOKUP(F9,L48:M51,2,)</f>
        <v>1.0369999999999999</v>
      </c>
      <c r="E38" s="55">
        <f t="shared" si="2"/>
        <v>480205.00903551636</v>
      </c>
      <c r="F38" s="55">
        <f t="shared" si="3"/>
        <v>96041.001807103283</v>
      </c>
      <c r="G38" s="55">
        <f t="shared" si="4"/>
        <v>576246.0108426197</v>
      </c>
      <c r="H38" s="55">
        <f t="shared" si="5"/>
        <v>576246.0108426197</v>
      </c>
      <c r="I38" s="77">
        <v>480.20500903551647</v>
      </c>
      <c r="J38" s="78"/>
      <c r="K38" s="83"/>
      <c r="L38" s="98"/>
    </row>
    <row r="39" spans="1:15" ht="15.75" x14ac:dyDescent="0.25">
      <c r="A39" s="85" t="s">
        <v>355</v>
      </c>
      <c r="B39" s="91" t="s">
        <v>4</v>
      </c>
      <c r="C39" s="99">
        <f>SUM(C35:C37)*I39</f>
        <v>27107.979924708001</v>
      </c>
      <c r="D39" s="97">
        <f>VLOOKUP(F9,L48:M51,2,)</f>
        <v>1.0369999999999999</v>
      </c>
      <c r="E39" s="55">
        <f t="shared" si="2"/>
        <v>28110.975181922196</v>
      </c>
      <c r="F39" s="55">
        <f t="shared" si="3"/>
        <v>5622.1950363844398</v>
      </c>
      <c r="G39" s="55">
        <f t="shared" si="4"/>
        <v>33733.170218306637</v>
      </c>
      <c r="H39" s="55"/>
      <c r="I39" s="100">
        <v>9.7000000000000003E-3</v>
      </c>
      <c r="J39" s="78"/>
      <c r="K39" s="83"/>
      <c r="L39" s="98"/>
    </row>
    <row r="40" spans="1:15" ht="15.75" x14ac:dyDescent="0.25">
      <c r="A40" s="85" t="s">
        <v>356</v>
      </c>
      <c r="B40" s="101" t="s">
        <v>38</v>
      </c>
      <c r="C40" s="99">
        <f>SUM(C35:C37)*I40</f>
        <v>59805.234060695999</v>
      </c>
      <c r="D40" s="97">
        <f>VLOOKUP(F9,L48:M51,2,)</f>
        <v>1.0369999999999999</v>
      </c>
      <c r="E40" s="55">
        <f t="shared" si="2"/>
        <v>62018.027720941747</v>
      </c>
      <c r="F40" s="55">
        <f t="shared" si="3"/>
        <v>12403.605544188351</v>
      </c>
      <c r="G40" s="55">
        <f t="shared" si="4"/>
        <v>74421.633265130105</v>
      </c>
      <c r="H40" s="55"/>
      <c r="I40" s="100">
        <v>2.1399999999999999E-2</v>
      </c>
      <c r="J40" s="78"/>
      <c r="K40" s="83"/>
      <c r="L40" s="98"/>
    </row>
    <row r="41" spans="1:15" ht="15.75" x14ac:dyDescent="0.25">
      <c r="A41" s="85" t="s">
        <v>357</v>
      </c>
      <c r="B41" s="101" t="s">
        <v>39</v>
      </c>
      <c r="C41" s="99">
        <f>SUM(C35:C37)*I41</f>
        <v>235867.37171601603</v>
      </c>
      <c r="D41" s="97">
        <f>VLOOKUP(F9,L48:M51,2,)</f>
        <v>1.0369999999999999</v>
      </c>
      <c r="E41" s="55">
        <f t="shared" si="2"/>
        <v>244594.46446950862</v>
      </c>
      <c r="F41" s="55">
        <f t="shared" si="3"/>
        <v>48918.892893901728</v>
      </c>
      <c r="G41" s="55">
        <f t="shared" si="4"/>
        <v>293513.35736341035</v>
      </c>
      <c r="H41" s="55"/>
      <c r="I41" s="100">
        <v>8.4400000000000003E-2</v>
      </c>
      <c r="J41" s="78"/>
      <c r="K41" s="83"/>
      <c r="L41" s="98"/>
    </row>
    <row r="42" spans="1:15" ht="15.75" x14ac:dyDescent="0.25">
      <c r="A42" s="85" t="s">
        <v>358</v>
      </c>
      <c r="B42" s="91" t="s">
        <v>6</v>
      </c>
      <c r="C42" s="99">
        <f>SUM(C35:C37)*I42</f>
        <v>79647.157510740013</v>
      </c>
      <c r="D42" s="97">
        <f>VLOOKUP(F9,L48:M51,2,)</f>
        <v>1.0369999999999999</v>
      </c>
      <c r="E42" s="55">
        <f t="shared" si="2"/>
        <v>82594.102338637385</v>
      </c>
      <c r="F42" s="55">
        <f t="shared" si="3"/>
        <v>16518.820467727477</v>
      </c>
      <c r="G42" s="55">
        <f t="shared" si="4"/>
        <v>99112.922806364862</v>
      </c>
      <c r="H42" s="55"/>
      <c r="I42" s="100">
        <v>2.8500000000000001E-2</v>
      </c>
      <c r="J42" s="78"/>
      <c r="K42" s="83"/>
      <c r="L42" s="98"/>
    </row>
    <row r="43" spans="1:15" x14ac:dyDescent="0.25">
      <c r="A43" s="85" t="s">
        <v>359</v>
      </c>
      <c r="B43" s="91" t="s">
        <v>5</v>
      </c>
      <c r="C43" s="99">
        <f>SUM(C35:C37)*I43</f>
        <v>60643.625192388005</v>
      </c>
      <c r="D43" s="97">
        <f>VLOOKUP(F9,L48:M51,2,)</f>
        <v>1.0369999999999999</v>
      </c>
      <c r="E43" s="55">
        <f t="shared" si="2"/>
        <v>62887.439324506355</v>
      </c>
      <c r="F43" s="55">
        <f t="shared" si="3"/>
        <v>12577.487864901272</v>
      </c>
      <c r="G43" s="55">
        <f t="shared" si="4"/>
        <v>75464.927189407623</v>
      </c>
      <c r="H43" s="55"/>
      <c r="I43" s="102">
        <v>2.1700000000000001E-2</v>
      </c>
    </row>
    <row r="44" spans="1:15" x14ac:dyDescent="0.25">
      <c r="A44" s="89"/>
      <c r="B44" s="103" t="s">
        <v>360</v>
      </c>
      <c r="C44" s="99">
        <f>SUM(C35:C38)</f>
        <v>3257708.4740445483</v>
      </c>
      <c r="D44" s="97">
        <f>VLOOKUP(F9,L48:M51,2,)</f>
        <v>1.0369999999999999</v>
      </c>
      <c r="E44" s="55">
        <f>SUM(E35:E38)</f>
        <v>3378243.6875841962</v>
      </c>
      <c r="F44" s="55">
        <f>SUM(F35:F38)</f>
        <v>675648.73751683929</v>
      </c>
      <c r="G44" s="55">
        <f>SUM(G35:G38)</f>
        <v>4053892.4251010353</v>
      </c>
      <c r="H44" s="55">
        <f>SUM(H35:H38)</f>
        <v>3744660.5880000051</v>
      </c>
      <c r="I44" s="59">
        <f>H44/1000</f>
        <v>3744.6605880000052</v>
      </c>
    </row>
    <row r="46" spans="1:15" s="65" customFormat="1" ht="12.75" x14ac:dyDescent="0.2">
      <c r="A46" s="94" t="s">
        <v>28</v>
      </c>
      <c r="B46" s="94"/>
    </row>
    <row r="47" spans="1:15" s="66" customFormat="1" ht="67.5" customHeight="1" x14ac:dyDescent="0.25">
      <c r="A47" s="104" t="s">
        <v>29</v>
      </c>
      <c r="B47" s="107" t="s">
        <v>377</v>
      </c>
      <c r="C47" s="107"/>
      <c r="D47" s="107"/>
      <c r="E47" s="107"/>
      <c r="F47" s="107"/>
      <c r="G47" s="107"/>
    </row>
    <row r="48" spans="1:15" s="66" customFormat="1" ht="40.5" customHeight="1" x14ac:dyDescent="0.25">
      <c r="A48" s="104" t="s">
        <v>30</v>
      </c>
      <c r="B48" s="107" t="s">
        <v>361</v>
      </c>
      <c r="C48" s="107"/>
      <c r="D48" s="107"/>
      <c r="E48" s="107"/>
      <c r="F48" s="107"/>
      <c r="G48" s="107"/>
      <c r="H48" s="67"/>
      <c r="I48" s="67" t="s">
        <v>369</v>
      </c>
      <c r="J48" s="66">
        <v>7.46</v>
      </c>
      <c r="L48" s="56" t="s">
        <v>334</v>
      </c>
      <c r="M48" s="57">
        <v>1.0369999999999999</v>
      </c>
      <c r="N48" s="56"/>
      <c r="O48" s="56"/>
    </row>
    <row r="49" spans="1:15" s="66" customFormat="1" ht="28.5" customHeight="1" x14ac:dyDescent="0.25">
      <c r="A49" s="104" t="s">
        <v>32</v>
      </c>
      <c r="B49" s="107" t="s">
        <v>33</v>
      </c>
      <c r="C49" s="107"/>
      <c r="D49" s="107"/>
      <c r="E49" s="107"/>
      <c r="F49" s="107"/>
      <c r="G49" s="107"/>
      <c r="I49" s="66" t="s">
        <v>367</v>
      </c>
      <c r="J49" s="66">
        <v>5.62</v>
      </c>
      <c r="L49" s="56" t="s">
        <v>335</v>
      </c>
      <c r="M49" s="57">
        <f>1.037*1.038</f>
        <v>1.076406</v>
      </c>
      <c r="N49" s="58"/>
      <c r="O49" s="58"/>
    </row>
    <row r="50" spans="1:15" s="65" customFormat="1" ht="16.5" customHeight="1" x14ac:dyDescent="0.2">
      <c r="A50" s="104" t="s">
        <v>34</v>
      </c>
      <c r="B50" s="66" t="s">
        <v>378</v>
      </c>
      <c r="C50" s="66"/>
      <c r="I50" s="65" t="s">
        <v>366</v>
      </c>
      <c r="J50" s="65">
        <v>6.16</v>
      </c>
      <c r="L50" s="56" t="s">
        <v>336</v>
      </c>
      <c r="M50" s="57">
        <f>1.037*1.038*1.038</f>
        <v>1.117309428</v>
      </c>
      <c r="N50" s="105"/>
      <c r="O50" s="105"/>
    </row>
    <row r="51" spans="1:15" s="65" customFormat="1" ht="15.75" customHeight="1" x14ac:dyDescent="0.2">
      <c r="A51" s="106" t="s">
        <v>35</v>
      </c>
      <c r="B51" s="66" t="s">
        <v>379</v>
      </c>
      <c r="C51" s="66"/>
      <c r="L51" s="56" t="s">
        <v>337</v>
      </c>
      <c r="M51" s="57">
        <f>1.037*1.038*1.038*1.038</f>
        <v>1.159767186264</v>
      </c>
      <c r="N51" s="105"/>
      <c r="O51" s="105"/>
    </row>
    <row r="52" spans="1:15" s="65" customFormat="1" ht="18.75" customHeight="1" x14ac:dyDescent="0.25">
      <c r="A52" s="106" t="s">
        <v>36</v>
      </c>
      <c r="B52" s="66" t="s">
        <v>41</v>
      </c>
      <c r="C52" s="66"/>
      <c r="L52" s="56"/>
      <c r="M52" s="58"/>
      <c r="N52" s="105"/>
      <c r="O52" s="105"/>
    </row>
    <row r="53" spans="1:15" s="65" customFormat="1" ht="12.75" x14ac:dyDescent="0.2">
      <c r="A53" s="93"/>
    </row>
    <row r="54" spans="1:15" x14ac:dyDescent="0.25">
      <c r="B54" s="66"/>
    </row>
  </sheetData>
  <dataConsolidate>
    <dataRefs count="1">
      <dataRef ref="B8:B287" sheet="Типовые 2 кв. 2021"/>
    </dataRefs>
  </dataConsolidate>
  <mergeCells count="14">
    <mergeCell ref="F7:H7"/>
    <mergeCell ref="F9:H9"/>
    <mergeCell ref="E13:E14"/>
    <mergeCell ref="A5:G5"/>
    <mergeCell ref="A13:A14"/>
    <mergeCell ref="B13:B14"/>
    <mergeCell ref="C13:C14"/>
    <mergeCell ref="D13:D14"/>
    <mergeCell ref="F13:F14"/>
    <mergeCell ref="B47:G47"/>
    <mergeCell ref="B48:G48"/>
    <mergeCell ref="B49:G49"/>
    <mergeCell ref="H13:H14"/>
    <mergeCell ref="G13:G14"/>
  </mergeCells>
  <dataValidations disablePrompts="1"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25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B16:B19 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250" activePane="bottomLeft" state="frozen"/>
      <selection pane="bottomLeft" activeCell="B267" sqref="B267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2" t="s">
        <v>46</v>
      </c>
      <c r="C3" s="112"/>
      <c r="D3" s="112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3"/>
      <c r="D6" s="113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3" t="s">
        <v>365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4" t="s">
        <v>366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4" t="s">
        <v>366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4" t="s">
        <v>366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4" t="s">
        <v>366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4" t="s">
        <v>366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4" t="s">
        <v>366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4" t="s">
        <v>366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4" t="s">
        <v>366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4" t="s">
        <v>366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4" t="s">
        <v>366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4" t="s">
        <v>366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4" t="s">
        <v>366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4" t="s">
        <v>366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4" t="s">
        <v>366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4" t="s">
        <v>366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4" t="s">
        <v>366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4" t="s">
        <v>366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4" t="s">
        <v>366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4" t="s">
        <v>366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4" t="s">
        <v>366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4" t="s">
        <v>366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4" t="s">
        <v>366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4" t="s">
        <v>366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4" t="s">
        <v>366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4" t="s">
        <v>366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4" t="s">
        <v>366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4" t="s">
        <v>366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4" t="s">
        <v>366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4" t="s">
        <v>366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4" t="s">
        <v>366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4" t="s">
        <v>366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4" t="s">
        <v>366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4" t="s">
        <v>366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4" t="s">
        <v>366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4" t="s">
        <v>366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4" t="s">
        <v>366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4" t="s">
        <v>366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4" t="s">
        <v>366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4" t="s">
        <v>366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4" t="s">
        <v>366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4" t="s">
        <v>366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4" t="s">
        <v>366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4" t="s">
        <v>366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4" t="s">
        <v>366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4" t="s">
        <v>366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4" t="s">
        <v>366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4" t="s">
        <v>366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4" t="s">
        <v>366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4" t="s">
        <v>366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4" t="s">
        <v>366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4" t="s">
        <v>366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4" t="s">
        <v>366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4" t="s">
        <v>366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4" t="s">
        <v>366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4" t="s">
        <v>366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4" t="s">
        <v>366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4" t="s">
        <v>366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4" t="s">
        <v>366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4" t="s">
        <v>366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4" t="s">
        <v>366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4" t="s">
        <v>366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4" t="s">
        <v>366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4" t="s">
        <v>366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4" t="s">
        <v>366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4" t="s">
        <v>366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4" t="s">
        <v>366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4" t="s">
        <v>366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4" t="s">
        <v>366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4" t="s">
        <v>366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4" t="s">
        <v>366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4" t="s">
        <v>366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4" t="s">
        <v>366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4" t="s">
        <v>366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4" t="s">
        <v>366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4" t="s">
        <v>366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4" t="s">
        <v>366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4" t="s">
        <v>366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4" t="s">
        <v>366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4" t="s">
        <v>366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4" t="s">
        <v>366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4" t="s">
        <v>366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4" t="s">
        <v>366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4" t="s">
        <v>366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4" t="s">
        <v>366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4" t="s">
        <v>366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4" t="s">
        <v>366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4" t="s">
        <v>366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4" t="s">
        <v>366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4" t="s">
        <v>366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4" t="s">
        <v>367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4" t="s">
        <v>367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4" t="s">
        <v>367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4" t="s">
        <v>367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4" t="s">
        <v>367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4" t="s">
        <v>367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4" t="s">
        <v>367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4" t="s">
        <v>367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4" t="s">
        <v>367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4" t="s">
        <v>367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4" t="s">
        <v>367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4" t="s">
        <v>367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4" t="s">
        <v>367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4" t="s">
        <v>367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4" t="s">
        <v>367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4" t="s">
        <v>367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4" t="s">
        <v>367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4" t="s">
        <v>367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4" t="s">
        <v>367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4" t="s">
        <v>367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4" t="s">
        <v>367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4" t="s">
        <v>367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4" t="s">
        <v>367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4" t="s">
        <v>367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4" t="s">
        <v>367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4" t="s">
        <v>367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4" t="s">
        <v>367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4" t="s">
        <v>367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4" t="s">
        <v>367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4" t="s">
        <v>367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4" t="s">
        <v>367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4" t="s">
        <v>367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4" t="s">
        <v>367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4" t="s">
        <v>367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4" t="s">
        <v>367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4" t="s">
        <v>367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4" t="s">
        <v>367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4" t="s">
        <v>367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4" t="s">
        <v>367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si="2">C136/1.2</f>
        <v>900398.2583333333</v>
      </c>
      <c r="E136" s="35"/>
      <c r="F136" s="54" t="s">
        <v>367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4" t="s">
        <v>367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4" t="s">
        <v>367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4" t="s">
        <v>367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4" t="s">
        <v>367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4" t="s">
        <v>367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4" t="s">
        <v>367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4" t="s">
        <v>367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4" t="s">
        <v>367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4" t="s">
        <v>367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4" t="s">
        <v>367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4" t="s">
        <v>367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4" t="s">
        <v>367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4" t="s">
        <v>367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4" t="s">
        <v>367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4" t="s">
        <v>367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4" t="s">
        <v>367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4" t="s">
        <v>367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4" t="s">
        <v>367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4" t="s">
        <v>367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4" t="s">
        <v>367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4" t="s">
        <v>367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4" t="s">
        <v>367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4" t="s">
        <v>367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4" t="s">
        <v>367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4" t="s">
        <v>367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4" t="s">
        <v>367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4" t="s">
        <v>367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4" t="s">
        <v>367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4" t="s">
        <v>367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4" t="s">
        <v>367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4" t="s">
        <v>367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4" t="s">
        <v>367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4" t="s">
        <v>367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4" t="s">
        <v>367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4" t="s">
        <v>367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4" t="s">
        <v>367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4" t="s">
        <v>367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4" t="s">
        <v>367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4" t="s">
        <v>367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4" t="s">
        <v>367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4" t="s">
        <v>367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4" t="s">
        <v>367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4" t="s">
        <v>367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4" t="s">
        <v>367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4" t="s">
        <v>367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4" t="s">
        <v>367</v>
      </c>
    </row>
    <row r="183" spans="1:6" x14ac:dyDescent="0.25">
      <c r="A183" s="31">
        <v>176</v>
      </c>
      <c r="B183" s="36" t="s">
        <v>374</v>
      </c>
      <c r="C183" s="37">
        <v>931769.18</v>
      </c>
      <c r="D183" s="35">
        <f t="shared" si="2"/>
        <v>776474.31666666677</v>
      </c>
      <c r="E183" s="35"/>
      <c r="F183" s="54" t="s">
        <v>367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si="2"/>
        <v>1045314.75</v>
      </c>
      <c r="E184" s="35"/>
      <c r="F184" s="54" t="s">
        <v>367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si="2"/>
        <v>1803695.175</v>
      </c>
      <c r="E185" s="35"/>
      <c r="F185" s="54" t="s">
        <v>367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si="2"/>
        <v>1327343.1583333334</v>
      </c>
      <c r="E186" s="35"/>
      <c r="F186" s="54" t="s">
        <v>367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si="2"/>
        <v>2839519.6749999998</v>
      </c>
      <c r="E187" s="35"/>
      <c r="F187" s="54" t="s">
        <v>367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si="2"/>
        <v>1920858.6083333334</v>
      </c>
      <c r="E188" s="35"/>
      <c r="F188" s="54" t="s">
        <v>367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si="2"/>
        <v>2573671.6333333333</v>
      </c>
      <c r="E189" s="35"/>
      <c r="F189" s="54" t="s">
        <v>367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si="2"/>
        <v>5581050.7333333334</v>
      </c>
      <c r="E190" s="35"/>
      <c r="F190" s="54" t="s">
        <v>367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si="2"/>
        <v>6876390.6833333336</v>
      </c>
      <c r="E191" s="35"/>
      <c r="F191" s="54" t="s">
        <v>367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si="2"/>
        <v>4902637.875</v>
      </c>
      <c r="E192" s="35"/>
      <c r="F192" s="54" t="s">
        <v>367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si="2"/>
        <v>42250.89166666667</v>
      </c>
      <c r="E193" s="35"/>
      <c r="F193" s="54" t="s">
        <v>367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si="2"/>
        <v>42982.291666666672</v>
      </c>
      <c r="E194" s="35"/>
      <c r="F194" s="54" t="s">
        <v>367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si="2"/>
        <v>52748.35</v>
      </c>
      <c r="E195" s="35"/>
      <c r="F195" s="54" t="s">
        <v>367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si="2"/>
        <v>73341.775000000009</v>
      </c>
      <c r="E196" s="35"/>
      <c r="F196" s="54" t="s">
        <v>367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si="2"/>
        <v>49562.26666666667</v>
      </c>
      <c r="E197" s="35"/>
      <c r="F197" s="54" t="s">
        <v>367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si="2"/>
        <v>75958.34166666666</v>
      </c>
      <c r="E198" s="35"/>
      <c r="F198" s="54" t="s">
        <v>367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si="2"/>
        <v>70706.908333333326</v>
      </c>
      <c r="E199" s="35"/>
      <c r="F199" s="54" t="s">
        <v>367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si="2"/>
        <v>91423.675000000003</v>
      </c>
      <c r="E200" s="35"/>
      <c r="F200" s="54" t="s">
        <v>367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si="3">C201/1.2</f>
        <v>62228.808333333342</v>
      </c>
      <c r="E201" s="35"/>
      <c r="F201" s="54" t="s">
        <v>367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si="3"/>
        <v>83899.583333333343</v>
      </c>
      <c r="E202" s="35"/>
      <c r="F202" s="54" t="s">
        <v>367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si="3"/>
        <v>104007.09166666666</v>
      </c>
      <c r="E203" s="35"/>
      <c r="F203" s="54" t="s">
        <v>367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si="3"/>
        <v>153077.35</v>
      </c>
      <c r="E204" s="35"/>
      <c r="F204" s="54" t="s">
        <v>367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si="3"/>
        <v>77509.841666666674</v>
      </c>
      <c r="E205" s="35"/>
      <c r="F205" s="54" t="s">
        <v>367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si="3"/>
        <v>159087.90000000002</v>
      </c>
      <c r="E206" s="35"/>
      <c r="F206" s="54" t="s">
        <v>367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si="3"/>
        <v>119305.9</v>
      </c>
      <c r="E207" s="35"/>
      <c r="F207" s="54" t="s">
        <v>367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si="3"/>
        <v>126973.44166666668</v>
      </c>
      <c r="E208" s="35"/>
      <c r="F208" s="54" t="s">
        <v>367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si="3"/>
        <v>161531.9916666667</v>
      </c>
      <c r="E209" s="35"/>
      <c r="F209" s="54" t="s">
        <v>367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si="3"/>
        <v>306047.04166666669</v>
      </c>
      <c r="E210" s="35"/>
      <c r="F210" s="54" t="s">
        <v>367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si="3"/>
        <v>233855.05833333335</v>
      </c>
      <c r="E211" s="35"/>
      <c r="F211" s="54" t="s">
        <v>367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si="3"/>
        <v>385507.6333333333</v>
      </c>
      <c r="E212" s="35"/>
      <c r="F212" s="54" t="s">
        <v>367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si="3"/>
        <v>311073.09999999998</v>
      </c>
      <c r="E213" s="35"/>
      <c r="F213" s="54" t="s">
        <v>367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si="3"/>
        <v>718800.6166666667</v>
      </c>
      <c r="E214" s="35"/>
      <c r="F214" s="54" t="s">
        <v>367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si="3"/>
        <v>616152.35</v>
      </c>
      <c r="E215" s="35"/>
      <c r="F215" s="54" t="s">
        <v>367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si="3"/>
        <v>440408.8666666667</v>
      </c>
      <c r="E216" s="35"/>
      <c r="F216" s="54" t="s">
        <v>367</v>
      </c>
    </row>
    <row r="217" spans="1:6" x14ac:dyDescent="0.25">
      <c r="A217" s="31">
        <v>210</v>
      </c>
      <c r="B217" s="36" t="s">
        <v>370</v>
      </c>
      <c r="C217" s="37">
        <v>13602.64</v>
      </c>
      <c r="D217" s="35">
        <f t="shared" si="3"/>
        <v>11335.533333333333</v>
      </c>
      <c r="E217" s="35"/>
      <c r="F217" s="54" t="s">
        <v>367</v>
      </c>
    </row>
    <row r="218" spans="1:6" x14ac:dyDescent="0.25">
      <c r="A218" s="31">
        <v>211</v>
      </c>
      <c r="B218" s="36" t="s">
        <v>372</v>
      </c>
      <c r="C218" s="37">
        <v>59787.55</v>
      </c>
      <c r="D218" s="35">
        <f t="shared" si="3"/>
        <v>49822.958333333336</v>
      </c>
      <c r="E218" s="35"/>
      <c r="F218" s="54" t="s">
        <v>367</v>
      </c>
    </row>
    <row r="219" spans="1:6" x14ac:dyDescent="0.25">
      <c r="A219" s="31">
        <v>212</v>
      </c>
      <c r="B219" s="36" t="s">
        <v>371</v>
      </c>
      <c r="C219" s="37">
        <v>107.95</v>
      </c>
      <c r="D219" s="35">
        <f t="shared" si="3"/>
        <v>89.958333333333343</v>
      </c>
      <c r="E219" s="35"/>
      <c r="F219" s="54" t="s">
        <v>367</v>
      </c>
    </row>
    <row r="220" spans="1:6" x14ac:dyDescent="0.25">
      <c r="A220" s="31">
        <v>213</v>
      </c>
      <c r="B220" s="36" t="s">
        <v>373</v>
      </c>
      <c r="C220" s="37">
        <v>1361256.73</v>
      </c>
      <c r="D220" s="35">
        <f t="shared" si="3"/>
        <v>1134380.6083333334</v>
      </c>
      <c r="E220" s="35"/>
      <c r="F220" s="54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si="3"/>
        <v>52584.583333333336</v>
      </c>
      <c r="E221" s="35"/>
      <c r="F221" s="54" t="s">
        <v>368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si="3"/>
        <v>545004.10000000009</v>
      </c>
      <c r="E222" s="35">
        <v>399280.58</v>
      </c>
      <c r="F222" s="54" t="s">
        <v>368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si="3"/>
        <v>963612.85833333328</v>
      </c>
      <c r="E223" s="35">
        <v>717391.93</v>
      </c>
      <c r="F223" s="54" t="s">
        <v>368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si="3"/>
        <v>733351.16666666674</v>
      </c>
      <c r="E224" s="35">
        <v>558253.24</v>
      </c>
      <c r="F224" s="54" t="s">
        <v>368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si="3"/>
        <v>1549079.95</v>
      </c>
      <c r="E225" s="35">
        <v>1221522.78</v>
      </c>
      <c r="F225" s="54" t="s">
        <v>368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si="3"/>
        <v>760583.37500000012</v>
      </c>
      <c r="E226" s="35">
        <v>576653</v>
      </c>
      <c r="F226" s="54" t="s">
        <v>368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si="3"/>
        <v>2373042</v>
      </c>
      <c r="E227" s="35">
        <v>1963129.5</v>
      </c>
      <c r="F227" s="54" t="s">
        <v>368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si="3"/>
        <v>793571.3666666667</v>
      </c>
      <c r="E228" s="35">
        <v>604009.12</v>
      </c>
      <c r="F228" s="54" t="s">
        <v>368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si="3"/>
        <v>2490546.4583333335</v>
      </c>
      <c r="E229" s="35">
        <v>2083183.45</v>
      </c>
      <c r="F229" s="54" t="s">
        <v>368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si="3"/>
        <v>887092.70000000007</v>
      </c>
      <c r="E230" s="35">
        <v>677175.19</v>
      </c>
      <c r="F230" s="54" t="s">
        <v>368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si="3"/>
        <v>2711201.3000000003</v>
      </c>
      <c r="E231" s="35">
        <v>2279429.38</v>
      </c>
      <c r="F231" s="54" t="s">
        <v>368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si="3"/>
        <v>937634.07499999995</v>
      </c>
      <c r="E232" s="35">
        <v>685891.96</v>
      </c>
      <c r="F232" s="54" t="s">
        <v>368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si="3"/>
        <v>2963505.8666666667</v>
      </c>
      <c r="E233" s="35">
        <v>2408273.37</v>
      </c>
      <c r="F233" s="54" t="s">
        <v>368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si="3"/>
        <v>292380.79166666669</v>
      </c>
      <c r="E234" s="35">
        <v>229514.39</v>
      </c>
      <c r="F234" s="54" t="s">
        <v>368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si="3"/>
        <v>356714.72499999998</v>
      </c>
      <c r="E235" s="37">
        <v>283078.53999999998</v>
      </c>
      <c r="F235" s="54" t="s">
        <v>368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si="3"/>
        <v>744897.00833333342</v>
      </c>
      <c r="E236" s="35">
        <v>611276.98</v>
      </c>
      <c r="F236" s="54" t="s">
        <v>368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si="3"/>
        <v>384784.69166666671</v>
      </c>
      <c r="E237" s="35">
        <v>331262.94</v>
      </c>
      <c r="F237" s="54" t="s">
        <v>368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si="3"/>
        <v>876400.49166666681</v>
      </c>
      <c r="E238" s="35">
        <v>707134.29</v>
      </c>
      <c r="F238" s="54" t="s">
        <v>368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si="3"/>
        <v>424013.45833333337</v>
      </c>
      <c r="E239" s="35">
        <v>331165.46999999997</v>
      </c>
      <c r="F239" s="54" t="s">
        <v>368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si="3"/>
        <v>895963.80833333347</v>
      </c>
      <c r="E240" s="35">
        <v>728417.27</v>
      </c>
      <c r="F240" s="54" t="s">
        <v>368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si="3"/>
        <v>1192492.8416666666</v>
      </c>
      <c r="E241" s="35">
        <v>984627.54</v>
      </c>
      <c r="F241" s="54" t="s">
        <v>368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si="3"/>
        <v>628288.37500000012</v>
      </c>
      <c r="E242" s="35">
        <v>502499.28</v>
      </c>
      <c r="F242" s="54" t="s">
        <v>368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si="3"/>
        <v>970917.55833333347</v>
      </c>
      <c r="E243" s="35">
        <v>778597.12</v>
      </c>
      <c r="F243" s="54" t="s">
        <v>368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si="3"/>
        <v>65218.958333333336</v>
      </c>
      <c r="E244" s="35">
        <v>47810.43</v>
      </c>
      <c r="F244" s="54" t="s">
        <v>368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si="3"/>
        <v>159529.04166666669</v>
      </c>
      <c r="E245" s="35">
        <v>47566.55</v>
      </c>
      <c r="F245" s="54" t="s">
        <v>368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si="3"/>
        <v>110774.86666666667</v>
      </c>
      <c r="E246" s="35">
        <v>89568.35</v>
      </c>
      <c r="F246" s="54" t="s">
        <v>368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si="3"/>
        <v>89738.375</v>
      </c>
      <c r="E247" s="35">
        <v>71942.45</v>
      </c>
      <c r="F247" s="54" t="s">
        <v>368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si="3"/>
        <v>87943.708333333328</v>
      </c>
      <c r="E248" s="35">
        <v>50404.68</v>
      </c>
      <c r="F248" s="54" t="s">
        <v>368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si="3"/>
        <v>156180.75</v>
      </c>
      <c r="E249" s="35">
        <v>112769.78</v>
      </c>
      <c r="F249" s="54" t="s">
        <v>368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si="3"/>
        <v>167864.23333333334</v>
      </c>
      <c r="E250" s="35">
        <v>122282.55</v>
      </c>
      <c r="F250" s="54" t="s">
        <v>368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si="3"/>
        <v>13582.883333333333</v>
      </c>
      <c r="E251" s="46"/>
      <c r="F251" s="54" t="s">
        <v>368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si="3"/>
        <v>352338.9</v>
      </c>
      <c r="E252" s="46">
        <v>284356.18</v>
      </c>
      <c r="F252" s="54" t="s">
        <v>368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si="3"/>
        <v>265948.45833333337</v>
      </c>
      <c r="E253" s="46">
        <v>212928.42</v>
      </c>
      <c r="F253" s="54" t="s">
        <v>368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si="3"/>
        <v>180537.55833333335</v>
      </c>
      <c r="E254" s="46">
        <v>145277.70000000001</v>
      </c>
      <c r="F254" s="54" t="s">
        <v>368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si="3"/>
        <v>154995.76666666669</v>
      </c>
      <c r="E255" s="46">
        <v>115373.02</v>
      </c>
      <c r="F255" s="54" t="s">
        <v>368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si="3"/>
        <v>111289.46666666666</v>
      </c>
      <c r="E256" s="46">
        <v>88075.54</v>
      </c>
      <c r="F256" s="54" t="s">
        <v>368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si="3"/>
        <v>90920.53333333334</v>
      </c>
      <c r="E257" s="46">
        <v>66098.2</v>
      </c>
      <c r="F257" s="54" t="s">
        <v>368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si="3"/>
        <v>74382.316666666666</v>
      </c>
      <c r="E258" s="46">
        <v>51659.360000000001</v>
      </c>
      <c r="F258" s="54" t="s">
        <v>368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si="3"/>
        <v>132951.70000000001</v>
      </c>
      <c r="E259" s="46">
        <v>106451.8</v>
      </c>
      <c r="F259" s="54" t="s">
        <v>368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si="3"/>
        <v>90391.716666666674</v>
      </c>
      <c r="E260" s="46">
        <v>72638.850000000006</v>
      </c>
      <c r="F260" s="54" t="s">
        <v>368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si="3"/>
        <v>77620.800000000003</v>
      </c>
      <c r="E261" s="46">
        <v>57686.51</v>
      </c>
      <c r="F261" s="54" t="s">
        <v>368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si="3"/>
        <v>58169.583333333336</v>
      </c>
      <c r="E262" s="46">
        <v>44037.77</v>
      </c>
      <c r="F262" s="54" t="s">
        <v>368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>C263/1.2</f>
        <v>45583.183333333334</v>
      </c>
      <c r="E263" s="46">
        <v>33049.1</v>
      </c>
      <c r="F263" s="54" t="s">
        <v>368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si="3"/>
        <v>37656.175000000003</v>
      </c>
      <c r="E264" s="46">
        <v>25829.68</v>
      </c>
      <c r="F264" s="54" t="s">
        <v>368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si="3"/>
        <v>77557.175000000003</v>
      </c>
      <c r="E265" s="46">
        <v>32269.18</v>
      </c>
      <c r="F265" s="54" t="s">
        <v>368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si="4">C266/1.2</f>
        <v>49736.01666666667</v>
      </c>
      <c r="E266" s="46">
        <v>38723.019999999997</v>
      </c>
      <c r="F266" s="54" t="s">
        <v>368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si="4"/>
        <v>54486.091666666667</v>
      </c>
      <c r="E267" s="46">
        <v>42652.88</v>
      </c>
      <c r="F267" s="54" t="s">
        <v>368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si="4"/>
        <v>56856.625</v>
      </c>
      <c r="E268" s="46">
        <v>42652.88</v>
      </c>
      <c r="F268" s="54" t="s">
        <v>368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si="4"/>
        <v>172473.30833333335</v>
      </c>
      <c r="E269" s="46">
        <v>141492.81</v>
      </c>
      <c r="F269" s="54" t="s">
        <v>368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si="4"/>
        <v>175105.48333333334</v>
      </c>
      <c r="E270" s="46">
        <v>141492.81</v>
      </c>
      <c r="F270" s="54" t="s">
        <v>368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si="4"/>
        <v>9949.2916666666661</v>
      </c>
      <c r="E271" s="35">
        <v>3597.12</v>
      </c>
      <c r="F271" s="54" t="s">
        <v>368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si="4"/>
        <v>40761.35833333333</v>
      </c>
      <c r="E272" s="46">
        <v>29826.14</v>
      </c>
      <c r="F272" s="54" t="s">
        <v>367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si="4"/>
        <v>50983.175000000003</v>
      </c>
      <c r="E273" s="46">
        <v>38417.269999999997</v>
      </c>
      <c r="F273" s="54" t="s">
        <v>367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si="4"/>
        <v>58704.700000000004</v>
      </c>
      <c r="E274" s="46">
        <v>46420.86</v>
      </c>
      <c r="F274" s="54" t="s">
        <v>367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si="4"/>
        <v>78943.90833333334</v>
      </c>
      <c r="E275" s="46">
        <v>44215.91</v>
      </c>
      <c r="F275" s="54" t="s">
        <v>366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si="4"/>
        <v>280754.15000000002</v>
      </c>
      <c r="E276" s="46">
        <v>212582.15</v>
      </c>
      <c r="F276" s="54" t="s">
        <v>366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si="4"/>
        <v>258253.78333333333</v>
      </c>
      <c r="E277" s="46">
        <v>194889.3</v>
      </c>
      <c r="F277" s="54" t="s">
        <v>366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si="4"/>
        <v>4539747.2666666666</v>
      </c>
      <c r="E278" s="46">
        <v>3467625.9</v>
      </c>
      <c r="F278" s="54" t="s">
        <v>368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si="4"/>
        <v>3794774.4833333334</v>
      </c>
      <c r="E279" s="46">
        <v>2967625.9</v>
      </c>
      <c r="F279" s="54" t="s">
        <v>368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si="4"/>
        <v>7660138.2750000004</v>
      </c>
      <c r="E280" s="46">
        <v>5872043.04</v>
      </c>
      <c r="F280" s="54" t="s">
        <v>368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si="4"/>
        <v>3827867.3666666667</v>
      </c>
      <c r="E281" s="46">
        <v>3132715.83</v>
      </c>
      <c r="F281" s="54" t="s">
        <v>368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si="4"/>
        <v>2566656.3583333334</v>
      </c>
      <c r="E282" s="46">
        <v>1935739.54</v>
      </c>
      <c r="F282" s="54" t="s">
        <v>368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si="4"/>
        <v>205847.32500000001</v>
      </c>
      <c r="E283" s="46">
        <v>157613.91</v>
      </c>
      <c r="F283" s="54" t="s">
        <v>368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si="4"/>
        <v>521894.92500000005</v>
      </c>
      <c r="E284" s="46">
        <v>412170.27</v>
      </c>
      <c r="F284" s="54" t="s">
        <v>368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si="4"/>
        <v>203045.55833333335</v>
      </c>
      <c r="E285" s="46">
        <v>142086.32999999999</v>
      </c>
      <c r="F285" s="54" t="s">
        <v>368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si="4"/>
        <v>37749.275000000001</v>
      </c>
      <c r="E286" s="46"/>
      <c r="F286" s="54" t="s">
        <v>368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si="4"/>
        <v>414884.46666666667</v>
      </c>
      <c r="E287" s="46"/>
      <c r="F287" s="54" t="s">
        <v>368</v>
      </c>
    </row>
    <row r="288" spans="1:6" x14ac:dyDescent="0.25">
      <c r="A288" s="31">
        <v>281</v>
      </c>
      <c r="B288" s="34" t="s">
        <v>362</v>
      </c>
      <c r="C288" s="46">
        <v>157021.46</v>
      </c>
      <c r="D288" s="46">
        <f t="shared" ref="D288:D289" si="5">C288/1.2</f>
        <v>130851.21666666666</v>
      </c>
      <c r="E288" s="46"/>
      <c r="F288" s="54" t="s">
        <v>366</v>
      </c>
    </row>
    <row r="289" spans="1:6" x14ac:dyDescent="0.25">
      <c r="A289" s="31">
        <v>282</v>
      </c>
      <c r="B289" s="34" t="s">
        <v>363</v>
      </c>
      <c r="C289" s="46">
        <v>8120.62</v>
      </c>
      <c r="D289" s="46">
        <f t="shared" si="5"/>
        <v>6767.1833333333334</v>
      </c>
      <c r="E289" s="46"/>
      <c r="F289" s="54" t="s">
        <v>366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1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1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1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1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1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1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1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1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2022-03-14T12:17:06Z</dcterms:modified>
</cp:coreProperties>
</file>