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08-0-08-04-0-0618\"/>
    </mc:Choice>
  </mc:AlternateContent>
  <xr:revisionPtr revIDLastSave="0" documentId="13_ncr:1_{DC162157-030C-4495-948C-04B2DFCA4DD7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стоимости'!$A$1:$I$50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4" l="1"/>
  <c r="F17" i="4" s="1"/>
  <c r="H17" i="4" s="1"/>
  <c r="E21" i="4"/>
  <c r="F21" i="4" s="1"/>
  <c r="H21" i="4" s="1"/>
  <c r="E20" i="4" l="1"/>
  <c r="F20" i="4" s="1"/>
  <c r="H20" i="4" s="1"/>
  <c r="H26" i="4" s="1"/>
  <c r="E18" i="4"/>
  <c r="E19" i="4" l="1"/>
  <c r="F19" i="4" s="1"/>
  <c r="H19" i="4" s="1"/>
  <c r="F18" i="4"/>
  <c r="H18" i="4" s="1"/>
  <c r="N49" i="4" l="1"/>
  <c r="N48" i="4"/>
  <c r="N47" i="4"/>
  <c r="D183" i="5" l="1"/>
  <c r="D263" i="5" l="1"/>
  <c r="D220" i="5" l="1"/>
  <c r="D289" i="5" l="1"/>
  <c r="D288" i="5"/>
  <c r="C35" i="4" l="1"/>
  <c r="E35" i="4" s="1"/>
  <c r="F35" i="4" s="1"/>
  <c r="G35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5" i="4" s="1"/>
  <c r="C34" i="4" l="1"/>
  <c r="H24" i="4" l="1"/>
  <c r="H27" i="4" s="1"/>
  <c r="H28" i="4" s="1"/>
  <c r="E34" i="4"/>
  <c r="F34" i="4" s="1"/>
  <c r="G34" i="4" s="1"/>
  <c r="C33" i="4" l="1"/>
  <c r="C37" i="4" s="1"/>
  <c r="E37" i="4" s="1"/>
  <c r="F37" i="4" s="1"/>
  <c r="G37" i="4" s="1"/>
  <c r="C40" i="4" l="1"/>
  <c r="C39" i="4"/>
  <c r="J28" i="4"/>
  <c r="C38" i="4"/>
  <c r="E38" i="4" s="1"/>
  <c r="F38" i="4" s="1"/>
  <c r="G38" i="4" s="1"/>
  <c r="E33" i="4"/>
  <c r="F33" i="4" s="1"/>
  <c r="C41" i="4"/>
  <c r="C36" i="4" l="1"/>
  <c r="G33" i="4"/>
  <c r="E40" i="4"/>
  <c r="F40" i="4" s="1"/>
  <c r="G40" i="4" l="1"/>
  <c r="E39" i="4" l="1"/>
  <c r="F39" i="4" s="1"/>
  <c r="E41" i="4"/>
  <c r="G39" i="4" l="1"/>
  <c r="E36" i="4"/>
  <c r="E42" i="4" s="1"/>
  <c r="C42" i="4"/>
  <c r="F41" i="4"/>
  <c r="G41" i="4" s="1"/>
  <c r="F36" i="4" l="1"/>
  <c r="G36" i="4" l="1"/>
  <c r="F42" i="4"/>
  <c r="G42" i="4" l="1"/>
  <c r="I33" i="4" l="1"/>
  <c r="H33" i="4" l="1"/>
  <c r="I34" i="4"/>
  <c r="H34" i="4" l="1"/>
  <c r="I35" i="4"/>
  <c r="H35" i="4" s="1"/>
  <c r="I36" i="4"/>
  <c r="H36" i="4" s="1"/>
  <c r="H42" i="4" s="1"/>
  <c r="J42" i="4" s="1"/>
  <c r="I42" i="4" l="1"/>
</calcChain>
</file>

<file path=xl/sharedStrings.xml><?xml version="1.0" encoding="utf-8"?>
<sst xmlns="http://schemas.openxmlformats.org/spreadsheetml/2006/main" count="701" uniqueCount="383">
  <si>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</si>
  <si>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</si>
  <si>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</si>
  <si>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</si>
  <si>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</si>
  <si>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</si>
  <si>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</si>
  <si>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</si>
  <si>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</si>
  <si>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</si>
  <si>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</si>
  <si>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</si>
  <si>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</si>
  <si>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</si>
  <si>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</si>
  <si>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</si>
  <si>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</si>
  <si>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</si>
  <si>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</si>
  <si>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</si>
  <si>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</si>
  <si>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</si>
  <si>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</si>
  <si>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</si>
  <si>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</si>
  <si>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</si>
  <si>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</si>
  <si>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</si>
  <si>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</si>
  <si>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</si>
  <si>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</si>
  <si>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</si>
  <si>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</si>
  <si>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</si>
  <si>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</si>
  <si>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</si>
  <si>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</si>
  <si>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</si>
  <si>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</si>
  <si>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</si>
  <si>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</si>
  <si>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</si>
  <si>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</si>
  <si>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</si>
  <si>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</si>
  <si>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</si>
  <si>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</si>
  <si>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</si>
  <si>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</si>
  <si>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</si>
  <si>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</si>
  <si>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</si>
  <si>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</si>
  <si>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</si>
  <si>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</si>
  <si>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</si>
  <si>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</si>
  <si>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</si>
  <si>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</si>
  <si>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</si>
  <si>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</si>
  <si>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</si>
  <si>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</si>
  <si>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</si>
  <si>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</si>
  <si>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</si>
  <si>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</si>
  <si>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</si>
  <si>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</si>
  <si>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</si>
  <si>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</si>
  <si>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</si>
  <si>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</si>
  <si>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</si>
  <si>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</si>
  <si>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</si>
  <si>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</si>
  <si>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</si>
  <si>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</si>
  <si>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</si>
  <si>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</si>
  <si>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</si>
  <si>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</si>
  <si>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</si>
  <si>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</si>
  <si>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</si>
  <si>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</si>
  <si>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</si>
  <si>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</si>
  <si>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</si>
  <si>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</si>
  <si>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</si>
  <si>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</si>
  <si>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</si>
  <si>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</si>
  <si>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</si>
  <si>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</si>
  <si>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</si>
  <si>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</si>
  <si>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</si>
  <si>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</si>
  <si>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</si>
  <si>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</si>
  <si>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</si>
  <si>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</si>
  <si>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</si>
  <si>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</si>
  <si>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</si>
  <si>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</si>
  <si>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</si>
  <si>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</si>
  <si>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</si>
  <si>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</si>
  <si>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</si>
  <si>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</si>
  <si>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</si>
  <si>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</si>
  <si>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</si>
  <si>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</si>
  <si>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</si>
  <si>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</si>
  <si>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</si>
  <si>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</si>
  <si>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</si>
  <si>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</si>
  <si>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</si>
  <si>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</si>
  <si>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</si>
  <si>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</si>
  <si>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</si>
  <si>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</si>
  <si>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</si>
  <si>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</si>
  <si>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</si>
  <si>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</si>
  <si>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</si>
  <si>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</si>
  <si>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</si>
  <si>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</si>
  <si>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</si>
  <si>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</si>
  <si>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</si>
  <si>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</si>
  <si>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</si>
  <si>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</si>
  <si>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</si>
  <si>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</si>
  <si>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</si>
  <si>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</si>
  <si>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</si>
  <si>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</si>
  <si>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</si>
  <si>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</si>
  <si>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</si>
  <si>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</si>
  <si>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</si>
  <si>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</si>
  <si>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</si>
  <si>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</si>
  <si>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</si>
  <si>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</si>
  <si>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</si>
  <si>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</si>
  <si>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</si>
  <si>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</si>
  <si>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</si>
  <si>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</si>
  <si>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</si>
  <si>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</si>
  <si>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</si>
  <si>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</si>
  <si>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</si>
  <si>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</si>
  <si>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</si>
  <si>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</si>
  <si>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</si>
  <si>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</si>
  <si>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</si>
  <si>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</si>
  <si>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</si>
  <si>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</si>
  <si>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</si>
  <si>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</si>
  <si>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</si>
  <si>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</si>
  <si>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</si>
  <si>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</si>
  <si>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</si>
  <si>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</si>
  <si>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</si>
  <si>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</si>
  <si>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</si>
  <si>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</si>
  <si>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</si>
  <si>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</si>
  <si>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</si>
  <si>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</si>
  <si>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</si>
  <si>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</si>
  <si>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</si>
  <si>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</si>
  <si>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</si>
  <si>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</si>
  <si>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</si>
  <si>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</si>
  <si>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</si>
  <si>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</si>
  <si>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</si>
  <si>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</si>
  <si>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</si>
  <si>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</si>
  <si>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</si>
  <si>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</si>
  <si>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</si>
  <si>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</si>
  <si>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</si>
  <si>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</si>
  <si>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</si>
  <si>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</si>
  <si>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</si>
  <si>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</si>
  <si>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</si>
  <si>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</si>
  <si>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</si>
  <si>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</si>
  <si>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</si>
  <si>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</si>
  <si>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</si>
  <si>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</si>
  <si>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</si>
  <si>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</si>
  <si>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</si>
  <si>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</si>
  <si>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</si>
  <si>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</si>
  <si>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</si>
  <si>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</si>
  <si>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</si>
  <si>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</si>
  <si>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</si>
  <si>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</si>
  <si>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</si>
  <si>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</si>
  <si>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</si>
  <si>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</si>
  <si>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</si>
  <si>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</si>
  <si>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</si>
  <si>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</si>
  <si>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</si>
  <si>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</si>
  <si>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</si>
  <si>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</si>
  <si>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</si>
  <si>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</si>
  <si>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</si>
  <si>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</si>
  <si>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</si>
  <si>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</si>
  <si>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</si>
  <si>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</si>
  <si>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</si>
  <si>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</si>
  <si>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</si>
  <si>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</si>
  <si>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</si>
  <si>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</si>
  <si>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</si>
  <si>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</si>
  <si>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</si>
  <si>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</si>
  <si>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</si>
  <si>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</si>
  <si>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</si>
  <si>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</si>
  <si>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</si>
  <si>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</si>
  <si>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</si>
  <si>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</si>
  <si>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</si>
  <si>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</si>
  <si>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</si>
  <si>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</si>
  <si>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</si>
  <si>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</si>
  <si>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</si>
  <si>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</si>
  <si>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</si>
  <si>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</si>
  <si>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</si>
  <si>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</si>
  <si>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</si>
  <si>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</si>
  <si>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</si>
  <si>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</si>
  <si>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</si>
  <si>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</si>
  <si>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</si>
  <si>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</si>
  <si>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</si>
  <si>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</si>
  <si>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</si>
  <si>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</si>
  <si>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</si>
  <si>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</si>
  <si>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</si>
  <si>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</si>
  <si>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</si>
  <si>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</si>
  <si>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</si>
  <si>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</si>
  <si>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</si>
  <si>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</si>
  <si>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</si>
  <si>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</si>
  <si>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</si>
  <si>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</si>
  <si>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</si>
  <si>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</si>
  <si>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</si>
  <si>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</si>
  <si>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</si>
  <si>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</si>
  <si>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</si>
  <si>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</si>
  <si>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</si>
  <si>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</si>
  <si>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</si>
  <si>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</si>
  <si>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</si>
  <si>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</si>
  <si>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</si>
  <si>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</si>
  <si>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</si>
  <si>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</si>
  <si>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</si>
  <si>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</si>
  <si>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</si>
  <si>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</si>
  <si>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</si>
  <si>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</si>
  <si>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</si>
  <si>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</si>
  <si>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</si>
  <si>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</si>
  <si>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</si>
  <si>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</si>
  <si>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</si>
  <si>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</si>
  <si>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</si>
  <si>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</si>
  <si>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</si>
  <si>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</si>
  <si>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</si>
  <si>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</si>
  <si>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</si>
  <si>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</si>
  <si>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</si>
  <si>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</si>
  <si>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</si>
  <si>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</si>
  <si>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</si>
  <si>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</si>
  <si>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</si>
  <si>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</si>
  <si>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</si>
  <si>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</si>
  <si>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</si>
  <si>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</si>
  <si>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</si>
  <si>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</si>
  <si>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</si>
  <si>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</si>
  <si>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1.4</t>
  </si>
  <si>
    <t>шт</t>
  </si>
  <si>
    <t>Сумма, в прогнозных ценах с НДС без понижающим коэффициентом (при наличии)</t>
  </si>
  <si>
    <t>Сумма, в прогнозных ценах без НДС без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</si>
  <si>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</si>
  <si>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</si>
  <si>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</si>
  <si>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</si>
  <si>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Лом, РК ВЛ-10кВ от оп.158 ВЛЗ-10кВ ф.9-06 до ТП К-31 (перевод на проектируемую КТП-10/0,4 кВ) в д. Сурье Лом-ий р.(000006092) (21-1-08-0-08-04-0-0618)</t>
  </si>
  <si>
    <t>L_21-1-08-0-08-04-0-0618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</si>
</sst>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48;&#1055;&#1056;_2022-2024\&#1050;&#1086;&#1088;&#1088;&#1077;&#1082;&#1090;&#1080;&#1088;&#1086;&#1074;&#1082;&#1072;_&#1048;&#1055;&#1056;\&#1055;&#1088;&#1080;&#1084;&#1077;&#1088;%20_&#1088;&#1072;&#1089;&#1095;&#1077;&#1090;&#1072;_&#1089;&#1090;&#1086;&#1080;&#1084;&#1086;&#1089;&#1090;&#1080;%20&#1085;&#1086;&#1074;&#1099;&#1081;%20(&#1053;&#1077;%20&#1080;&#1079;&#1084;&#1077;&#1085;&#1103;&#1090;&#1100;!!!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 xml:space="preserve">Строительство 1 км КЛ-10 кВ АпВПу2г 3х240 </v>
          </cell>
          <cell r="C183">
            <v>931769.18</v>
          </cell>
          <cell r="D183">
            <v>776474.31666666677</v>
          </cell>
          <cell r="E183"/>
        </row>
        <row r="184">
          <cell r="B184" t="str">
            <v>Строительство КЛ-10 АПвПг 3х (1х300/70 мм2)</v>
          </cell>
          <cell r="C184">
            <v>1254377.7</v>
          </cell>
          <cell r="D184">
            <v>1045314.75</v>
          </cell>
          <cell r="E184"/>
        </row>
        <row r="185">
          <cell r="B185" t="str">
            <v>Строительство КЛ-10 АПвПУ2г 3х (1х400/70 мм2)</v>
          </cell>
          <cell r="C185">
            <v>2164434.21</v>
          </cell>
          <cell r="D185">
            <v>1803695.175</v>
          </cell>
          <cell r="E185"/>
        </row>
        <row r="186">
          <cell r="B186" t="str">
            <v xml:space="preserve">Строительство КЛ-10  АПвП2г  3х (1х630/70 ММ2) </v>
          </cell>
          <cell r="C186">
            <v>1592811.79</v>
          </cell>
          <cell r="D186">
            <v>1327343.1583333334</v>
          </cell>
          <cell r="E186"/>
        </row>
        <row r="187">
          <cell r="B187" t="str">
            <v>Строительство КЛ-10 кВ АПвПу2г 3х (1х240/70 мм2) два кабеля</v>
          </cell>
          <cell r="C187">
            <v>3407423.61</v>
          </cell>
          <cell r="D187">
            <v>2839519.6749999998</v>
          </cell>
          <cell r="E187"/>
        </row>
        <row r="188">
          <cell r="B188" t="str">
            <v>Строительство КЛ-10 АПвПг 3х (1х300/70 мм2) два кабеля</v>
          </cell>
          <cell r="C188">
            <v>2305030.33</v>
          </cell>
          <cell r="D188">
            <v>1920858.6083333334</v>
          </cell>
          <cell r="E188"/>
        </row>
        <row r="189">
          <cell r="B189" t="str">
            <v>Строительство КЛ-10  АПвПг  3х (1х630/70 ММ2) два кабеля</v>
          </cell>
          <cell r="C189">
            <v>3088405.96</v>
          </cell>
          <cell r="D189">
            <v>2573671.6333333333</v>
          </cell>
          <cell r="E189"/>
        </row>
        <row r="190">
          <cell r="B190" t="str">
            <v>Строительство КЛ-10 АПвПг 3х (1х240/70 ММ2) четыре кабеля</v>
          </cell>
          <cell r="C190">
            <v>6697260.8799999999</v>
          </cell>
          <cell r="D190">
            <v>5581050.7333333334</v>
          </cell>
          <cell r="E190"/>
        </row>
        <row r="191">
          <cell r="B191" t="str">
            <v>Строительство КЛ-10 АПвПУ2г 3х (1х400/70 мм2) четыре кабеля</v>
          </cell>
          <cell r="C191">
            <v>8251668.8200000003</v>
          </cell>
          <cell r="D191">
            <v>6876390.6833333336</v>
          </cell>
          <cell r="E191"/>
        </row>
        <row r="192">
          <cell r="B192" t="str">
            <v>Строительство КЛ-10 АПвПу2г 3х (1х630/70 ММ2) четыре кабеля</v>
          </cell>
          <cell r="C192">
            <v>5883165.4500000002</v>
          </cell>
          <cell r="D192">
            <v>4902637.875</v>
          </cell>
          <cell r="E192"/>
        </row>
        <row r="193">
          <cell r="B193" t="str">
            <v>Строительство 100 м КЛ-0,4 (АВБбШв 4*120 мм2)</v>
          </cell>
          <cell r="C193">
            <v>50701.07</v>
          </cell>
          <cell r="D193">
            <v>42250.89166666667</v>
          </cell>
          <cell r="E193"/>
        </row>
        <row r="194">
          <cell r="B194" t="str">
            <v>Строительство 100 м КЛ-0,4 (АВБбШв 4*240 мм2)</v>
          </cell>
          <cell r="C194">
            <v>51578.75</v>
          </cell>
          <cell r="D194">
            <v>42982.291666666672</v>
          </cell>
          <cell r="E194"/>
        </row>
        <row r="195">
          <cell r="B195" t="str">
            <v>Строительство 100 м КЛ-0,4 (АВБбШв 4*120 мм2) два кабеля</v>
          </cell>
          <cell r="C195">
            <v>63298.02</v>
          </cell>
          <cell r="D195">
            <v>52748.35</v>
          </cell>
          <cell r="E195"/>
        </row>
        <row r="196">
          <cell r="B196" t="str">
            <v>Строительство 100 м КЛ-0,4 (АВБбШв 4*240 мм2) два кабеля</v>
          </cell>
          <cell r="C196">
            <v>88010.13</v>
          </cell>
          <cell r="D196">
            <v>73341.775000000009</v>
          </cell>
          <cell r="E196"/>
        </row>
        <row r="197">
          <cell r="B197" t="str">
            <v>Строительство 100 м КЛ-0,4 (АПВБбШп 4*120 мм2)</v>
          </cell>
          <cell r="C197">
            <v>59474.720000000001</v>
          </cell>
          <cell r="D197">
            <v>49562.26666666667</v>
          </cell>
          <cell r="E197"/>
        </row>
        <row r="198">
          <cell r="B198" t="str">
            <v>Строительство 100 м КЛ-0,4 (АПВБбШп 4*240 мм2)</v>
          </cell>
          <cell r="C198">
            <v>91150.01</v>
          </cell>
          <cell r="D198">
            <v>75958.34166666666</v>
          </cell>
          <cell r="E198"/>
        </row>
        <row r="199">
          <cell r="B199" t="str">
            <v>Строительство 100 м КЛ-0,4 (АПВБбШп 4*120 мм2) два кабеля</v>
          </cell>
          <cell r="C199">
            <v>84848.29</v>
          </cell>
          <cell r="D199">
            <v>70706.908333333326</v>
          </cell>
          <cell r="E199"/>
        </row>
        <row r="200">
          <cell r="B200" t="str">
            <v>Строительство 100 м КЛ-0,4 (АПВБбШп 4*240 мм2) два кабеля</v>
          </cell>
          <cell r="C200">
            <v>109708.41</v>
          </cell>
          <cell r="D200">
            <v>91423.675000000003</v>
          </cell>
          <cell r="E200"/>
        </row>
        <row r="201">
          <cell r="B201" t="str">
            <v>Строительство 100 м КЛ-10 (АСБ 3*120 мм2)</v>
          </cell>
          <cell r="C201">
            <v>74674.570000000007</v>
          </cell>
          <cell r="D201">
            <v>62228.808333333342</v>
          </cell>
          <cell r="E201"/>
        </row>
        <row r="202">
          <cell r="B202" t="str">
            <v>Строительство 100 м КЛ-10 (АСБ 3*240 мм2)</v>
          </cell>
          <cell r="C202">
            <v>100679.5</v>
          </cell>
          <cell r="D202">
            <v>83899.583333333343</v>
          </cell>
          <cell r="E202"/>
        </row>
        <row r="203">
          <cell r="B203" t="str">
            <v>Строительство 100 м КЛ-10 (АСБ 3*120 мм2) два кабеля</v>
          </cell>
          <cell r="C203">
            <v>124808.51</v>
          </cell>
          <cell r="D203">
            <v>104007.09166666666</v>
          </cell>
          <cell r="E203"/>
        </row>
        <row r="204">
          <cell r="B204" t="str">
            <v>Строительство 100 м КЛ-10 (АСБ 3*240 мм2) два кабеля</v>
          </cell>
          <cell r="C204">
            <v>183692.82</v>
          </cell>
          <cell r="D204">
            <v>153077.35</v>
          </cell>
          <cell r="E204"/>
        </row>
        <row r="205">
          <cell r="B205" t="str">
            <v>Строительство 100 м КЛ-10 (АПвПу2г 1*120/50 мм2)</v>
          </cell>
          <cell r="C205">
            <v>93011.81</v>
          </cell>
          <cell r="D205">
            <v>77509.841666666674</v>
          </cell>
          <cell r="E205"/>
        </row>
        <row r="206">
          <cell r="B206" t="str">
            <v>Строительство 100 м КЛ-10 (АПвПу2г 1*240/70 мм2)</v>
          </cell>
          <cell r="C206">
            <v>190905.48</v>
          </cell>
          <cell r="D206">
            <v>159087.90000000002</v>
          </cell>
          <cell r="E206"/>
        </row>
        <row r="207">
          <cell r="B207" t="str">
            <v>Строительство 100 м КЛ-10 (АПвПу2г 1*300/70 мм2)</v>
          </cell>
          <cell r="C207">
            <v>143167.07999999999</v>
          </cell>
          <cell r="D207">
            <v>119305.9</v>
          </cell>
          <cell r="E207"/>
        </row>
        <row r="208">
          <cell r="B208" t="str">
            <v>Строительство 100 м КЛ-10 (АПвПу2г 1*400/70 мм2)</v>
          </cell>
          <cell r="C208">
            <v>152368.13</v>
          </cell>
          <cell r="D208">
            <v>126973.44166666668</v>
          </cell>
          <cell r="E208"/>
        </row>
        <row r="209">
          <cell r="B209" t="str">
            <v>Строительство 100 м КЛ-10 (АПвПу2г 1*630/70 мм2)</v>
          </cell>
          <cell r="C209">
            <v>193838.39</v>
          </cell>
          <cell r="D209">
            <v>161531.9916666667</v>
          </cell>
          <cell r="E209"/>
        </row>
        <row r="210">
          <cell r="B210" t="str">
            <v>Строительство 100 м КЛ-10 (АПвПу2г 1*240/70 мм2) два кабеля</v>
          </cell>
          <cell r="C210">
            <v>367256.45</v>
          </cell>
          <cell r="D210">
            <v>306047.04166666669</v>
          </cell>
          <cell r="E210"/>
        </row>
        <row r="211">
          <cell r="B211" t="str">
            <v>Строительство 100 м КЛ-10 (АПвПу2г 1*300/70 мм2) два кабеля</v>
          </cell>
          <cell r="C211">
            <v>280626.07</v>
          </cell>
          <cell r="D211">
            <v>233855.05833333335</v>
          </cell>
          <cell r="E211"/>
        </row>
        <row r="212">
          <cell r="B212" t="str">
            <v>Строительство 100 м КЛ-10 (АПвПу2г 1*400/70 мм2) два кабеля</v>
          </cell>
          <cell r="C212">
            <v>462609.16</v>
          </cell>
          <cell r="D212">
            <v>385507.6333333333</v>
          </cell>
          <cell r="E212"/>
        </row>
        <row r="213">
          <cell r="B213" t="str">
            <v>Строительство 100 м КЛ-10 (АПвПу2г 1*630/70 мм2) два кабеля</v>
          </cell>
          <cell r="C213">
            <v>373287.72</v>
          </cell>
          <cell r="D213">
            <v>311073.09999999998</v>
          </cell>
          <cell r="E213"/>
        </row>
        <row r="214">
          <cell r="B214" t="str">
            <v>Строительство 100 м КЛ-10 (АПвПу2г 1*800/70 мм2) два кабеля</v>
          </cell>
          <cell r="C214">
            <v>862560.74</v>
          </cell>
          <cell r="D214">
            <v>718800.6166666667</v>
          </cell>
          <cell r="E214"/>
        </row>
        <row r="215">
          <cell r="B215" t="str">
            <v>Строительство 100 м КЛ-10 (АПвПу2г 1*240/70 мм2) четыре кабеля</v>
          </cell>
          <cell r="C215">
            <v>739382.82</v>
          </cell>
          <cell r="D215">
            <v>616152.35</v>
          </cell>
          <cell r="E215"/>
        </row>
        <row r="216">
          <cell r="B216" t="str">
            <v>Строительство 100 м КЛ-10 (АПвПу2г 1*300/70 мм2) четыре кабеля</v>
          </cell>
          <cell r="C216">
            <v>528490.64</v>
          </cell>
          <cell r="D216">
            <v>440408.8666666667</v>
          </cell>
          <cell r="E216"/>
        </row>
        <row r="217">
          <cell r="B217" t="str">
            <v>Восстановление асфальтового покрова, 30 м2</v>
          </cell>
          <cell r="C217">
            <v>13602.64</v>
          </cell>
          <cell r="D217">
            <v>11335.533333333333</v>
          </cell>
          <cell r="E217"/>
        </row>
        <row r="218">
          <cell r="B218" t="str">
            <v xml:space="preserve">Восстановление растительного покрова (газон) , 1000м2. </v>
          </cell>
          <cell r="C218">
            <v>59787.55</v>
          </cell>
          <cell r="D218">
            <v>49822.958333333336</v>
          </cell>
          <cell r="E218"/>
        </row>
        <row r="219">
          <cell r="B219" t="str">
            <v>Водоотлив из траншеи 1м3.</v>
          </cell>
          <cell r="C219">
            <v>107.95</v>
          </cell>
          <cell r="D219">
            <v>89.958333333333343</v>
          </cell>
          <cell r="E219"/>
        </row>
        <row r="220">
          <cell r="B220" t="str">
            <v xml:space="preserve">Лежневая дорога 1 км </v>
          </cell>
          <cell r="C220">
            <v>1361256.73</v>
          </cell>
          <cell r="D220">
            <v>1134380.6083333334</v>
          </cell>
          <cell r="E220"/>
        </row>
        <row r="221">
          <cell r="B221" t="str">
            <v>Дренажная система</v>
          </cell>
          <cell r="C221">
            <v>63101.5</v>
          </cell>
          <cell r="D221">
            <v>52584.583333333336</v>
          </cell>
          <cell r="E221"/>
        </row>
        <row r="222">
          <cell r="B222" t="str">
            <v>Строительство БКТП 1*250</v>
          </cell>
          <cell r="C222">
            <v>654004.92000000004</v>
          </cell>
          <cell r="D222">
            <v>545004.10000000009</v>
          </cell>
          <cell r="E222">
            <v>399280.58</v>
          </cell>
        </row>
        <row r="223">
          <cell r="B223" t="str">
            <v>Строительство БКТП 2*250</v>
          </cell>
          <cell r="C223">
            <v>1156335.43</v>
          </cell>
          <cell r="D223">
            <v>963612.85833333328</v>
          </cell>
          <cell r="E223">
            <v>717391.93</v>
          </cell>
        </row>
        <row r="224">
          <cell r="B224" t="str">
            <v>Строительство БКТП 1*400 с трансформатором 400</v>
          </cell>
          <cell r="C224">
            <v>880021.4</v>
          </cell>
          <cell r="D224">
            <v>733351.16666666674</v>
          </cell>
          <cell r="E224">
            <v>558253.24</v>
          </cell>
        </row>
        <row r="225">
          <cell r="B225" t="str">
            <v>Строительство БКТП 2*400 с трансформаторами 2*400</v>
          </cell>
          <cell r="C225">
            <v>1858895.94</v>
          </cell>
          <cell r="D225">
            <v>1549079.95</v>
          </cell>
          <cell r="E225">
            <v>1221522.78</v>
          </cell>
        </row>
        <row r="226">
          <cell r="B226" t="str">
            <v>Строительство БКТП 1*630 с трансф.630</v>
          </cell>
          <cell r="C226">
            <v>912700.05</v>
          </cell>
          <cell r="D226">
            <v>760583.37500000012</v>
          </cell>
          <cell r="E226">
            <v>576653</v>
          </cell>
        </row>
        <row r="227">
          <cell r="B227" t="str">
            <v>Строительство БКТП 2*630 с трансф.2*630</v>
          </cell>
          <cell r="C227">
            <v>2847650.4</v>
          </cell>
          <cell r="D227">
            <v>2373042</v>
          </cell>
          <cell r="E227">
            <v>1963129.5</v>
          </cell>
        </row>
        <row r="228">
          <cell r="B228" t="str">
            <v>Строительство БКТП 1*1000</v>
          </cell>
          <cell r="C228">
            <v>952285.64</v>
          </cell>
          <cell r="D228">
            <v>793571.3666666667</v>
          </cell>
          <cell r="E228">
            <v>604009.12</v>
          </cell>
        </row>
        <row r="229">
          <cell r="B229" t="str">
            <v>Строительство БКТП 2*1000</v>
          </cell>
          <cell r="C229">
            <v>2988655.75</v>
          </cell>
          <cell r="D229">
            <v>2490546.4583333335</v>
          </cell>
          <cell r="E229">
            <v>2083183.45</v>
          </cell>
        </row>
        <row r="230">
          <cell r="B230" t="str">
            <v>Строительство БКТП 1*1250</v>
          </cell>
          <cell r="C230">
            <v>1064511.24</v>
          </cell>
          <cell r="D230">
            <v>887092.70000000007</v>
          </cell>
          <cell r="E230">
            <v>677175.19</v>
          </cell>
        </row>
        <row r="231">
          <cell r="B231" t="str">
            <v>Строительство БКТП 2*1250</v>
          </cell>
          <cell r="C231">
            <v>3253441.56</v>
          </cell>
          <cell r="D231">
            <v>2711201.3000000003</v>
          </cell>
          <cell r="E231">
            <v>2279429.38</v>
          </cell>
        </row>
        <row r="232">
          <cell r="B232" t="str">
            <v>Строительство БКТП 1*1600</v>
          </cell>
          <cell r="C232">
            <v>1125160.8899999999</v>
          </cell>
          <cell r="D232">
            <v>937634.07499999995</v>
          </cell>
          <cell r="E232">
            <v>685891.96</v>
          </cell>
        </row>
        <row r="233">
          <cell r="B233" t="str">
            <v>Строительство БКТП 2*1600</v>
          </cell>
          <cell r="C233">
            <v>3556207.04</v>
          </cell>
          <cell r="D233">
            <v>2963505.8666666667</v>
          </cell>
          <cell r="E233">
            <v>2408273.37</v>
          </cell>
        </row>
        <row r="234">
          <cell r="B234" t="str">
            <v>Строительство КТП 1*160</v>
          </cell>
          <cell r="C234">
            <v>350856.95</v>
          </cell>
          <cell r="D234">
            <v>292380.79166666669</v>
          </cell>
          <cell r="E234">
            <v>229514.39</v>
          </cell>
        </row>
        <row r="235">
          <cell r="B235" t="str">
            <v xml:space="preserve">Строительство КТП-250/10/0,4 с трансф. ТМГ 250/10/0,4 </v>
          </cell>
          <cell r="C235">
            <v>428057.67</v>
          </cell>
          <cell r="D235">
            <v>356714.72499999998</v>
          </cell>
          <cell r="E235">
            <v>283078.53999999998</v>
          </cell>
        </row>
        <row r="236">
          <cell r="B236" t="str">
            <v>Строительство КТП вв 2*250 кВА</v>
          </cell>
          <cell r="C236">
            <v>893876.41</v>
          </cell>
          <cell r="D236">
            <v>744897.00833333342</v>
          </cell>
          <cell r="E236">
            <v>611276.98</v>
          </cell>
        </row>
        <row r="237">
          <cell r="B237" t="str">
            <v>Строительство КТПТ вв 400 с трансф.400</v>
          </cell>
          <cell r="C237">
            <v>461741.63</v>
          </cell>
          <cell r="D237">
            <v>384784.69166666671</v>
          </cell>
          <cell r="E237">
            <v>331262.94</v>
          </cell>
        </row>
        <row r="238">
          <cell r="B238" t="str">
            <v>Строительство  2КТПнТ-К/К-400/10</v>
          </cell>
          <cell r="C238">
            <v>1051680.5900000001</v>
          </cell>
          <cell r="D238">
            <v>876400.49166666681</v>
          </cell>
          <cell r="E238">
            <v>707134.29</v>
          </cell>
        </row>
        <row r="239">
          <cell r="B239" t="str">
            <v>Строительство КТПТ вв 630 с трансф.630</v>
          </cell>
          <cell r="C239">
            <v>508816.15</v>
          </cell>
          <cell r="D239">
            <v>424013.45833333337</v>
          </cell>
          <cell r="E239">
            <v>331165.46999999997</v>
          </cell>
        </row>
        <row r="240">
          <cell r="B240" t="str">
            <v>Строительство КТПТ 2* 630</v>
          </cell>
          <cell r="C240">
            <v>1075156.57</v>
          </cell>
          <cell r="D240">
            <v>895963.80833333347</v>
          </cell>
          <cell r="E240">
            <v>728417.27</v>
          </cell>
        </row>
        <row r="241">
          <cell r="B241" t="str">
            <v>Строительство КТПТ 2* 1000 (сэндвич-панели)</v>
          </cell>
          <cell r="C241">
            <v>1430991.41</v>
          </cell>
          <cell r="D241">
            <v>1192492.8416666666</v>
          </cell>
          <cell r="E241">
            <v>984627.54</v>
          </cell>
        </row>
        <row r="242">
          <cell r="B242" t="str">
            <v>Строительство КТПн к/к 1*1000 кВа</v>
          </cell>
          <cell r="C242">
            <v>753946.05</v>
          </cell>
          <cell r="D242">
            <v>628288.37500000012</v>
          </cell>
          <cell r="E242">
            <v>502499.28</v>
          </cell>
        </row>
        <row r="243">
          <cell r="B243" t="str">
            <v>Строительство КТПТ 2* 1000</v>
          </cell>
          <cell r="C243">
            <v>1165101.07</v>
          </cell>
          <cell r="D243">
            <v>970917.55833333347</v>
          </cell>
          <cell r="E243">
            <v>778597.12</v>
          </cell>
        </row>
        <row r="244">
          <cell r="B244" t="str">
            <v>Строительство СТП 25</v>
          </cell>
          <cell r="C244">
            <v>78262.75</v>
          </cell>
          <cell r="D244">
            <v>65218.958333333336</v>
          </cell>
          <cell r="E244">
            <v>47810.43</v>
          </cell>
        </row>
        <row r="245">
          <cell r="B245" t="str">
            <v>Строительство СТП 40</v>
          </cell>
          <cell r="C245">
            <v>191434.85</v>
          </cell>
          <cell r="D245">
            <v>159529.04166666669</v>
          </cell>
          <cell r="E245">
            <v>47566.55</v>
          </cell>
        </row>
        <row r="246">
          <cell r="B246" t="str">
            <v>Строительство СТП 63</v>
          </cell>
          <cell r="C246">
            <v>132929.84</v>
          </cell>
          <cell r="D246">
            <v>110774.86666666667</v>
          </cell>
          <cell r="E246">
            <v>89568.35</v>
          </cell>
        </row>
        <row r="247">
          <cell r="B247" t="str">
            <v>Строительство СТП 100</v>
          </cell>
          <cell r="C247">
            <v>107686.05</v>
          </cell>
          <cell r="D247">
            <v>89738.375</v>
          </cell>
          <cell r="E247">
            <v>71942.45</v>
          </cell>
        </row>
        <row r="248">
          <cell r="B248" t="str">
            <v>Строительство МТП 100</v>
          </cell>
          <cell r="C248">
            <v>105532.45</v>
          </cell>
          <cell r="D248">
            <v>87943.708333333328</v>
          </cell>
          <cell r="E248">
            <v>50404.68</v>
          </cell>
        </row>
        <row r="249">
          <cell r="B249" t="str">
            <v>Строительство МТП 160</v>
          </cell>
          <cell r="C249">
            <v>187416.9</v>
          </cell>
          <cell r="D249">
            <v>156180.75</v>
          </cell>
          <cell r="E249">
            <v>112769.78</v>
          </cell>
        </row>
        <row r="250">
          <cell r="B250" t="str">
            <v>Строительство МТП 250</v>
          </cell>
          <cell r="C250">
            <v>201437.08</v>
          </cell>
          <cell r="D250">
            <v>167864.23333333334</v>
          </cell>
          <cell r="E250">
            <v>122282.55</v>
          </cell>
        </row>
        <row r="251">
          <cell r="B251" t="str">
            <v>Ограждение МТП, СТП</v>
          </cell>
          <cell r="C251">
            <v>16299.46</v>
          </cell>
          <cell r="D251">
            <v>13582.883333333333</v>
          </cell>
          <cell r="E251"/>
        </row>
        <row r="252">
          <cell r="B252" t="str">
            <v>Реконструкция ТП (замена тр-ров 2*1600кВ)</v>
          </cell>
          <cell r="C252">
            <v>422806.68</v>
          </cell>
          <cell r="D252">
            <v>352338.9</v>
          </cell>
          <cell r="E252">
            <v>284356.18</v>
          </cell>
        </row>
        <row r="253">
          <cell r="B253" t="str">
            <v>Реконструкция ТП (замена тр-ров 2*1000кВ)</v>
          </cell>
          <cell r="C253">
            <v>319138.15000000002</v>
          </cell>
          <cell r="D253">
            <v>265948.45833333337</v>
          </cell>
          <cell r="E253">
            <v>212928.42</v>
          </cell>
        </row>
        <row r="254">
          <cell r="B254" t="str">
            <v>Реконструкция ТП (замена тр-ров 2*630кВ)</v>
          </cell>
          <cell r="C254">
            <v>216645.07</v>
          </cell>
          <cell r="D254">
            <v>180537.55833333335</v>
          </cell>
          <cell r="E254">
            <v>145277.70000000001</v>
          </cell>
        </row>
        <row r="255">
          <cell r="B255" t="str">
            <v>Реконструкция ТП (замена тр-ров 2*400кВ)</v>
          </cell>
          <cell r="C255">
            <v>185994.92</v>
          </cell>
          <cell r="D255">
            <v>154995.76666666669</v>
          </cell>
          <cell r="E255">
            <v>115373.02</v>
          </cell>
        </row>
        <row r="256">
          <cell r="B256" t="str">
            <v>Реконструкция ТП (замена тр-ров 2*250кВ)</v>
          </cell>
          <cell r="C256">
            <v>133547.35999999999</v>
          </cell>
          <cell r="D256">
            <v>111289.46666666666</v>
          </cell>
          <cell r="E256">
            <v>88075.54</v>
          </cell>
        </row>
        <row r="257">
          <cell r="B257" t="str">
            <v>Реконструкция ТП (замена тр-ров 2*160кВ)</v>
          </cell>
          <cell r="C257">
            <v>109104.64</v>
          </cell>
          <cell r="D257">
            <v>90920.53333333334</v>
          </cell>
          <cell r="E257">
            <v>66098.2</v>
          </cell>
        </row>
        <row r="258">
          <cell r="B258" t="str">
            <v>Реконструкция ТП (замена тр-ров 2*100кВ)</v>
          </cell>
          <cell r="C258">
            <v>89258.78</v>
          </cell>
          <cell r="D258">
            <v>74382.316666666666</v>
          </cell>
          <cell r="E258">
            <v>51659.360000000001</v>
          </cell>
        </row>
        <row r="259">
          <cell r="B259" t="str">
            <v>Реконструкция ТП (замена тр-ра 1000кВ)</v>
          </cell>
          <cell r="C259">
            <v>159542.04</v>
          </cell>
          <cell r="D259">
            <v>132951.70000000001</v>
          </cell>
          <cell r="E259">
            <v>106451.8</v>
          </cell>
        </row>
        <row r="260">
          <cell r="B260" t="str">
            <v>Реконструкция ТП (замена тр-ра 630кВ)</v>
          </cell>
          <cell r="C260">
            <v>108470.06</v>
          </cell>
          <cell r="D260">
            <v>90391.716666666674</v>
          </cell>
          <cell r="E260">
            <v>72638.850000000006</v>
          </cell>
        </row>
        <row r="261">
          <cell r="B261" t="str">
            <v>Реконструкция ТП (замена тр-ра 400кВ)</v>
          </cell>
          <cell r="C261">
            <v>93144.960000000006</v>
          </cell>
          <cell r="D261">
            <v>77620.800000000003</v>
          </cell>
          <cell r="E261">
            <v>57686.51</v>
          </cell>
        </row>
        <row r="262">
          <cell r="B262" t="str">
            <v>Реконструкция ТП (замена тр-ра 250кВ)</v>
          </cell>
          <cell r="C262">
            <v>69803.5</v>
          </cell>
          <cell r="D262">
            <v>58169.583333333336</v>
          </cell>
          <cell r="E262">
            <v>44037.77</v>
          </cell>
        </row>
        <row r="263">
          <cell r="B263" t="str">
            <v>Реконструкция ТП (замена тр-ра 160кВ)</v>
          </cell>
          <cell r="C263">
            <v>54699.82</v>
          </cell>
          <cell r="D263">
            <v>45583.183333333334</v>
          </cell>
          <cell r="E263">
            <v>33049.1</v>
          </cell>
        </row>
        <row r="264">
          <cell r="B264" t="str">
            <v>Реконструкция ТП (замена тр-ра 100кВ)</v>
          </cell>
          <cell r="C264">
            <v>45187.41</v>
          </cell>
          <cell r="D264">
            <v>37656.175000000003</v>
          </cell>
          <cell r="E264">
            <v>25829.68</v>
          </cell>
        </row>
        <row r="265">
          <cell r="B265" t="str">
            <v>Реконструкция ТП (установка новой ЩО-70-1-42)</v>
          </cell>
          <cell r="C265">
            <v>93068.61</v>
          </cell>
          <cell r="D265">
            <v>77557.175000000003</v>
          </cell>
          <cell r="E265">
            <v>32269.18</v>
          </cell>
        </row>
        <row r="266">
          <cell r="B266" t="str">
            <v>Реконструкция ТП (замена ячейки 0,4 кВ ЩО-70-1-42)</v>
          </cell>
          <cell r="C266">
            <v>59683.22</v>
          </cell>
          <cell r="D266">
            <v>49736.01666666667</v>
          </cell>
          <cell r="E266">
            <v>38723.019999999997</v>
          </cell>
        </row>
        <row r="267">
          <cell r="B267" t="str">
            <v>Реконструкция ТП (установка ячейки 10 кВ с выключателем нагрузки)</v>
          </cell>
          <cell r="C267">
            <v>65383.31</v>
          </cell>
          <cell r="D267">
            <v>54486.091666666667</v>
          </cell>
          <cell r="E267">
            <v>42652.88</v>
          </cell>
        </row>
        <row r="268">
          <cell r="B268" t="str">
            <v>Реконструкция ТП (замена ячейки 10 кВ с выключателем нагрузки)</v>
          </cell>
          <cell r="C268">
            <v>68227.95</v>
          </cell>
          <cell r="D268">
            <v>56856.625</v>
          </cell>
          <cell r="E268">
            <v>42652.88</v>
          </cell>
        </row>
        <row r="269">
          <cell r="B269" t="str">
            <v>Реконструкция ТП (установка ячейки 10 кВ с вакуумным выключателем)</v>
          </cell>
          <cell r="C269">
            <v>206967.97</v>
          </cell>
          <cell r="D269">
            <v>172473.30833333335</v>
          </cell>
          <cell r="E269">
            <v>141492.81</v>
          </cell>
        </row>
        <row r="270">
          <cell r="B270" t="str">
            <v>Реконструкция ТП (замена ячейки 10 кВ с вакуумным выключателем)</v>
          </cell>
          <cell r="C270">
            <v>210126.58</v>
          </cell>
          <cell r="D270">
            <v>175105.48333333334</v>
          </cell>
          <cell r="E270">
            <v>141492.81</v>
          </cell>
        </row>
        <row r="271">
          <cell r="B271" t="str">
            <v>Реконструкция ТП. Замена автомата АВ 200 А</v>
          </cell>
          <cell r="C271">
            <v>11939.15</v>
          </cell>
          <cell r="D271">
            <v>9949.2916666666661</v>
          </cell>
          <cell r="E271">
            <v>3597.12</v>
          </cell>
        </row>
        <row r="272">
          <cell r="B272" t="str">
            <v>Установка КД-209 (на 5 групп, если рек-я то еще + 20т.р. с НДС)</v>
          </cell>
          <cell r="C272">
            <v>48913.63</v>
          </cell>
          <cell r="D272">
            <v>40761.35833333333</v>
          </cell>
          <cell r="E272">
            <v>29826.14</v>
          </cell>
        </row>
        <row r="273">
          <cell r="B273" t="str">
            <v>Установка КД-209 (на 12 групп, если рек-я то еще + 20т.р. с НДС)</v>
          </cell>
          <cell r="C273">
            <v>61179.81</v>
          </cell>
          <cell r="D273">
            <v>50983.175000000003</v>
          </cell>
          <cell r="E273">
            <v>38417.269999999997</v>
          </cell>
        </row>
        <row r="274">
          <cell r="B274" t="str">
            <v>Установка КД-211 (2-х секционный, если рек-я то еще + 20т.р. с НДС)</v>
          </cell>
          <cell r="C274">
            <v>70445.64</v>
          </cell>
          <cell r="D274">
            <v>58704.700000000004</v>
          </cell>
          <cell r="E274">
            <v>46420.86</v>
          </cell>
        </row>
        <row r="275">
          <cell r="B275" t="str">
            <v>Строительство ПКУ</v>
          </cell>
          <cell r="C275">
            <v>94732.69</v>
          </cell>
          <cell r="D275">
            <v>78943.90833333334</v>
          </cell>
          <cell r="E275">
            <v>44215.91</v>
          </cell>
        </row>
        <row r="276">
          <cell r="B276" t="str">
            <v>Реклоузер с ПКУ</v>
          </cell>
          <cell r="C276">
            <v>336904.98</v>
          </cell>
          <cell r="D276">
            <v>280754.15000000002</v>
          </cell>
          <cell r="E276">
            <v>212582.15</v>
          </cell>
        </row>
        <row r="277">
          <cell r="B277" t="str">
            <v>Реклоузер</v>
          </cell>
          <cell r="C277">
            <v>309904.53999999998</v>
          </cell>
          <cell r="D277">
            <v>258253.78333333333</v>
          </cell>
          <cell r="E277">
            <v>194889.3</v>
          </cell>
        </row>
        <row r="278">
          <cell r="B278" t="str">
            <v>Строительство РП-10кВ 24 ячейки</v>
          </cell>
          <cell r="C278">
            <v>5447696.7199999997</v>
          </cell>
          <cell r="D278">
            <v>4539747.2666666666</v>
          </cell>
          <cell r="E278">
            <v>3467625.9</v>
          </cell>
        </row>
        <row r="279">
          <cell r="B279" t="str">
            <v>Строительство РТП 6 кВ 16 ячеек 2 ТМГ 1600</v>
          </cell>
          <cell r="C279">
            <v>4553729.38</v>
          </cell>
          <cell r="D279">
            <v>3794774.4833333334</v>
          </cell>
          <cell r="E279">
            <v>2967625.9</v>
          </cell>
        </row>
        <row r="280">
          <cell r="B280" t="str">
            <v>Строительство РТП-1600/10/0,4 24 ячейки 4 ТМГ 1600</v>
          </cell>
          <cell r="C280">
            <v>9192165.9299999997</v>
          </cell>
          <cell r="D280">
            <v>7660138.2750000004</v>
          </cell>
          <cell r="E280">
            <v>5872043.04</v>
          </cell>
        </row>
        <row r="281">
          <cell r="B281" t="str">
            <v xml:space="preserve">Строительство РП 16 ячеек </v>
          </cell>
          <cell r="C281">
            <v>4593440.84</v>
          </cell>
          <cell r="D281">
            <v>3827867.3666666667</v>
          </cell>
          <cell r="E281">
            <v>3132715.83</v>
          </cell>
        </row>
        <row r="282">
          <cell r="B282" t="str">
            <v>Строительство РТП 6 кВ 10 ячеек 2 ТМГ 1250</v>
          </cell>
          <cell r="C282">
            <v>3079987.63</v>
          </cell>
          <cell r="D282">
            <v>2566656.3583333334</v>
          </cell>
          <cell r="E282">
            <v>1935739.54</v>
          </cell>
        </row>
        <row r="283">
          <cell r="B283" t="str">
            <v xml:space="preserve">Реконструкция КРУН-10 кВ </v>
          </cell>
          <cell r="C283">
            <v>247016.79</v>
          </cell>
          <cell r="D283">
            <v>205847.32500000001</v>
          </cell>
          <cell r="E283">
            <v>157613.91</v>
          </cell>
        </row>
        <row r="284">
          <cell r="B284" t="str">
            <v>Строительство КРУН-10 кВ в ж/б оболочке 6 ячеек (4 отходящие-с вакуумными выкл. 2 вводные-с выкл. нагрузки)</v>
          </cell>
          <cell r="C284">
            <v>626273.91</v>
          </cell>
          <cell r="D284">
            <v>521894.92500000005</v>
          </cell>
          <cell r="E284">
            <v>412170.27</v>
          </cell>
        </row>
        <row r="285">
          <cell r="B285" t="str">
            <v>Временная Строительство КТП П - 250/10/0,4 кВ с оборудованием</v>
          </cell>
          <cell r="C285">
            <v>243654.67</v>
          </cell>
          <cell r="D285">
            <v>203045.55833333335</v>
          </cell>
          <cell r="E285">
            <v>142086.32999999999</v>
          </cell>
        </row>
        <row r="286">
          <cell r="B286" t="str">
            <v>Временная Строительство КТП П - 250/10/0,4 кВ без оборудования</v>
          </cell>
          <cell r="C286">
            <v>45299.13</v>
          </cell>
          <cell r="D286">
            <v>37749.275000000001</v>
          </cell>
          <cell r="E286"/>
        </row>
        <row r="287">
          <cell r="B287" t="str">
            <v>Строительство РТП 6/10 кВ 2*2500, 12 ячеек, без оборудования</v>
          </cell>
          <cell r="C287">
            <v>497861.36</v>
          </cell>
          <cell r="D287">
            <v>414884.46666666667</v>
          </cell>
          <cell r="E287"/>
        </row>
        <row r="288">
          <cell r="B288" t="str">
            <v>Просека на 1 га (без восстановительной стоимости)</v>
          </cell>
          <cell r="C288">
            <v>157021.46</v>
          </cell>
          <cell r="D288">
            <v>130851.21666666666</v>
          </cell>
          <cell r="E288"/>
        </row>
        <row r="289">
          <cell r="B289" t="str">
            <v xml:space="preserve">Установка щита </v>
          </cell>
          <cell r="C289">
            <v>8120.62</v>
          </cell>
          <cell r="D289">
            <v>6767.1833333333334</v>
          </cell>
          <cell r="E289"/>
        </row>
        <row r="290">
          <cell r="B290"/>
          <cell r="C290"/>
          <cell r="D290"/>
        </row>
        <row r="291">
          <cell r="B291"/>
          <cell r="C291"/>
          <cell r="D291"/>
        </row>
        <row r="292">
          <cell r="B292"/>
          <cell r="C292"/>
          <cell r="D292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5" customWidth="1"/>
    <col min="2" max="2" width="60.42578125" style="66" customWidth="1"/>
    <col min="3" max="3" width="12.140625" style="66" customWidth="1"/>
    <col min="4" max="4" width="10.5703125" style="66" customWidth="1"/>
    <col min="5" max="5" width="14.28515625" style="66" customWidth="1"/>
    <col min="6" max="6" width="14.42578125" style="66" customWidth="1"/>
    <col min="7" max="7" width="17.85546875" style="66" customWidth="1"/>
    <col min="8" max="9" width="17.5703125" style="66" customWidth="1"/>
    <col min="10" max="10" width="13.5703125" style="66" hidden="1" customWidth="1"/>
    <col min="11" max="11" width="0" style="66" hidden="1" customWidth="1"/>
    <col min="12" max="12" width="14.140625" style="66" hidden="1" customWidth="1"/>
    <col min="13" max="13" width="10.28515625" style="66" hidden="1" customWidth="1"/>
    <col min="14" max="15" width="0" style="66" hidden="1" customWidth="1"/>
    <col min="16" max="16" width="15.28515625" style="66" hidden="1" customWidth="1"/>
    <col min="17" max="27" width="0" style="66" hidden="1" customWidth="1"/>
    <col min="28" max="16384" width="9.140625" style="66"/>
  </cols>
  <sheetData>
    <row r="1" spans="1:17" x14ac:dyDescent="0.25">
      <c r="H1" s="2" t="s">
        <v>37</v>
      </c>
      <c r="I1" s="2"/>
    </row>
    <row r="3" spans="1:17" x14ac:dyDescent="0.25">
      <c r="A3" s="67" t="s">
        <v>19</v>
      </c>
    </row>
    <row r="5" spans="1:17" ht="27.75" customHeight="1" x14ac:dyDescent="0.25">
      <c r="A5" s="58" t="s">
        <v>381</v>
      </c>
      <c r="B5" s="58"/>
      <c r="C5" s="58"/>
      <c r="D5" s="58"/>
      <c r="E5" s="58"/>
      <c r="F5" s="58"/>
    </row>
    <row r="7" spans="1:17" ht="21" customHeight="1" x14ac:dyDescent="0.25">
      <c r="A7" s="68" t="s">
        <v>8</v>
      </c>
      <c r="F7" s="59" t="s">
        <v>382</v>
      </c>
      <c r="G7" s="59"/>
      <c r="H7" s="59"/>
      <c r="I7" s="57"/>
    </row>
    <row r="8" spans="1:17" x14ac:dyDescent="0.25">
      <c r="A8" s="69"/>
    </row>
    <row r="9" spans="1:17" x14ac:dyDescent="0.25">
      <c r="A9" s="68" t="s">
        <v>15</v>
      </c>
      <c r="F9" s="59" t="s">
        <v>334</v>
      </c>
      <c r="G9" s="59"/>
      <c r="H9" s="59"/>
      <c r="I9" s="57"/>
    </row>
    <row r="10" spans="1:17" x14ac:dyDescent="0.25">
      <c r="A10" s="69"/>
    </row>
    <row r="11" spans="1:17" x14ac:dyDescent="0.25">
      <c r="A11" s="70" t="s">
        <v>20</v>
      </c>
      <c r="B11" s="71"/>
      <c r="C11" s="71"/>
    </row>
    <row r="12" spans="1:17" x14ac:dyDescent="0.25">
      <c r="H12" s="72" t="s">
        <v>380</v>
      </c>
      <c r="I12" s="72"/>
    </row>
    <row r="13" spans="1:17" s="65" customFormat="1" ht="26.25" customHeight="1" x14ac:dyDescent="0.25">
      <c r="A13" s="73" t="s">
        <v>9</v>
      </c>
      <c r="B13" s="73" t="s">
        <v>21</v>
      </c>
      <c r="C13" s="73" t="s">
        <v>11</v>
      </c>
      <c r="D13" s="73" t="s">
        <v>10</v>
      </c>
      <c r="E13" s="73" t="s">
        <v>43</v>
      </c>
      <c r="F13" s="73" t="s">
        <v>14</v>
      </c>
      <c r="G13" s="73" t="s">
        <v>27</v>
      </c>
      <c r="H13" s="73" t="s">
        <v>42</v>
      </c>
      <c r="I13" s="74"/>
      <c r="J13" s="64"/>
      <c r="K13" s="63"/>
      <c r="L13" s="75">
        <v>7.46</v>
      </c>
    </row>
    <row r="14" spans="1:17" ht="37.5" customHeight="1" x14ac:dyDescent="0.25">
      <c r="A14" s="76"/>
      <c r="B14" s="76"/>
      <c r="C14" s="76"/>
      <c r="D14" s="76"/>
      <c r="E14" s="76"/>
      <c r="F14" s="76"/>
      <c r="G14" s="76"/>
      <c r="H14" s="76"/>
      <c r="I14" s="74"/>
      <c r="J14" s="63"/>
      <c r="K14" s="63"/>
      <c r="L14" s="75">
        <v>6.16</v>
      </c>
      <c r="N14" s="77"/>
      <c r="O14" s="78"/>
      <c r="P14" s="51"/>
      <c r="Q14" s="79"/>
    </row>
    <row r="15" spans="1:17" ht="15.75" x14ac:dyDescent="0.25">
      <c r="A15" s="80" t="s">
        <v>22</v>
      </c>
      <c r="B15" s="81" t="s">
        <v>23</v>
      </c>
      <c r="C15" s="82"/>
      <c r="D15" s="83"/>
      <c r="E15" s="83"/>
      <c r="F15" s="83"/>
      <c r="G15" s="83"/>
      <c r="H15" s="83"/>
      <c r="I15" s="84"/>
      <c r="J15" s="62"/>
      <c r="K15" s="62"/>
      <c r="L15" s="75">
        <v>5.62</v>
      </c>
      <c r="N15" s="77"/>
      <c r="O15" s="78"/>
      <c r="P15" s="85"/>
      <c r="Q15" s="86"/>
    </row>
    <row r="16" spans="1:17" ht="15.75" x14ac:dyDescent="0.25">
      <c r="A16" s="87" t="s">
        <v>353</v>
      </c>
      <c r="B16" s="34" t="s">
        <v>53</v>
      </c>
      <c r="C16" s="88" t="s">
        <v>327</v>
      </c>
      <c r="D16" s="89">
        <v>0.04</v>
      </c>
      <c r="E16" s="89">
        <f>VLOOKUP(B16,'Типовые 2 кв. 2021'!B:D,3,)</f>
        <v>366791.92499999999</v>
      </c>
      <c r="F16" s="89">
        <f>D16*E16</f>
        <v>14671.677</v>
      </c>
      <c r="G16" s="90">
        <v>5.62</v>
      </c>
      <c r="H16" s="89">
        <f>F16*G16</f>
        <v>82454.824739999996</v>
      </c>
      <c r="I16" s="91"/>
      <c r="K16" s="84"/>
      <c r="L16" s="84"/>
      <c r="N16" s="77"/>
      <c r="O16" s="78"/>
      <c r="P16" s="85"/>
      <c r="Q16" s="86"/>
    </row>
    <row r="17" spans="1:17" ht="15.75" x14ac:dyDescent="0.25">
      <c r="A17" s="87" t="s">
        <v>353</v>
      </c>
      <c r="B17" s="36" t="s">
        <v>195</v>
      </c>
      <c r="C17" s="88" t="s">
        <v>327</v>
      </c>
      <c r="D17" s="89">
        <v>0</v>
      </c>
      <c r="E17" s="89">
        <f>VLOOKUP(B17,'Типовые 2 кв. 2021'!B:D,3,)</f>
        <v>898103.21666666679</v>
      </c>
      <c r="F17" s="89">
        <f>D17*E17</f>
        <v>0</v>
      </c>
      <c r="G17" s="90">
        <v>5.62</v>
      </c>
      <c r="H17" s="89">
        <f>F17*G17</f>
        <v>0</v>
      </c>
      <c r="I17" s="91"/>
      <c r="K17" s="84"/>
      <c r="L17" s="84"/>
      <c r="N17" s="77"/>
      <c r="O17" s="78"/>
      <c r="P17" s="85"/>
      <c r="Q17" s="86"/>
    </row>
    <row r="18" spans="1:17" ht="15.75" x14ac:dyDescent="0.25">
      <c r="A18" s="87" t="s">
        <v>373</v>
      </c>
      <c r="B18" s="36" t="s">
        <v>274</v>
      </c>
      <c r="C18" s="88" t="s">
        <v>374</v>
      </c>
      <c r="D18" s="89">
        <v>0</v>
      </c>
      <c r="E18" s="89">
        <f>VLOOKUP(B18,'[2]Типовые 2 кв. 2021'!B:D,3,)</f>
        <v>356714.72499999998</v>
      </c>
      <c r="F18" s="89">
        <f>D18*E18</f>
        <v>0</v>
      </c>
      <c r="G18" s="90">
        <v>7.46</v>
      </c>
      <c r="H18" s="89">
        <f>F18*G18</f>
        <v>0</v>
      </c>
      <c r="I18" s="91"/>
      <c r="K18" s="84"/>
      <c r="L18" s="84"/>
      <c r="N18" s="77"/>
      <c r="O18" s="78"/>
      <c r="P18" s="85"/>
      <c r="Q18" s="86"/>
    </row>
    <row r="19" spans="1:17" ht="15.75" x14ac:dyDescent="0.25">
      <c r="A19" s="92"/>
      <c r="B19" s="93" t="s">
        <v>2</v>
      </c>
      <c r="C19" s="88" t="s">
        <v>374</v>
      </c>
      <c r="D19" s="89">
        <v>0</v>
      </c>
      <c r="E19" s="89">
        <f>E18-E20</f>
        <v>73636.184999999998</v>
      </c>
      <c r="F19" s="89">
        <f t="shared" ref="F19:F20" si="0">D19*E19</f>
        <v>0</v>
      </c>
      <c r="G19" s="90">
        <v>7.46</v>
      </c>
      <c r="H19" s="89">
        <f t="shared" ref="H19:H20" si="1">F19*G19</f>
        <v>0</v>
      </c>
      <c r="I19" s="91"/>
      <c r="K19" s="84"/>
      <c r="L19" s="84"/>
      <c r="N19" s="77"/>
      <c r="O19" s="78"/>
      <c r="P19" s="85"/>
      <c r="Q19" s="86"/>
    </row>
    <row r="20" spans="1:17" ht="15.75" x14ac:dyDescent="0.25">
      <c r="A20" s="92"/>
      <c r="B20" s="93" t="s">
        <v>3</v>
      </c>
      <c r="C20" s="88" t="s">
        <v>374</v>
      </c>
      <c r="D20" s="89">
        <v>0</v>
      </c>
      <c r="E20" s="94">
        <f>VLOOKUP(B18,'[2]Типовые 2 кв. 2021'!B:E,4,)</f>
        <v>283078.53999999998</v>
      </c>
      <c r="F20" s="89">
        <f t="shared" si="0"/>
        <v>0</v>
      </c>
      <c r="G20" s="90">
        <v>7.46</v>
      </c>
      <c r="H20" s="89">
        <f t="shared" si="1"/>
        <v>0</v>
      </c>
      <c r="I20" s="91"/>
      <c r="N20" s="77"/>
      <c r="O20" s="78"/>
      <c r="P20" s="85"/>
      <c r="Q20" s="86"/>
    </row>
    <row r="21" spans="1:17" ht="15.75" x14ac:dyDescent="0.25">
      <c r="A21" s="87" t="s">
        <v>353</v>
      </c>
      <c r="B21" s="36" t="s">
        <v>229</v>
      </c>
      <c r="C21" s="88" t="s">
        <v>327</v>
      </c>
      <c r="D21" s="89">
        <v>0</v>
      </c>
      <c r="E21" s="89">
        <f>VLOOKUP(B21,'Типовые 2 кв. 2021'!B:D,3,)</f>
        <v>479819.14166666666</v>
      </c>
      <c r="F21" s="89">
        <f>D21*E21</f>
        <v>0</v>
      </c>
      <c r="G21" s="90">
        <v>5.62</v>
      </c>
      <c r="H21" s="89">
        <f>F21*G21</f>
        <v>0</v>
      </c>
      <c r="I21" s="91"/>
      <c r="K21" s="84"/>
      <c r="L21" s="84"/>
      <c r="N21" s="77"/>
      <c r="O21" s="78"/>
      <c r="P21" s="85"/>
      <c r="Q21" s="86"/>
    </row>
    <row r="22" spans="1:17" x14ac:dyDescent="0.25">
      <c r="A22" s="92"/>
      <c r="B22" s="82"/>
      <c r="C22" s="88"/>
      <c r="D22" s="90"/>
      <c r="E22" s="90"/>
      <c r="F22" s="90"/>
      <c r="G22" s="90"/>
      <c r="H22" s="90"/>
      <c r="I22" s="95"/>
    </row>
    <row r="23" spans="1:17" x14ac:dyDescent="0.25">
      <c r="A23" s="92"/>
      <c r="B23" s="82"/>
      <c r="C23" s="88"/>
      <c r="D23" s="90"/>
      <c r="E23" s="90"/>
      <c r="F23" s="90"/>
      <c r="G23" s="90"/>
      <c r="H23" s="90"/>
      <c r="I23" s="95"/>
    </row>
    <row r="24" spans="1:17" x14ac:dyDescent="0.25">
      <c r="A24" s="92"/>
      <c r="B24" s="81" t="s">
        <v>12</v>
      </c>
      <c r="C24" s="88"/>
      <c r="D24" s="90"/>
      <c r="E24" s="90"/>
      <c r="F24" s="90"/>
      <c r="G24" s="90"/>
      <c r="H24" s="90">
        <f>SUM(H25:H26)</f>
        <v>82454.824739999996</v>
      </c>
      <c r="I24" s="95"/>
    </row>
    <row r="25" spans="1:17" x14ac:dyDescent="0.25">
      <c r="A25" s="92"/>
      <c r="B25" s="96" t="s">
        <v>2</v>
      </c>
      <c r="C25" s="88"/>
      <c r="D25" s="90"/>
      <c r="E25" s="90"/>
      <c r="F25" s="90"/>
      <c r="G25" s="90"/>
      <c r="H25" s="90">
        <f>H16+H17+H19+H21</f>
        <v>82454.824739999996</v>
      </c>
      <c r="I25" s="95"/>
    </row>
    <row r="26" spans="1:17" x14ac:dyDescent="0.25">
      <c r="A26" s="92"/>
      <c r="B26" s="96" t="s">
        <v>3</v>
      </c>
      <c r="C26" s="88"/>
      <c r="D26" s="90"/>
      <c r="E26" s="90"/>
      <c r="F26" s="90"/>
      <c r="G26" s="90"/>
      <c r="H26" s="90">
        <f>H20</f>
        <v>0</v>
      </c>
      <c r="I26" s="95"/>
    </row>
    <row r="27" spans="1:17" x14ac:dyDescent="0.25">
      <c r="A27" s="80" t="s">
        <v>24</v>
      </c>
      <c r="B27" s="81" t="s">
        <v>31</v>
      </c>
      <c r="C27" s="88"/>
      <c r="D27" s="90"/>
      <c r="E27" s="90"/>
      <c r="F27" s="90"/>
      <c r="G27" s="90"/>
      <c r="H27" s="90">
        <f>H24*0.08</f>
        <v>6596.3859792000003</v>
      </c>
      <c r="I27" s="95"/>
    </row>
    <row r="28" spans="1:17" x14ac:dyDescent="0.25">
      <c r="A28" s="80" t="s">
        <v>26</v>
      </c>
      <c r="B28" s="81" t="s">
        <v>25</v>
      </c>
      <c r="C28" s="88"/>
      <c r="D28" s="90"/>
      <c r="E28" s="90"/>
      <c r="F28" s="90"/>
      <c r="G28" s="90"/>
      <c r="H28" s="90">
        <f>H27+H24</f>
        <v>89051.210719199997</v>
      </c>
      <c r="I28" s="95"/>
      <c r="J28" s="97">
        <f>H28-(SUM(C33:C35))</f>
        <v>0</v>
      </c>
    </row>
    <row r="29" spans="1:17" x14ac:dyDescent="0.25">
      <c r="A29" s="98"/>
      <c r="B29" s="62"/>
      <c r="C29" s="62"/>
    </row>
    <row r="30" spans="1:17" x14ac:dyDescent="0.25">
      <c r="A30" s="71" t="s">
        <v>13</v>
      </c>
      <c r="B30" s="62"/>
      <c r="C30" s="62"/>
    </row>
    <row r="31" spans="1:17" x14ac:dyDescent="0.25">
      <c r="A31" s="99"/>
      <c r="B31" s="62"/>
      <c r="C31" s="62"/>
      <c r="I31" s="72" t="s">
        <v>380</v>
      </c>
    </row>
    <row r="32" spans="1:17" ht="63.75" customHeight="1" x14ac:dyDescent="0.25">
      <c r="A32" s="100" t="s">
        <v>9</v>
      </c>
      <c r="B32" s="100" t="s">
        <v>0</v>
      </c>
      <c r="C32" s="101" t="s">
        <v>44</v>
      </c>
      <c r="D32" s="100" t="s">
        <v>40</v>
      </c>
      <c r="E32" s="100" t="s">
        <v>16</v>
      </c>
      <c r="F32" s="100" t="s">
        <v>17</v>
      </c>
      <c r="G32" s="100" t="s">
        <v>18</v>
      </c>
      <c r="H32" s="100" t="s">
        <v>375</v>
      </c>
      <c r="I32" s="100" t="s">
        <v>376</v>
      </c>
      <c r="J32" s="66">
        <v>7348703.9828663301</v>
      </c>
    </row>
    <row r="33" spans="1:16" ht="15.75" x14ac:dyDescent="0.25">
      <c r="A33" s="102">
        <v>1</v>
      </c>
      <c r="B33" s="96" t="s">
        <v>1</v>
      </c>
      <c r="C33" s="103">
        <f>H27</f>
        <v>6596.3859792000003</v>
      </c>
      <c r="D33" s="104">
        <v>1.0369999999999999</v>
      </c>
      <c r="E33" s="105">
        <f>C33*D33</f>
        <v>6840.4522604304002</v>
      </c>
      <c r="F33" s="105">
        <f>E33*0.2</f>
        <v>1368.0904520860802</v>
      </c>
      <c r="G33" s="105">
        <f>E33+F33</f>
        <v>8208.5427125164806</v>
      </c>
      <c r="H33" s="106">
        <f>I33*1.2</f>
        <v>4104.2713562582403</v>
      </c>
      <c r="I33" s="89">
        <f>J33*1000</f>
        <v>3420.2261302152006</v>
      </c>
      <c r="J33" s="77">
        <v>3.4202261302152004</v>
      </c>
      <c r="K33" s="78">
        <v>3.4202261302152004</v>
      </c>
      <c r="L33" s="85"/>
      <c r="M33" s="107"/>
    </row>
    <row r="34" spans="1:16" ht="15.75" x14ac:dyDescent="0.25">
      <c r="A34" s="102">
        <v>2</v>
      </c>
      <c r="B34" s="96" t="s">
        <v>2</v>
      </c>
      <c r="C34" s="108">
        <f>H25</f>
        <v>82454.824739999996</v>
      </c>
      <c r="D34" s="104">
        <v>1.0369999999999999</v>
      </c>
      <c r="E34" s="105">
        <f t="shared" ref="E34:E41" si="2">C34*D34</f>
        <v>85505.653255379992</v>
      </c>
      <c r="F34" s="105">
        <f t="shared" ref="F34:F41" si="3">E34*0.2</f>
        <v>17101.130651076001</v>
      </c>
      <c r="G34" s="105">
        <f t="shared" ref="G34:G41" si="4">E34+F34</f>
        <v>102606.783906456</v>
      </c>
      <c r="H34" s="106">
        <f t="shared" ref="H34:H36" si="5">I34*1.2</f>
        <v>100820.73195322799</v>
      </c>
      <c r="I34" s="89">
        <f>J34*1000</f>
        <v>84017.276627689993</v>
      </c>
      <c r="J34" s="77">
        <v>84.017276627689995</v>
      </c>
      <c r="K34" s="78">
        <v>84.017276627689995</v>
      </c>
      <c r="L34" s="85"/>
      <c r="M34" s="107"/>
    </row>
    <row r="35" spans="1:16" ht="15.75" x14ac:dyDescent="0.25">
      <c r="A35" s="102">
        <v>3</v>
      </c>
      <c r="B35" s="96" t="s">
        <v>3</v>
      </c>
      <c r="C35" s="108">
        <f>H26</f>
        <v>0</v>
      </c>
      <c r="D35" s="104">
        <v>1.0369999999999999</v>
      </c>
      <c r="E35" s="105">
        <f t="shared" si="2"/>
        <v>0</v>
      </c>
      <c r="F35" s="105">
        <f t="shared" si="3"/>
        <v>0</v>
      </c>
      <c r="G35" s="105">
        <f t="shared" si="4"/>
        <v>0</v>
      </c>
      <c r="H35" s="106">
        <f t="shared" si="5"/>
        <v>0</v>
      </c>
      <c r="I35" s="89">
        <f>J35*1000</f>
        <v>0</v>
      </c>
      <c r="J35" s="77">
        <v>0</v>
      </c>
      <c r="K35" s="78"/>
      <c r="L35" s="85"/>
      <c r="M35" s="107"/>
    </row>
    <row r="36" spans="1:16" ht="15.75" x14ac:dyDescent="0.25">
      <c r="A36" s="102">
        <v>4</v>
      </c>
      <c r="B36" s="96" t="s">
        <v>7</v>
      </c>
      <c r="C36" s="108">
        <f>SUM(C37:C41)</f>
        <v>14755.785616171439</v>
      </c>
      <c r="D36" s="104">
        <v>1.0369999999999999</v>
      </c>
      <c r="E36" s="105">
        <f t="shared" si="2"/>
        <v>15301.749683969781</v>
      </c>
      <c r="F36" s="105">
        <f t="shared" si="3"/>
        <v>3060.3499367939567</v>
      </c>
      <c r="G36" s="105">
        <f t="shared" si="4"/>
        <v>18362.099620763736</v>
      </c>
      <c r="H36" s="106">
        <f t="shared" si="5"/>
        <v>11588.600690513744</v>
      </c>
      <c r="I36" s="89">
        <f>J36*1000</f>
        <v>9657.1672420947871</v>
      </c>
      <c r="J36" s="77">
        <v>9.6571672420947863</v>
      </c>
      <c r="K36" s="78">
        <v>7.6508748419848907</v>
      </c>
      <c r="L36" s="85"/>
      <c r="M36" s="107"/>
    </row>
    <row r="37" spans="1:16" ht="15.75" x14ac:dyDescent="0.25">
      <c r="A37" s="87" t="s">
        <v>354</v>
      </c>
      <c r="B37" s="96" t="s">
        <v>4</v>
      </c>
      <c r="C37" s="108">
        <f>SUM(C33:C35)*J37</f>
        <v>863.79674397624001</v>
      </c>
      <c r="D37" s="104">
        <v>1.0369999999999999</v>
      </c>
      <c r="E37" s="105">
        <f t="shared" si="2"/>
        <v>895.75722350336082</v>
      </c>
      <c r="F37" s="105">
        <f t="shared" si="3"/>
        <v>179.15144470067219</v>
      </c>
      <c r="G37" s="105">
        <f t="shared" si="4"/>
        <v>1074.9086682040329</v>
      </c>
      <c r="H37" s="89"/>
      <c r="I37" s="89"/>
      <c r="J37" s="109">
        <v>9.7000000000000003E-3</v>
      </c>
      <c r="K37" s="78"/>
      <c r="L37" s="85"/>
      <c r="M37" s="107"/>
    </row>
    <row r="38" spans="1:16" ht="15.75" x14ac:dyDescent="0.25">
      <c r="A38" s="87" t="s">
        <v>355</v>
      </c>
      <c r="B38" s="110" t="s">
        <v>38</v>
      </c>
      <c r="C38" s="108">
        <f>SUM(C33:C35)*J38</f>
        <v>1905.6959093908799</v>
      </c>
      <c r="D38" s="104">
        <v>1.0369999999999999</v>
      </c>
      <c r="E38" s="105">
        <f t="shared" si="2"/>
        <v>1976.2066580383423</v>
      </c>
      <c r="F38" s="105">
        <f t="shared" si="3"/>
        <v>395.24133160766849</v>
      </c>
      <c r="G38" s="105">
        <f t="shared" si="4"/>
        <v>2371.4479896460107</v>
      </c>
      <c r="H38" s="89"/>
      <c r="I38" s="89"/>
      <c r="J38" s="109">
        <v>2.1399999999999999E-2</v>
      </c>
      <c r="K38" s="78"/>
      <c r="L38" s="85"/>
      <c r="M38" s="107"/>
    </row>
    <row r="39" spans="1:16" ht="15.75" x14ac:dyDescent="0.25">
      <c r="A39" s="87" t="s">
        <v>356</v>
      </c>
      <c r="B39" s="110" t="s">
        <v>39</v>
      </c>
      <c r="C39" s="108">
        <f>SUM(C33:C35)*J39</f>
        <v>7515.9221847004801</v>
      </c>
      <c r="D39" s="104">
        <v>1.0369999999999999</v>
      </c>
      <c r="E39" s="105">
        <f t="shared" si="2"/>
        <v>7794.0113055343973</v>
      </c>
      <c r="F39" s="105">
        <f t="shared" si="3"/>
        <v>1558.8022611068795</v>
      </c>
      <c r="G39" s="105">
        <f t="shared" si="4"/>
        <v>9352.8135666412763</v>
      </c>
      <c r="H39" s="89"/>
      <c r="I39" s="89"/>
      <c r="J39" s="109">
        <v>8.4400000000000003E-2</v>
      </c>
      <c r="K39" s="78"/>
      <c r="L39" s="85"/>
      <c r="M39" s="107"/>
    </row>
    <row r="40" spans="1:16" ht="15.75" x14ac:dyDescent="0.25">
      <c r="A40" s="87" t="s">
        <v>357</v>
      </c>
      <c r="B40" s="96" t="s">
        <v>6</v>
      </c>
      <c r="C40" s="108">
        <f>SUM(C33:C35)*J40</f>
        <v>2537.9595054972001</v>
      </c>
      <c r="D40" s="104">
        <v>1.0369999999999999</v>
      </c>
      <c r="E40" s="105">
        <f t="shared" si="2"/>
        <v>2631.8640072005965</v>
      </c>
      <c r="F40" s="105">
        <f t="shared" si="3"/>
        <v>526.37280144011936</v>
      </c>
      <c r="G40" s="105">
        <f t="shared" si="4"/>
        <v>3158.2368086407159</v>
      </c>
      <c r="H40" s="89"/>
      <c r="I40" s="89"/>
      <c r="J40" s="109">
        <v>2.8500000000000001E-2</v>
      </c>
      <c r="K40" s="78"/>
      <c r="L40" s="85"/>
      <c r="M40" s="107"/>
    </row>
    <row r="41" spans="1:16" x14ac:dyDescent="0.25">
      <c r="A41" s="87" t="s">
        <v>358</v>
      </c>
      <c r="B41" s="96" t="s">
        <v>5</v>
      </c>
      <c r="C41" s="108">
        <f>SUM(C33:C35)*J41</f>
        <v>1932.4112726066401</v>
      </c>
      <c r="D41" s="104">
        <v>1.0369999999999999</v>
      </c>
      <c r="E41" s="105">
        <f t="shared" si="2"/>
        <v>2003.9104896930855</v>
      </c>
      <c r="F41" s="105">
        <f t="shared" si="3"/>
        <v>400.78209793861714</v>
      </c>
      <c r="G41" s="105">
        <f t="shared" si="4"/>
        <v>2404.6925876317027</v>
      </c>
      <c r="H41" s="89"/>
      <c r="I41" s="89"/>
      <c r="J41" s="111">
        <v>2.1700000000000001E-2</v>
      </c>
    </row>
    <row r="42" spans="1:16" x14ac:dyDescent="0.25">
      <c r="A42" s="92"/>
      <c r="B42" s="112" t="s">
        <v>359</v>
      </c>
      <c r="C42" s="108">
        <f>SUM(C33:C36)</f>
        <v>103806.99633537144</v>
      </c>
      <c r="D42" s="104">
        <v>1.0369999999999999</v>
      </c>
      <c r="E42" s="105">
        <f>SUM(E33:E36)</f>
        <v>107647.85519978018</v>
      </c>
      <c r="F42" s="105">
        <f>SUM(F33:F36)</f>
        <v>21529.571039956034</v>
      </c>
      <c r="G42" s="105">
        <f>SUM(G33:G36)</f>
        <v>129177.42623973622</v>
      </c>
      <c r="H42" s="89">
        <f>SUM(H33:H36)</f>
        <v>116513.60399999998</v>
      </c>
      <c r="I42" s="89">
        <f>SUM(I33:I36)</f>
        <v>97094.669999999984</v>
      </c>
      <c r="J42" s="66">
        <f>H42/1000</f>
        <v>116.51360399999997</v>
      </c>
      <c r="K42" s="66">
        <v>95.08837759989008</v>
      </c>
    </row>
    <row r="44" spans="1:16" s="62" customFormat="1" ht="12.75" x14ac:dyDescent="0.2">
      <c r="A44" s="99" t="s">
        <v>28</v>
      </c>
      <c r="B44" s="99"/>
    </row>
    <row r="45" spans="1:16" s="63" customFormat="1" ht="67.5" customHeight="1" x14ac:dyDescent="0.25">
      <c r="A45" s="113" t="s">
        <v>29</v>
      </c>
      <c r="B45" s="114" t="s">
        <v>377</v>
      </c>
      <c r="C45" s="114"/>
      <c r="D45" s="114"/>
      <c r="E45" s="114"/>
      <c r="F45" s="114"/>
      <c r="G45" s="114"/>
    </row>
    <row r="46" spans="1:16" s="63" customFormat="1" ht="40.5" customHeight="1" x14ac:dyDescent="0.25">
      <c r="A46" s="113" t="s">
        <v>30</v>
      </c>
      <c r="B46" s="114" t="s">
        <v>360</v>
      </c>
      <c r="C46" s="114"/>
      <c r="D46" s="114"/>
      <c r="E46" s="114"/>
      <c r="F46" s="114"/>
      <c r="G46" s="114"/>
      <c r="H46" s="64"/>
      <c r="I46" s="64"/>
      <c r="J46" s="64" t="s">
        <v>367</v>
      </c>
      <c r="K46" s="63">
        <v>7.46</v>
      </c>
      <c r="M46" s="54" t="s">
        <v>334</v>
      </c>
      <c r="N46" s="55">
        <v>1.0369999999999999</v>
      </c>
      <c r="O46" s="54"/>
      <c r="P46" s="54"/>
    </row>
    <row r="47" spans="1:16" s="63" customFormat="1" ht="28.5" customHeight="1" x14ac:dyDescent="0.25">
      <c r="A47" s="113" t="s">
        <v>32</v>
      </c>
      <c r="B47" s="114" t="s">
        <v>33</v>
      </c>
      <c r="C47" s="114"/>
      <c r="D47" s="114"/>
      <c r="E47" s="114"/>
      <c r="F47" s="114"/>
      <c r="G47" s="114"/>
      <c r="J47" s="63" t="s">
        <v>365</v>
      </c>
      <c r="K47" s="63">
        <v>5.62</v>
      </c>
      <c r="M47" s="54" t="s">
        <v>335</v>
      </c>
      <c r="N47" s="55">
        <f>1.037*1.038</f>
        <v>1.076406</v>
      </c>
      <c r="O47" s="56"/>
      <c r="P47" s="56"/>
    </row>
    <row r="48" spans="1:16" s="62" customFormat="1" ht="16.5" customHeight="1" x14ac:dyDescent="0.2">
      <c r="A48" s="113" t="s">
        <v>34</v>
      </c>
      <c r="B48" s="63" t="s">
        <v>378</v>
      </c>
      <c r="C48" s="63"/>
      <c r="J48" s="62" t="s">
        <v>364</v>
      </c>
      <c r="K48" s="62">
        <v>6.16</v>
      </c>
      <c r="M48" s="54" t="s">
        <v>336</v>
      </c>
      <c r="N48" s="55">
        <f>1.037*1.038*1.038</f>
        <v>1.117309428</v>
      </c>
      <c r="O48" s="115"/>
      <c r="P48" s="115"/>
    </row>
    <row r="49" spans="1:16" s="62" customFormat="1" ht="15.75" customHeight="1" x14ac:dyDescent="0.2">
      <c r="A49" s="116" t="s">
        <v>35</v>
      </c>
      <c r="B49" s="63" t="s">
        <v>379</v>
      </c>
      <c r="C49" s="63"/>
      <c r="M49" s="54" t="s">
        <v>337</v>
      </c>
      <c r="N49" s="55">
        <f>1.037*1.038*1.038*1.038</f>
        <v>1.159767186264</v>
      </c>
      <c r="O49" s="115"/>
      <c r="P49" s="115"/>
    </row>
    <row r="50" spans="1:16" s="62" customFormat="1" ht="18.75" customHeight="1" x14ac:dyDescent="0.25">
      <c r="A50" s="116" t="s">
        <v>36</v>
      </c>
      <c r="B50" s="63" t="s">
        <v>41</v>
      </c>
      <c r="C50" s="63"/>
      <c r="M50" s="54"/>
      <c r="N50" s="56"/>
      <c r="O50" s="115"/>
      <c r="P50" s="115"/>
    </row>
    <row r="51" spans="1:16" s="62" customFormat="1" ht="12.75" x14ac:dyDescent="0.2">
      <c r="A51" s="98"/>
    </row>
    <row r="52" spans="1:16" x14ac:dyDescent="0.25">
      <c r="B52" s="63"/>
    </row>
  </sheetData>
  <dataConsolidate>
    <dataRefs count="1">
      <dataRef ref="B8:B287" sheet="Типовые 2 кв. 2021"/>
    </dataRefs>
  </dataConsolidate>
  <mergeCells count="14">
    <mergeCell ref="B45:G45"/>
    <mergeCell ref="B46:G46"/>
    <mergeCell ref="B47:G47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21 G16:G17" xr:uid="{00000000-0002-0000-0000-000000000000}">
      <formula1>$L$13:$L$15</formula1>
    </dataValidation>
    <dataValidation type="list" allowBlank="1" showInputMessage="1" showErrorMessage="1" sqref="G18:G20 G22:G23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B21 B16:B17</xm:sqref>
        </x14:dataValidation>
        <x14:dataValidation type="list" allowBlank="1" showInputMessage="1" showErrorMessage="1" xr:uid="{00000000-0002-0000-0000-000003000000}">
          <x14:formula1>
            <xm:f>'\\00-fs\информация_для_ца_и_филиалов\ИПР_2022-2024\Корректировка_ИПР\[Пример _расчета_стоимости новый (Не изменять!!!).xlsx]Типовые 2 кв. 2021'!#REF!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8" activePane="bottomLeft" state="frozen"/>
      <selection pane="bottomLeft" activeCell="B9" sqref="B9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0" t="s">
        <v>46</v>
      </c>
      <c r="C3" s="60"/>
      <c r="D3" s="6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1"/>
      <c r="D6" s="6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363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45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372</v>
      </c>
      <c r="C183" s="37">
        <v>931769.18</v>
      </c>
      <c r="D183" s="35">
        <f t="shared" si="2"/>
        <v>776474.31666666677</v>
      </c>
      <c r="E183" s="35"/>
      <c r="F183" s="53" t="s">
        <v>365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365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365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365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365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365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365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365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365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365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365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365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365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365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365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365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365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365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365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365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365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365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365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365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365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365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365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365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365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365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365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365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365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365</v>
      </c>
    </row>
    <row r="217" spans="1:6" x14ac:dyDescent="0.25">
      <c r="A217" s="31">
        <v>210</v>
      </c>
      <c r="B217" s="36" t="s">
        <v>368</v>
      </c>
      <c r="C217" s="37">
        <v>13602.64</v>
      </c>
      <c r="D217" s="35">
        <f t="shared" si="3"/>
        <v>11335.533333333333</v>
      </c>
      <c r="E217" s="35"/>
      <c r="F217" s="53" t="s">
        <v>365</v>
      </c>
    </row>
    <row r="218" spans="1:6" x14ac:dyDescent="0.25">
      <c r="A218" s="31">
        <v>211</v>
      </c>
      <c r="B218" s="36" t="s">
        <v>370</v>
      </c>
      <c r="C218" s="37">
        <v>59787.55</v>
      </c>
      <c r="D218" s="35">
        <f t="shared" si="3"/>
        <v>49822.958333333336</v>
      </c>
      <c r="E218" s="35"/>
      <c r="F218" s="53" t="s">
        <v>365</v>
      </c>
    </row>
    <row r="219" spans="1:6" x14ac:dyDescent="0.25">
      <c r="A219" s="31">
        <v>212</v>
      </c>
      <c r="B219" s="36" t="s">
        <v>369</v>
      </c>
      <c r="C219" s="37">
        <v>107.95</v>
      </c>
      <c r="D219" s="35">
        <f t="shared" si="3"/>
        <v>89.958333333333343</v>
      </c>
      <c r="E219" s="35"/>
      <c r="F219" s="53" t="s">
        <v>365</v>
      </c>
    </row>
    <row r="220" spans="1:6" x14ac:dyDescent="0.25">
      <c r="A220" s="31">
        <v>213</v>
      </c>
      <c r="B220" s="36" t="s">
        <v>371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366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366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366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366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366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366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366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366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366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366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366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366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366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366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366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366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366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366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366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366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366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366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366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366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366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366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366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366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366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366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366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366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366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366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366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366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366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366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366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366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366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366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366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366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366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366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366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366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366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366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366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365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365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365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364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364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364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366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366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366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366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366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366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366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366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366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366</v>
      </c>
    </row>
    <row r="288" spans="1:6" x14ac:dyDescent="0.25">
      <c r="A288" s="31">
        <v>281</v>
      </c>
      <c r="B288" s="34" t="s">
        <v>361</v>
      </c>
      <c r="C288" s="46">
        <v>157021.46</v>
      </c>
      <c r="D288" s="46">
        <f t="shared" ref="D288:D289" si="5">C288/1.2</f>
        <v>130851.21666666666</v>
      </c>
      <c r="E288" s="46"/>
      <c r="F288" s="53" t="s">
        <v>364</v>
      </c>
    </row>
    <row r="289" spans="1:6" x14ac:dyDescent="0.25">
      <c r="A289" s="31">
        <v>282</v>
      </c>
      <c r="B289" s="34" t="s">
        <v>362</v>
      </c>
      <c r="C289" s="46">
        <v>8120.62</v>
      </c>
      <c r="D289" s="46">
        <f t="shared" si="5"/>
        <v>6767.1833333333334</v>
      </c>
      <c r="E289" s="46"/>
      <c r="F289" s="53" t="s">
        <v>364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2022-03-15T07:41:46Z</dcterms:modified>
</cp:coreProperties>
</file>