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K_21-1-06-0-01-04-2-0166\"/>
    </mc:Choice>
  </mc:AlternateContent>
  <xr:revisionPtr revIDLastSave="0" documentId="13_ncr:1_{A78EE9A1-1B0F-4EA9-83D5-A2AC0FEC9E12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стоимости'!$A$11:$H$21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стоимости'!$A$1:$H$52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7" i="4" l="1"/>
  <c r="M51" i="4" l="1"/>
  <c r="M50" i="4"/>
  <c r="M49" i="4"/>
  <c r="D44" i="4"/>
  <c r="D43" i="4"/>
  <c r="D42" i="4"/>
  <c r="D41" i="4"/>
  <c r="D40" i="4"/>
  <c r="D39" i="4"/>
  <c r="D38" i="4"/>
  <c r="D37" i="4"/>
  <c r="D36" i="4"/>
  <c r="D35" i="4"/>
  <c r="D183" i="5" l="1"/>
  <c r="D263" i="5" l="1"/>
  <c r="D220" i="5" l="1"/>
  <c r="D289" i="5" l="1"/>
  <c r="D288" i="5"/>
  <c r="D21" i="4" l="1"/>
  <c r="D20" i="4"/>
  <c r="E21" i="4" l="1"/>
  <c r="F21" i="4" l="1"/>
  <c r="H21" i="4" s="1"/>
  <c r="H28" i="4" s="1"/>
  <c r="C37" i="4" l="1"/>
  <c r="E37" i="4" s="1"/>
  <c r="F37" i="4" s="1"/>
  <c r="G37" i="4" s="1"/>
  <c r="D287" i="5" l="1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E19" i="4" s="1"/>
  <c r="F19" i="4" s="1"/>
  <c r="H19" i="4" s="1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E18" i="4" s="1"/>
  <c r="F18" i="4" s="1"/>
  <c r="H18" i="4" s="1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E17" i="4" s="1"/>
  <c r="F17" i="4" s="1"/>
  <c r="H17" i="4" s="1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E20" i="4" l="1"/>
  <c r="F20" i="4" s="1"/>
  <c r="H20" i="4" s="1"/>
  <c r="C20" i="6"/>
  <c r="C6" i="6"/>
  <c r="F16" i="4" l="1"/>
  <c r="H16" i="4" l="1"/>
  <c r="H27" i="4" s="1"/>
  <c r="C36" i="4" l="1"/>
  <c r="H26" i="4" l="1"/>
  <c r="H29" i="4" s="1"/>
  <c r="H30" i="4" s="1"/>
  <c r="E36" i="4"/>
  <c r="F36" i="4" s="1"/>
  <c r="G36" i="4" s="1"/>
  <c r="H36" i="4" s="1"/>
  <c r="C35" i="4" l="1"/>
  <c r="E39" i="4" s="1"/>
  <c r="F39" i="4" s="1"/>
  <c r="G39" i="4" s="1"/>
  <c r="C42" i="4" l="1"/>
  <c r="C41" i="4"/>
  <c r="I30" i="4"/>
  <c r="C40" i="4"/>
  <c r="E40" i="4" s="1"/>
  <c r="F40" i="4" s="1"/>
  <c r="G40" i="4" s="1"/>
  <c r="E35" i="4"/>
  <c r="F35" i="4" s="1"/>
  <c r="C43" i="4"/>
  <c r="C38" i="4" l="1"/>
  <c r="G35" i="4"/>
  <c r="H35" i="4" s="1"/>
  <c r="E42" i="4"/>
  <c r="F42" i="4" s="1"/>
  <c r="G42" i="4" l="1"/>
  <c r="E41" i="4" l="1"/>
  <c r="F41" i="4" s="1"/>
  <c r="E43" i="4"/>
  <c r="G41" i="4" l="1"/>
  <c r="E38" i="4"/>
  <c r="E44" i="4" s="1"/>
  <c r="C44" i="4"/>
  <c r="F43" i="4"/>
  <c r="G43" i="4" s="1"/>
  <c r="F38" i="4" l="1"/>
  <c r="G38" i="4" l="1"/>
  <c r="F44" i="4"/>
  <c r="G44" i="4" l="1"/>
  <c r="H38" i="4"/>
  <c r="H44" i="4" s="1"/>
</calcChain>
</file>

<file path=xl/sharedStrings.xml><?xml version="1.0" encoding="utf-8"?>
<sst xmlns="http://schemas.openxmlformats.org/spreadsheetml/2006/main" count="700" uniqueCount="385">
  <si>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</si>
  <si>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</si>
  <si>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</si>
  <si>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</si>
  <si>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</si>
  <si>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</si>
  <si>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</si>
  <si>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</si>
  <si>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</si>
  <si>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</si>
  <si>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</si>
  <si>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</si>
  <si>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</si>
  <si>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</si>
  <si>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</si>
  <si>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</si>
  <si>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</si>
  <si>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</si>
  <si>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</si>
  <si>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</si>
  <si>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</si>
  <si>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</si>
  <si>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</si>
  <si>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</si>
  <si>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</si>
  <si>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</si>
  <si>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</si>
  <si>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</si>
  <si>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</si>
  <si>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</si>
  <si>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</si>
  <si>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</si>
  <si>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</si>
  <si>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</si>
  <si>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</si>
  <si>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</si>
  <si>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</si>
  <si>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</si>
  <si>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</si>
  <si>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</si>
  <si>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</si>
  <si>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</si>
  <si>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</si>
  <si>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</si>
  <si>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</si>
  <si>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</si>
  <si>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</si>
  <si>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</si>
  <si>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</si>
  <si>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</si>
  <si>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</si>
  <si>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</si>
  <si>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</si>
  <si>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</si>
  <si>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</si>
  <si>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</si>
  <si>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</si>
  <si>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</si>
  <si>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</si>
  <si>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</si>
  <si>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</si>
  <si>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</si>
  <si>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</si>
  <si>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</si>
  <si>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</si>
  <si>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</si>
  <si>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</si>
  <si>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</si>
  <si>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</si>
  <si>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</si>
  <si>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</si>
  <si>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</si>
  <si>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</si>
  <si>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</si>
  <si>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</si>
  <si>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</si>
  <si>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</si>
  <si>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</si>
  <si>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</si>
  <si>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</si>
  <si>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</si>
  <si>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</si>
  <si>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</si>
  <si>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</si>
  <si>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</si>
  <si>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</si>
  <si>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</si>
  <si>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</si>
  <si>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</si>
  <si>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</si>
  <si>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</si>
  <si>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</si>
  <si>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</si>
  <si>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</si>
  <si>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</si>
  <si>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</si>
  <si>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</si>
  <si>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</si>
  <si>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</si>
  <si>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</si>
  <si>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</si>
  <si>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</si>
  <si>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</si>
  <si>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</si>
  <si>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</si>
  <si>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</si>
  <si>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</si>
  <si>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</si>
  <si>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</si>
  <si>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</si>
  <si>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</si>
  <si>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</si>
  <si>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</si>
  <si>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</si>
  <si>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</si>
  <si>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</si>
  <si>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</si>
  <si>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</si>
  <si>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</si>
  <si>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</si>
  <si>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</si>
  <si>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</si>
  <si>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</si>
  <si>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</si>
  <si>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</si>
  <si>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</si>
  <si>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</si>
  <si>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</si>
  <si>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</si>
  <si>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</si>
  <si>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</si>
  <si>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</si>
  <si>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</si>
  <si>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</si>
  <si>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</si>
  <si>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</si>
  <si>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</si>
  <si>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</si>
  <si>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</si>
  <si>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</si>
  <si>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</si>
  <si>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</si>
  <si>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</si>
  <si>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</si>
  <si>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</si>
  <si>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</si>
  <si>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</si>
  <si>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</si>
  <si>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</si>
  <si>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</si>
  <si>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</si>
  <si>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</si>
  <si>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</si>
  <si>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</si>
  <si>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</si>
  <si>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</si>
  <si>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</si>
  <si>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</si>
  <si>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</si>
  <si>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</si>
  <si>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</si>
  <si>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</si>
  <si>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</si>
  <si>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</si>
  <si>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</si>
  <si>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</si>
  <si>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</si>
  <si>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</si>
  <si>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</si>
  <si>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</si>
  <si>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</si>
  <si>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</si>
  <si>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</si>
  <si>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</si>
  <si>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</si>
  <si>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</si>
  <si>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</si>
  <si>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</si>
  <si>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</si>
  <si>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</si>
  <si>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</si>
  <si>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</si>
  <si>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</si>
  <si>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</si>
  <si>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</si>
  <si>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</si>
  <si>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</si>
  <si>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</si>
  <si>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</si>
  <si>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</si>
  <si>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</si>
  <si>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</si>
  <si>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</si>
  <si>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</si>
  <si>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</si>
  <si>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</si>
  <si>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</si>
  <si>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</si>
  <si>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</si>
  <si>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</si>
  <si>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</si>
  <si>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</si>
  <si>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</si>
  <si>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</si>
  <si>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</si>
  <si>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</si>
  <si>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</si>
  <si>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</si>
  <si>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</si>
  <si>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</si>
  <si>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</si>
  <si>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</si>
  <si>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</si>
  <si>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</si>
  <si>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</si>
  <si>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</si>
  <si>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</si>
  <si>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</si>
  <si>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</si>
  <si>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</si>
  <si>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</si>
  <si>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</si>
  <si>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</si>
  <si>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</si>
  <si>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</si>
  <si>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</si>
  <si>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</si>
  <si>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</si>
  <si>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</si>
  <si>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</si>
  <si>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</si>
  <si>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</si>
  <si>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</si>
  <si>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</si>
  <si>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</si>
  <si>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</si>
  <si>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</si>
  <si>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</si>
  <si>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</si>
  <si>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</si>
  <si>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</si>
  <si>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</si>
  <si>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</si>
  <si>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</si>
  <si>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</si>
  <si>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</si>
  <si>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</si>
  <si>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</si>
  <si>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</si>
  <si>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</si>
  <si>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</si>
  <si>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</si>
  <si>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</si>
  <si>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</si>
  <si>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</si>
  <si>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</si>
  <si>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</si>
  <si>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</si>
  <si>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</si>
  <si>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</si>
  <si>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</si>
  <si>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</si>
  <si>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</si>
  <si>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</si>
  <si>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</si>
  <si>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</si>
  <si>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</si>
  <si>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</si>
  <si>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</si>
  <si>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</si>
  <si>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</si>
  <si>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</si>
  <si>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</si>
  <si>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</si>
  <si>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</si>
  <si>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</si>
  <si>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</si>
  <si>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</si>
  <si>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</si>
  <si>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</si>
  <si>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</si>
  <si>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</si>
  <si>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</si>
  <si>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</si>
  <si>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</si>
  <si>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</si>
  <si>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</si>
  <si>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</si>
  <si>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</si>
  <si>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</si>
  <si>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</si>
  <si>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</si>
  <si>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</si>
  <si>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</si>
  <si>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</si>
  <si>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</si>
  <si>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</si>
  <si>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</si>
  <si>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</si>
  <si>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</si>
  <si>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</si>
  <si>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</si>
  <si>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</si>
  <si>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</si>
  <si>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</si>
  <si>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</si>
  <si>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</si>
  <si>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</si>
  <si>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</si>
  <si>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</si>
  <si>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</si>
  <si>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</si>
  <si>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</si>
  <si>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</si>
  <si>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</si>
  <si>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</si>
  <si>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</si>
  <si>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</si>
  <si>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</si>
  <si>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</si>
  <si>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</si>
  <si>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</si>
  <si>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</si>
  <si>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</si>
  <si>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</si>
  <si>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</si>
  <si>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</si>
  <si>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</si>
  <si>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</si>
  <si>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</si>
  <si>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</si>
  <si>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</si>
  <si>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</si>
  <si>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</si>
  <si>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</si>
  <si>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</si>
  <si>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</si>
  <si>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</si>
  <si>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</si>
  <si>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</si>
  <si>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</si>
  <si>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</si>
  <si>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</si>
  <si>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</si>
  <si>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</si>
  <si>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</si>
  <si>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</si>
  <si>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</si>
  <si>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</si>
  <si>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</si>
  <si>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</si>
  <si>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</si>
  <si>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</si>
  <si>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</si>
  <si>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</si>
  <si>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1.3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</si>
  <si>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</si>
  <si>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</si>
  <si>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</si>
  <si>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</si>
  <si>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</si>
  <si>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</si>
  <si>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</si>
  <si>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</si>
  <si>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</si>
  <si>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</si>
  <si>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1.4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</si>
  <si>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</si>
  <si>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</si>
  <si>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</si>
  <si>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</si>
  <si>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</si>
  <si>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</si>
  <si>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</si>
  <si>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</si>
  <si>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</si>
  <si>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</si>
  <si>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Сумма, в прогнозных ценах с НДС с понижающим коэффициентом (при наличии)</t>
  </si>
  <si>
    <t>га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</si>
  <si>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</si>
  <si>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</si>
  <si>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</si>
  <si>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K_21-1-06-0-01-04-2-0166</t>
  </si>
  <si>
    <t>Гатч, Стр-во реклоузера на ВЛ 6 кВ от ПС-35/6кВ"Тайцы"до ТП-20,ТП-28,ТП-22,ТП-16,ТП-15 (инв.№100012700) в п.Тайцы(21-1-06-0-01-04-2-0166)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</si>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</sst>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6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4" fontId="11" fillId="0" borderId="3" xfId="0" applyNumberFormat="1" applyFont="1" applyFill="1" applyBorder="1" applyAlignment="1">
      <alignment horizontal="center" vertical="center"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 vertical="center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/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Border="1"/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top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4"/>
  <sheetViews>
    <sheetView tabSelected="1" view="pageBreakPreview" zoomScale="90" zoomScaleNormal="100" zoomScaleSheetLayoutView="90" workbookViewId="0"/>
  </sheetViews>
  <sheetFormatPr defaultRowHeight="15" x14ac:dyDescent="0.25"/>
  <cols>
    <col min="1" max="1" width="6.7109375" style="62" customWidth="1"/>
    <col min="2" max="2" width="60.42578125" style="63" customWidth="1"/>
    <col min="3" max="3" width="12.140625" style="63" customWidth="1"/>
    <col min="4" max="4" width="10.5703125" style="63" customWidth="1"/>
    <col min="5" max="5" width="14.28515625" style="63" customWidth="1"/>
    <col min="6" max="6" width="14.42578125" style="63" customWidth="1"/>
    <col min="7" max="7" width="17.85546875" style="63" customWidth="1"/>
    <col min="8" max="8" width="17.5703125" style="63" customWidth="1"/>
    <col min="9" max="9" width="13.5703125" style="63" hidden="1" customWidth="1"/>
    <col min="10" max="10" width="0" style="63" hidden="1" customWidth="1"/>
    <col min="11" max="11" width="14.140625" style="63" hidden="1" customWidth="1"/>
    <col min="12" max="12" width="10.28515625" style="63" hidden="1" customWidth="1"/>
    <col min="13" max="14" width="0" style="63" hidden="1" customWidth="1"/>
    <col min="15" max="15" width="15.28515625" style="63" hidden="1" customWidth="1"/>
    <col min="16" max="19" width="0" style="63" hidden="1" customWidth="1"/>
    <col min="20" max="16384" width="9.140625" style="63"/>
  </cols>
  <sheetData>
    <row r="1" spans="1:16" x14ac:dyDescent="0.25">
      <c r="H1" s="2" t="s">
        <v>37</v>
      </c>
    </row>
    <row r="3" spans="1:16" x14ac:dyDescent="0.25">
      <c r="A3" s="64" t="s">
        <v>19</v>
      </c>
    </row>
    <row r="5" spans="1:16" ht="32.25" customHeight="1" x14ac:dyDescent="0.25">
      <c r="A5" s="110" t="s">
        <v>383</v>
      </c>
      <c r="B5" s="111"/>
      <c r="C5" s="111"/>
      <c r="D5" s="111"/>
      <c r="E5" s="111"/>
      <c r="F5" s="111"/>
    </row>
    <row r="7" spans="1:16" ht="21" customHeight="1" x14ac:dyDescent="0.25">
      <c r="A7" s="65" t="s">
        <v>8</v>
      </c>
      <c r="F7" s="112" t="s">
        <v>382</v>
      </c>
      <c r="G7" s="112"/>
      <c r="H7" s="112"/>
    </row>
    <row r="8" spans="1:16" x14ac:dyDescent="0.25">
      <c r="A8" s="66"/>
    </row>
    <row r="9" spans="1:16" x14ac:dyDescent="0.25">
      <c r="A9" s="65" t="s">
        <v>15</v>
      </c>
      <c r="F9" s="112" t="s">
        <v>334</v>
      </c>
      <c r="G9" s="112"/>
      <c r="H9" s="112"/>
    </row>
    <row r="10" spans="1:16" x14ac:dyDescent="0.25">
      <c r="A10" s="66"/>
    </row>
    <row r="11" spans="1:16" x14ac:dyDescent="0.25">
      <c r="A11" s="67" t="s">
        <v>20</v>
      </c>
      <c r="B11" s="68"/>
      <c r="C11" s="68"/>
    </row>
    <row r="12" spans="1:16" x14ac:dyDescent="0.25">
      <c r="H12" s="69" t="s">
        <v>384</v>
      </c>
    </row>
    <row r="13" spans="1:16" s="62" customFormat="1" ht="26.25" customHeight="1" x14ac:dyDescent="0.25">
      <c r="A13" s="108" t="s">
        <v>9</v>
      </c>
      <c r="B13" s="108" t="s">
        <v>21</v>
      </c>
      <c r="C13" s="108" t="s">
        <v>11</v>
      </c>
      <c r="D13" s="108" t="s">
        <v>10</v>
      </c>
      <c r="E13" s="108" t="s">
        <v>43</v>
      </c>
      <c r="F13" s="108" t="s">
        <v>14</v>
      </c>
      <c r="G13" s="108" t="s">
        <v>27</v>
      </c>
      <c r="H13" s="108" t="s">
        <v>42</v>
      </c>
      <c r="I13" s="61"/>
      <c r="J13" s="60"/>
      <c r="K13" s="70">
        <v>7.46</v>
      </c>
    </row>
    <row r="14" spans="1:16" ht="37.5" customHeight="1" x14ac:dyDescent="0.25">
      <c r="A14" s="109"/>
      <c r="B14" s="109"/>
      <c r="C14" s="109"/>
      <c r="D14" s="109"/>
      <c r="E14" s="109"/>
      <c r="F14" s="109"/>
      <c r="G14" s="109"/>
      <c r="H14" s="109"/>
      <c r="I14" s="60"/>
      <c r="J14" s="60"/>
      <c r="K14" s="70">
        <v>6.16</v>
      </c>
      <c r="M14" s="71"/>
      <c r="N14" s="72"/>
      <c r="O14" s="52"/>
      <c r="P14" s="73"/>
    </row>
    <row r="15" spans="1:16" ht="15.75" x14ac:dyDescent="0.25">
      <c r="A15" s="74" t="s">
        <v>22</v>
      </c>
      <c r="B15" s="75" t="s">
        <v>23</v>
      </c>
      <c r="C15" s="76"/>
      <c r="D15" s="77"/>
      <c r="E15" s="77"/>
      <c r="F15" s="77"/>
      <c r="G15" s="77"/>
      <c r="H15" s="77"/>
      <c r="I15" s="59"/>
      <c r="J15" s="59"/>
      <c r="K15" s="70">
        <v>5.62</v>
      </c>
      <c r="M15" s="71"/>
      <c r="N15" s="72"/>
      <c r="O15" s="78"/>
      <c r="P15" s="79"/>
    </row>
    <row r="16" spans="1:16" ht="15.75" x14ac:dyDescent="0.25">
      <c r="A16" s="80" t="s">
        <v>356</v>
      </c>
      <c r="B16" s="81" t="s">
        <v>53</v>
      </c>
      <c r="C16" s="82" t="s">
        <v>327</v>
      </c>
      <c r="D16" s="83">
        <v>0.02</v>
      </c>
      <c r="E16" s="83">
        <f>VLOOKUP(B16,'Типовые 2 кв. 2021'!B:D,3,)</f>
        <v>366791.92499999999</v>
      </c>
      <c r="F16" s="83">
        <f>D16*E16</f>
        <v>7335.8384999999998</v>
      </c>
      <c r="G16" s="84">
        <v>6.16</v>
      </c>
      <c r="H16" s="83">
        <f>F16*G16</f>
        <v>45188.765160000003</v>
      </c>
      <c r="J16" s="85"/>
      <c r="K16" s="85"/>
      <c r="M16" s="71"/>
      <c r="N16" s="72"/>
      <c r="O16" s="78"/>
      <c r="P16" s="79"/>
    </row>
    <row r="17" spans="1:16" ht="15.75" x14ac:dyDescent="0.25">
      <c r="A17" s="80" t="s">
        <v>354</v>
      </c>
      <c r="B17" s="81" t="s">
        <v>139</v>
      </c>
      <c r="C17" s="82" t="s">
        <v>353</v>
      </c>
      <c r="D17" s="83">
        <v>2</v>
      </c>
      <c r="E17" s="83">
        <f>VLOOKUP(B17,'Типовые 2 кв. 2021'!B:D,3,)</f>
        <v>17188.408333333333</v>
      </c>
      <c r="F17" s="83">
        <f>D17*E17</f>
        <v>34376.816666666666</v>
      </c>
      <c r="G17" s="84">
        <v>6.16</v>
      </c>
      <c r="H17" s="83">
        <f>F17*G17</f>
        <v>211761.19066666666</v>
      </c>
      <c r="J17" s="85"/>
      <c r="K17" s="85"/>
      <c r="M17" s="71"/>
      <c r="N17" s="72"/>
      <c r="O17" s="78"/>
      <c r="P17" s="79"/>
    </row>
    <row r="18" spans="1:16" ht="15.75" x14ac:dyDescent="0.25">
      <c r="A18" s="80" t="s">
        <v>355</v>
      </c>
      <c r="B18" s="81" t="s">
        <v>364</v>
      </c>
      <c r="C18" s="82" t="s">
        <v>378</v>
      </c>
      <c r="D18" s="83">
        <v>0.01</v>
      </c>
      <c r="E18" s="83">
        <f>VLOOKUP(B18,'Типовые 2 кв. 2021'!B:D,3,)</f>
        <v>130851.21666666666</v>
      </c>
      <c r="F18" s="83">
        <f>D18*E18</f>
        <v>1308.5121666666666</v>
      </c>
      <c r="G18" s="84">
        <v>6.16</v>
      </c>
      <c r="H18" s="83">
        <f>F18*G18</f>
        <v>8060.4349466666663</v>
      </c>
      <c r="J18" s="85"/>
      <c r="K18" s="85"/>
      <c r="M18" s="71"/>
      <c r="N18" s="72"/>
      <c r="O18" s="78"/>
      <c r="P18" s="79"/>
    </row>
    <row r="19" spans="1:16" ht="15.75" x14ac:dyDescent="0.25">
      <c r="A19" s="80" t="s">
        <v>366</v>
      </c>
      <c r="B19" s="81" t="s">
        <v>316</v>
      </c>
      <c r="C19" s="82" t="s">
        <v>353</v>
      </c>
      <c r="D19" s="83">
        <v>1</v>
      </c>
      <c r="E19" s="83">
        <f>VLOOKUP(B19,'Типовые 2 кв. 2021'!B:D,3,)</f>
        <v>258253.78333333333</v>
      </c>
      <c r="F19" s="83">
        <f>D19*E19</f>
        <v>258253.78333333333</v>
      </c>
      <c r="G19" s="84">
        <v>6.16</v>
      </c>
      <c r="H19" s="83">
        <f>F19*G19</f>
        <v>1590843.3053333333</v>
      </c>
      <c r="J19" s="85"/>
      <c r="K19" s="85"/>
      <c r="M19" s="71"/>
      <c r="N19" s="72"/>
      <c r="O19" s="78"/>
      <c r="P19" s="79"/>
    </row>
    <row r="20" spans="1:16" ht="15.75" x14ac:dyDescent="0.25">
      <c r="A20" s="86"/>
      <c r="B20" s="87" t="s">
        <v>2</v>
      </c>
      <c r="C20" s="82" t="s">
        <v>353</v>
      </c>
      <c r="D20" s="83">
        <f>D19</f>
        <v>1</v>
      </c>
      <c r="E20" s="83">
        <f>E19-E21</f>
        <v>63364.483333333337</v>
      </c>
      <c r="F20" s="83">
        <f t="shared" ref="F20:F21" si="0">D20*E20</f>
        <v>63364.483333333337</v>
      </c>
      <c r="G20" s="84">
        <v>6.16</v>
      </c>
      <c r="H20" s="83">
        <f t="shared" ref="H20:H21" si="1">F20*G20</f>
        <v>390325.21733333339</v>
      </c>
      <c r="J20" s="85"/>
      <c r="K20" s="85"/>
      <c r="M20" s="71"/>
      <c r="N20" s="72"/>
      <c r="O20" s="78"/>
      <c r="P20" s="79"/>
    </row>
    <row r="21" spans="1:16" ht="15.75" x14ac:dyDescent="0.25">
      <c r="A21" s="86"/>
      <c r="B21" s="87" t="s">
        <v>3</v>
      </c>
      <c r="C21" s="82" t="s">
        <v>353</v>
      </c>
      <c r="D21" s="83">
        <f>D19</f>
        <v>1</v>
      </c>
      <c r="E21" s="50">
        <f>VLOOKUP(B19,'Типовые 2 кв. 2021'!B:E,4,)</f>
        <v>194889.3</v>
      </c>
      <c r="F21" s="83">
        <f t="shared" si="0"/>
        <v>194889.3</v>
      </c>
      <c r="G21" s="84">
        <v>6.16</v>
      </c>
      <c r="H21" s="83">
        <f t="shared" si="1"/>
        <v>1200518.088</v>
      </c>
      <c r="M21" s="71"/>
      <c r="N21" s="72"/>
      <c r="O21" s="78"/>
      <c r="P21" s="79"/>
    </row>
    <row r="22" spans="1:16" ht="15.75" x14ac:dyDescent="0.25">
      <c r="A22" s="80"/>
      <c r="B22" s="81"/>
      <c r="C22" s="82"/>
      <c r="D22" s="83"/>
      <c r="E22" s="83"/>
      <c r="F22" s="83"/>
      <c r="G22" s="84"/>
      <c r="H22" s="83"/>
      <c r="J22" s="85"/>
      <c r="K22" s="85"/>
      <c r="M22" s="71"/>
      <c r="N22" s="72"/>
      <c r="O22" s="78"/>
      <c r="P22" s="79"/>
    </row>
    <row r="23" spans="1:16" ht="15.75" x14ac:dyDescent="0.25">
      <c r="A23" s="86"/>
      <c r="B23" s="87"/>
      <c r="C23" s="82"/>
      <c r="D23" s="83"/>
      <c r="E23" s="50"/>
      <c r="F23" s="83"/>
      <c r="G23" s="84"/>
      <c r="H23" s="83"/>
      <c r="M23" s="71"/>
      <c r="N23" s="72"/>
      <c r="O23" s="78"/>
      <c r="P23" s="79"/>
    </row>
    <row r="24" spans="1:16" x14ac:dyDescent="0.25">
      <c r="A24" s="86"/>
      <c r="B24" s="76"/>
      <c r="C24" s="82"/>
      <c r="D24" s="84"/>
      <c r="E24" s="84"/>
      <c r="F24" s="84"/>
      <c r="G24" s="84"/>
      <c r="H24" s="84"/>
    </row>
    <row r="25" spans="1:16" x14ac:dyDescent="0.25">
      <c r="A25" s="86"/>
      <c r="B25" s="76"/>
      <c r="C25" s="82"/>
      <c r="D25" s="84"/>
      <c r="E25" s="84"/>
      <c r="F25" s="84"/>
      <c r="G25" s="84"/>
      <c r="H25" s="84"/>
    </row>
    <row r="26" spans="1:16" x14ac:dyDescent="0.25">
      <c r="A26" s="86"/>
      <c r="B26" s="75" t="s">
        <v>12</v>
      </c>
      <c r="C26" s="82"/>
      <c r="D26" s="84"/>
      <c r="E26" s="84"/>
      <c r="F26" s="84"/>
      <c r="G26" s="84"/>
      <c r="H26" s="84">
        <f>SUM(H27:H28)</f>
        <v>1855853.6961066667</v>
      </c>
    </row>
    <row r="27" spans="1:16" x14ac:dyDescent="0.25">
      <c r="A27" s="86"/>
      <c r="B27" s="88" t="s">
        <v>2</v>
      </c>
      <c r="C27" s="82"/>
      <c r="D27" s="84"/>
      <c r="E27" s="84"/>
      <c r="F27" s="84"/>
      <c r="G27" s="84"/>
      <c r="H27" s="84">
        <f>H16+H17+H18+H20</f>
        <v>655335.60810666671</v>
      </c>
    </row>
    <row r="28" spans="1:16" x14ac:dyDescent="0.25">
      <c r="A28" s="86"/>
      <c r="B28" s="88" t="s">
        <v>3</v>
      </c>
      <c r="C28" s="82"/>
      <c r="D28" s="84"/>
      <c r="E28" s="84"/>
      <c r="F28" s="84"/>
      <c r="G28" s="84"/>
      <c r="H28" s="84">
        <f>H21</f>
        <v>1200518.088</v>
      </c>
    </row>
    <row r="29" spans="1:16" x14ac:dyDescent="0.25">
      <c r="A29" s="74" t="s">
        <v>24</v>
      </c>
      <c r="B29" s="75" t="s">
        <v>31</v>
      </c>
      <c r="C29" s="82"/>
      <c r="D29" s="84"/>
      <c r="E29" s="84"/>
      <c r="F29" s="84"/>
      <c r="G29" s="84"/>
      <c r="H29" s="84">
        <f>H26*0.08</f>
        <v>148468.29568853334</v>
      </c>
    </row>
    <row r="30" spans="1:16" x14ac:dyDescent="0.25">
      <c r="A30" s="74" t="s">
        <v>26</v>
      </c>
      <c r="B30" s="75" t="s">
        <v>25</v>
      </c>
      <c r="C30" s="82"/>
      <c r="D30" s="84"/>
      <c r="E30" s="84"/>
      <c r="F30" s="84"/>
      <c r="G30" s="84"/>
      <c r="H30" s="84">
        <f>H29+H26</f>
        <v>2004321.9917951999</v>
      </c>
      <c r="I30" s="89">
        <f>H30-(SUM(C35:C37))</f>
        <v>0</v>
      </c>
    </row>
    <row r="31" spans="1:16" x14ac:dyDescent="0.25">
      <c r="A31" s="90"/>
      <c r="B31" s="59"/>
      <c r="C31" s="59"/>
    </row>
    <row r="32" spans="1:16" x14ac:dyDescent="0.25">
      <c r="A32" s="68" t="s">
        <v>13</v>
      </c>
      <c r="B32" s="59"/>
      <c r="C32" s="59"/>
    </row>
    <row r="33" spans="1:15" x14ac:dyDescent="0.25">
      <c r="A33" s="91"/>
      <c r="B33" s="59"/>
      <c r="C33" s="59"/>
      <c r="H33" s="69" t="s">
        <v>384</v>
      </c>
    </row>
    <row r="34" spans="1:15" ht="63.75" customHeight="1" x14ac:dyDescent="0.25">
      <c r="A34" s="92" t="s">
        <v>9</v>
      </c>
      <c r="B34" s="92" t="s">
        <v>0</v>
      </c>
      <c r="C34" s="93" t="s">
        <v>44</v>
      </c>
      <c r="D34" s="92" t="s">
        <v>40</v>
      </c>
      <c r="E34" s="92" t="s">
        <v>16</v>
      </c>
      <c r="F34" s="92" t="s">
        <v>17</v>
      </c>
      <c r="G34" s="92" t="s">
        <v>18</v>
      </c>
      <c r="H34" s="115" t="s">
        <v>377</v>
      </c>
    </row>
    <row r="35" spans="1:15" ht="15.75" x14ac:dyDescent="0.25">
      <c r="A35" s="94">
        <v>1</v>
      </c>
      <c r="B35" s="88" t="s">
        <v>1</v>
      </c>
      <c r="C35" s="95">
        <f>H29</f>
        <v>148468.29568853334</v>
      </c>
      <c r="D35" s="96">
        <f>VLOOKUP(F9,L48:M51,2,)</f>
        <v>1.0369999999999999</v>
      </c>
      <c r="E35" s="55">
        <f>C35*D35</f>
        <v>153961.62262900907</v>
      </c>
      <c r="F35" s="55">
        <f>E35*0.2</f>
        <v>30792.324525801814</v>
      </c>
      <c r="G35" s="55">
        <f>E35+F35</f>
        <v>184753.94715481088</v>
      </c>
      <c r="H35" s="97">
        <f>G35*0.1</f>
        <v>18475.394715481088</v>
      </c>
      <c r="I35" s="71"/>
      <c r="J35" s="72"/>
      <c r="K35" s="78"/>
      <c r="L35" s="98"/>
    </row>
    <row r="36" spans="1:15" ht="15.75" x14ac:dyDescent="0.25">
      <c r="A36" s="94">
        <v>2</v>
      </c>
      <c r="B36" s="88" t="s">
        <v>2</v>
      </c>
      <c r="C36" s="99">
        <f>H27</f>
        <v>655335.60810666671</v>
      </c>
      <c r="D36" s="96">
        <f>VLOOKUP(F9,L48:M51,2,)</f>
        <v>1.0369999999999999</v>
      </c>
      <c r="E36" s="55">
        <f t="shared" ref="E36:E43" si="2">C36*D36</f>
        <v>679583.02560661337</v>
      </c>
      <c r="F36" s="55">
        <f t="shared" ref="F36:F43" si="3">E36*0.2</f>
        <v>135916.60512132267</v>
      </c>
      <c r="G36" s="55">
        <f t="shared" ref="G36:G43" si="4">E36+F36</f>
        <v>815499.63072793605</v>
      </c>
      <c r="H36" s="97">
        <f>G36*0.5</f>
        <v>407749.81536396802</v>
      </c>
      <c r="I36" s="71"/>
      <c r="J36" s="72"/>
      <c r="K36" s="78"/>
      <c r="L36" s="98"/>
    </row>
    <row r="37" spans="1:15" ht="15.75" x14ac:dyDescent="0.25">
      <c r="A37" s="94">
        <v>3</v>
      </c>
      <c r="B37" s="88" t="s">
        <v>3</v>
      </c>
      <c r="C37" s="99">
        <f>H28</f>
        <v>1200518.088</v>
      </c>
      <c r="D37" s="96">
        <f>VLOOKUP(F9,L48:M51,2,)</f>
        <v>1.0369999999999999</v>
      </c>
      <c r="E37" s="55">
        <f t="shared" si="2"/>
        <v>1244937.2572559998</v>
      </c>
      <c r="F37" s="55">
        <f t="shared" si="3"/>
        <v>248987.45145119997</v>
      </c>
      <c r="G37" s="55">
        <f t="shared" si="4"/>
        <v>1493924.7087071999</v>
      </c>
      <c r="H37" s="97">
        <f>G37*0.8</f>
        <v>1195139.7669657599</v>
      </c>
      <c r="I37" s="71"/>
      <c r="J37" s="72"/>
      <c r="K37" s="78"/>
      <c r="L37" s="98"/>
    </row>
    <row r="38" spans="1:15" ht="15.75" x14ac:dyDescent="0.25">
      <c r="A38" s="94">
        <v>4</v>
      </c>
      <c r="B38" s="88" t="s">
        <v>7</v>
      </c>
      <c r="C38" s="99">
        <f>SUM(C39:C43)</f>
        <v>312674.23072005122</v>
      </c>
      <c r="D38" s="96">
        <f>VLOOKUP(F9,L48:M51,2,)</f>
        <v>1.0369999999999999</v>
      </c>
      <c r="E38" s="55">
        <f t="shared" si="2"/>
        <v>324243.17725669307</v>
      </c>
      <c r="F38" s="55">
        <f t="shared" si="3"/>
        <v>64848.635451338618</v>
      </c>
      <c r="G38" s="55">
        <f t="shared" si="4"/>
        <v>389091.81270803168</v>
      </c>
      <c r="H38" s="97">
        <f>G38</f>
        <v>389091.81270803168</v>
      </c>
      <c r="I38" s="71"/>
      <c r="J38" s="72"/>
      <c r="K38" s="78"/>
      <c r="L38" s="98"/>
    </row>
    <row r="39" spans="1:15" ht="15.75" x14ac:dyDescent="0.25">
      <c r="A39" s="80" t="s">
        <v>357</v>
      </c>
      <c r="B39" s="88" t="s">
        <v>4</v>
      </c>
      <c r="C39" s="99"/>
      <c r="D39" s="96">
        <f>VLOOKUP(F9,L48:M51,2,)</f>
        <v>1.0369999999999999</v>
      </c>
      <c r="E39" s="55">
        <f t="shared" si="2"/>
        <v>0</v>
      </c>
      <c r="F39" s="55">
        <f t="shared" si="3"/>
        <v>0</v>
      </c>
      <c r="G39" s="55">
        <f t="shared" si="4"/>
        <v>0</v>
      </c>
      <c r="H39" s="97"/>
      <c r="I39" s="100">
        <v>9.7000000000000003E-3</v>
      </c>
      <c r="J39" s="72"/>
      <c r="K39" s="78"/>
      <c r="L39" s="98"/>
    </row>
    <row r="40" spans="1:15" ht="15.75" x14ac:dyDescent="0.25">
      <c r="A40" s="80" t="s">
        <v>358</v>
      </c>
      <c r="B40" s="101" t="s">
        <v>38</v>
      </c>
      <c r="C40" s="99">
        <f>SUM(C35:C37)*I40</f>
        <v>42892.490624417274</v>
      </c>
      <c r="D40" s="96">
        <f>VLOOKUP(F9,L48:M51,2,)</f>
        <v>1.0369999999999999</v>
      </c>
      <c r="E40" s="55">
        <f t="shared" si="2"/>
        <v>44479.512777520707</v>
      </c>
      <c r="F40" s="55">
        <f t="shared" si="3"/>
        <v>8895.9025555041426</v>
      </c>
      <c r="G40" s="55">
        <f t="shared" si="4"/>
        <v>53375.415333024852</v>
      </c>
      <c r="H40" s="97"/>
      <c r="I40" s="100">
        <v>2.1399999999999999E-2</v>
      </c>
      <c r="J40" s="72"/>
      <c r="K40" s="78"/>
      <c r="L40" s="98"/>
    </row>
    <row r="41" spans="1:15" ht="15.75" x14ac:dyDescent="0.25">
      <c r="A41" s="80" t="s">
        <v>359</v>
      </c>
      <c r="B41" s="101" t="s">
        <v>39</v>
      </c>
      <c r="C41" s="99">
        <f>SUM(C35:C37)*I41</f>
        <v>169164.77610751489</v>
      </c>
      <c r="D41" s="96">
        <f>VLOOKUP(F9,L48:M51,2,)</f>
        <v>1.0369999999999999</v>
      </c>
      <c r="E41" s="55">
        <f t="shared" si="2"/>
        <v>175423.87282349291</v>
      </c>
      <c r="F41" s="55">
        <f t="shared" si="3"/>
        <v>35084.774564698586</v>
      </c>
      <c r="G41" s="55">
        <f t="shared" si="4"/>
        <v>210508.64738819149</v>
      </c>
      <c r="H41" s="97"/>
      <c r="I41" s="100">
        <v>8.4400000000000003E-2</v>
      </c>
      <c r="J41" s="72"/>
      <c r="K41" s="78"/>
      <c r="L41" s="98"/>
    </row>
    <row r="42" spans="1:15" ht="15.75" x14ac:dyDescent="0.25">
      <c r="A42" s="80" t="s">
        <v>360</v>
      </c>
      <c r="B42" s="88" t="s">
        <v>6</v>
      </c>
      <c r="C42" s="99">
        <f>SUM(C35:C37)*I42</f>
        <v>57123.176766163197</v>
      </c>
      <c r="D42" s="96">
        <f>VLOOKUP(F9,L48:M51,2,)</f>
        <v>1.0369999999999999</v>
      </c>
      <c r="E42" s="55">
        <f t="shared" si="2"/>
        <v>59236.734306511229</v>
      </c>
      <c r="F42" s="55">
        <f t="shared" si="3"/>
        <v>11847.346861302247</v>
      </c>
      <c r="G42" s="55">
        <f t="shared" si="4"/>
        <v>71084.081167813478</v>
      </c>
      <c r="H42" s="97"/>
      <c r="I42" s="100">
        <v>2.8500000000000001E-2</v>
      </c>
      <c r="J42" s="72"/>
      <c r="K42" s="78"/>
      <c r="L42" s="98"/>
    </row>
    <row r="43" spans="1:15" x14ac:dyDescent="0.25">
      <c r="A43" s="80" t="s">
        <v>361</v>
      </c>
      <c r="B43" s="88" t="s">
        <v>5</v>
      </c>
      <c r="C43" s="99">
        <f>SUM(C35:C37)*I43</f>
        <v>43493.787221955841</v>
      </c>
      <c r="D43" s="96">
        <f>VLOOKUP(F9,L48:M51,2,)</f>
        <v>1.0369999999999999</v>
      </c>
      <c r="E43" s="55">
        <f t="shared" si="2"/>
        <v>45103.057349168201</v>
      </c>
      <c r="F43" s="55">
        <f t="shared" si="3"/>
        <v>9020.6114698336405</v>
      </c>
      <c r="G43" s="55">
        <f t="shared" si="4"/>
        <v>54123.668819001839</v>
      </c>
      <c r="H43" s="97"/>
      <c r="I43" s="102">
        <v>2.1700000000000001E-2</v>
      </c>
    </row>
    <row r="44" spans="1:15" x14ac:dyDescent="0.25">
      <c r="A44" s="86"/>
      <c r="B44" s="103" t="s">
        <v>362</v>
      </c>
      <c r="C44" s="99">
        <f>SUM(C35:C38)</f>
        <v>2316996.222515251</v>
      </c>
      <c r="D44" s="96">
        <f>VLOOKUP(F9,L48:M51,2,)</f>
        <v>1.0369999999999999</v>
      </c>
      <c r="E44" s="55">
        <f>SUM(E35:E38)</f>
        <v>2402725.0827483153</v>
      </c>
      <c r="F44" s="55">
        <f>SUM(F35:F38)</f>
        <v>480545.01654966304</v>
      </c>
      <c r="G44" s="55">
        <f>SUM(G35:G38)</f>
        <v>2883270.0992979784</v>
      </c>
      <c r="H44" s="97">
        <f>SUM(H35:H43)</f>
        <v>2010456.7897532408</v>
      </c>
    </row>
    <row r="46" spans="1:15" s="59" customFormat="1" ht="12.75" x14ac:dyDescent="0.2">
      <c r="A46" s="91" t="s">
        <v>28</v>
      </c>
      <c r="B46" s="91"/>
    </row>
    <row r="47" spans="1:15" s="60" customFormat="1" ht="67.5" customHeight="1" x14ac:dyDescent="0.25">
      <c r="A47" s="104" t="s">
        <v>29</v>
      </c>
      <c r="B47" s="107" t="s">
        <v>379</v>
      </c>
      <c r="C47" s="107"/>
      <c r="D47" s="107"/>
      <c r="E47" s="107"/>
      <c r="F47" s="107"/>
      <c r="G47" s="107"/>
    </row>
    <row r="48" spans="1:15" s="60" customFormat="1" ht="40.5" customHeight="1" x14ac:dyDescent="0.25">
      <c r="A48" s="104" t="s">
        <v>30</v>
      </c>
      <c r="B48" s="107" t="s">
        <v>363</v>
      </c>
      <c r="C48" s="107"/>
      <c r="D48" s="107"/>
      <c r="E48" s="107"/>
      <c r="F48" s="107"/>
      <c r="G48" s="107"/>
      <c r="H48" s="61"/>
      <c r="I48" s="61" t="s">
        <v>371</v>
      </c>
      <c r="J48" s="60">
        <v>7.46</v>
      </c>
      <c r="L48" s="56" t="s">
        <v>334</v>
      </c>
      <c r="M48" s="57">
        <v>1.0369999999999999</v>
      </c>
      <c r="N48" s="56"/>
      <c r="O48" s="56"/>
    </row>
    <row r="49" spans="1:15" s="60" customFormat="1" ht="28.5" customHeight="1" x14ac:dyDescent="0.25">
      <c r="A49" s="104" t="s">
        <v>32</v>
      </c>
      <c r="B49" s="107" t="s">
        <v>33</v>
      </c>
      <c r="C49" s="107"/>
      <c r="D49" s="107"/>
      <c r="E49" s="107"/>
      <c r="F49" s="107"/>
      <c r="G49" s="107"/>
      <c r="I49" s="60" t="s">
        <v>369</v>
      </c>
      <c r="J49" s="60">
        <v>5.62</v>
      </c>
      <c r="L49" s="56" t="s">
        <v>335</v>
      </c>
      <c r="M49" s="57">
        <f>1.037*1.038</f>
        <v>1.076406</v>
      </c>
      <c r="N49" s="58"/>
      <c r="O49" s="58"/>
    </row>
    <row r="50" spans="1:15" s="59" customFormat="1" ht="16.5" customHeight="1" x14ac:dyDescent="0.2">
      <c r="A50" s="104" t="s">
        <v>34</v>
      </c>
      <c r="B50" s="60" t="s">
        <v>380</v>
      </c>
      <c r="C50" s="60"/>
      <c r="I50" s="59" t="s">
        <v>368</v>
      </c>
      <c r="J50" s="59">
        <v>6.16</v>
      </c>
      <c r="L50" s="56" t="s">
        <v>336</v>
      </c>
      <c r="M50" s="57">
        <f>1.037*1.038*1.038</f>
        <v>1.117309428</v>
      </c>
      <c r="N50" s="105"/>
      <c r="O50" s="105"/>
    </row>
    <row r="51" spans="1:15" s="59" customFormat="1" ht="15.75" customHeight="1" x14ac:dyDescent="0.2">
      <c r="A51" s="106" t="s">
        <v>35</v>
      </c>
      <c r="B51" s="60" t="s">
        <v>381</v>
      </c>
      <c r="C51" s="60"/>
      <c r="L51" s="56" t="s">
        <v>337</v>
      </c>
      <c r="M51" s="57">
        <f>1.037*1.038*1.038*1.038</f>
        <v>1.159767186264</v>
      </c>
      <c r="N51" s="105"/>
      <c r="O51" s="105"/>
    </row>
    <row r="52" spans="1:15" s="59" customFormat="1" ht="18.75" customHeight="1" x14ac:dyDescent="0.25">
      <c r="A52" s="106" t="s">
        <v>36</v>
      </c>
      <c r="B52" s="60" t="s">
        <v>41</v>
      </c>
      <c r="C52" s="60"/>
      <c r="L52" s="56"/>
      <c r="M52" s="58"/>
      <c r="N52" s="105"/>
      <c r="O52" s="105"/>
    </row>
    <row r="53" spans="1:15" s="59" customFormat="1" ht="12.75" x14ac:dyDescent="0.2">
      <c r="A53" s="90"/>
    </row>
    <row r="54" spans="1:15" x14ac:dyDescent="0.25">
      <c r="B54" s="60"/>
    </row>
  </sheetData>
  <dataConsolidate>
    <dataRefs count="1">
      <dataRef ref="B8:B287" sheet="Типовые 2 кв. 2021"/>
    </dataRefs>
  </dataConsolidate>
  <mergeCells count="14">
    <mergeCell ref="B47:G47"/>
    <mergeCell ref="B48:G48"/>
    <mergeCell ref="B49:G49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3">
    <dataValidation type="list" allowBlank="1" showInputMessage="1" showErrorMessage="1" sqref="G16:G21" xr:uid="{00000000-0002-0000-0000-000000000000}">
      <formula1>$K$13:$K$15</formula1>
    </dataValidation>
    <dataValidation type="list" allowBlank="1" showInputMessage="1" showErrorMessage="1" sqref="G22:G25" xr:uid="{00000000-0002-0000-0000-000001000000}">
      <formula1>$J$13:$J$15</formula1>
    </dataValidation>
    <dataValidation type="list" allowBlank="1" showInputMessage="1" showErrorMessage="1" sqref="B22" xr:uid="{00000000-0002-0000-0000-000002000000}">
      <formula1>$B$8:$B$288</formula1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'Типовые 2 кв. 2021'!$B$8:$B$289</xm:f>
          </x14:formula1>
          <xm:sqref>B16:B19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175" activePane="bottomLeft" state="frozen"/>
      <selection pane="bottomLeft" activeCell="C195" sqref="C19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113" t="s">
        <v>46</v>
      </c>
      <c r="C3" s="113"/>
      <c r="D3" s="113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114"/>
      <c r="D6" s="114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352</v>
      </c>
      <c r="F7" s="53" t="s">
        <v>367</v>
      </c>
    </row>
    <row r="8" spans="1:6" ht="15.75" thickTop="1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4" t="s">
        <v>368</v>
      </c>
    </row>
    <row r="9" spans="1:6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4" t="s">
        <v>368</v>
      </c>
    </row>
    <row r="10" spans="1:6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4" t="s">
        <v>368</v>
      </c>
    </row>
    <row r="11" spans="1:6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4" t="s">
        <v>368</v>
      </c>
    </row>
    <row r="12" spans="1:6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4" t="s">
        <v>368</v>
      </c>
    </row>
    <row r="13" spans="1:6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4" t="s">
        <v>368</v>
      </c>
    </row>
    <row r="14" spans="1:6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4" t="s">
        <v>368</v>
      </c>
    </row>
    <row r="15" spans="1:6" ht="30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4" t="s">
        <v>368</v>
      </c>
    </row>
    <row r="16" spans="1:6" ht="30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4" t="s">
        <v>368</v>
      </c>
    </row>
    <row r="17" spans="1:6" ht="30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4" t="s">
        <v>368</v>
      </c>
    </row>
    <row r="18" spans="1:6" ht="30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4" t="s">
        <v>368</v>
      </c>
    </row>
    <row r="19" spans="1:6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4" t="s">
        <v>368</v>
      </c>
    </row>
    <row r="20" spans="1:6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4" t="s">
        <v>368</v>
      </c>
    </row>
    <row r="21" spans="1:6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4" t="s">
        <v>368</v>
      </c>
    </row>
    <row r="22" spans="1:6" ht="16.5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4" t="s">
        <v>368</v>
      </c>
    </row>
    <row r="23" spans="1:6" ht="30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4" t="s">
        <v>368</v>
      </c>
    </row>
    <row r="24" spans="1:6" ht="17.25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4" t="s">
        <v>368</v>
      </c>
    </row>
    <row r="25" spans="1:6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4" t="s">
        <v>368</v>
      </c>
    </row>
    <row r="26" spans="1:6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4" t="s">
        <v>368</v>
      </c>
    </row>
    <row r="27" spans="1:6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4" t="s">
        <v>368</v>
      </c>
    </row>
    <row r="28" spans="1:6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4" t="s">
        <v>368</v>
      </c>
    </row>
    <row r="29" spans="1:6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4" t="s">
        <v>368</v>
      </c>
    </row>
    <row r="30" spans="1:6" ht="30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4" t="s">
        <v>368</v>
      </c>
    </row>
    <row r="31" spans="1:6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4" t="s">
        <v>368</v>
      </c>
    </row>
    <row r="32" spans="1:6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4" t="s">
        <v>368</v>
      </c>
    </row>
    <row r="33" spans="1:6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4" t="s">
        <v>368</v>
      </c>
    </row>
    <row r="34" spans="1:6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4" t="s">
        <v>368</v>
      </c>
    </row>
    <row r="35" spans="1:6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4" t="s">
        <v>368</v>
      </c>
    </row>
    <row r="36" spans="1:6" ht="30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4" t="s">
        <v>368</v>
      </c>
    </row>
    <row r="37" spans="1:6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4" t="s">
        <v>368</v>
      </c>
    </row>
    <row r="38" spans="1:6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4" t="s">
        <v>368</v>
      </c>
    </row>
    <row r="39" spans="1:6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4" t="s">
        <v>368</v>
      </c>
    </row>
    <row r="40" spans="1:6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4" t="s">
        <v>368</v>
      </c>
    </row>
    <row r="41" spans="1:6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4" t="s">
        <v>368</v>
      </c>
    </row>
    <row r="42" spans="1:6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4" t="s">
        <v>368</v>
      </c>
    </row>
    <row r="43" spans="1:6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4" t="s">
        <v>368</v>
      </c>
    </row>
    <row r="44" spans="1:6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4" t="s">
        <v>368</v>
      </c>
    </row>
    <row r="45" spans="1:6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4" t="s">
        <v>368</v>
      </c>
    </row>
    <row r="46" spans="1:6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4" t="s">
        <v>368</v>
      </c>
    </row>
    <row r="47" spans="1:6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4" t="s">
        <v>368</v>
      </c>
    </row>
    <row r="48" spans="1:6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4" t="s">
        <v>368</v>
      </c>
    </row>
    <row r="49" spans="1:6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4" t="s">
        <v>368</v>
      </c>
    </row>
    <row r="50" spans="1:6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4" t="s">
        <v>368</v>
      </c>
    </row>
    <row r="51" spans="1:6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4" t="s">
        <v>368</v>
      </c>
    </row>
    <row r="52" spans="1:6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4" t="s">
        <v>368</v>
      </c>
    </row>
    <row r="53" spans="1:6" ht="30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4" t="s">
        <v>368</v>
      </c>
    </row>
    <row r="54" spans="1:6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4" t="s">
        <v>368</v>
      </c>
    </row>
    <row r="55" spans="1:6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4" t="s">
        <v>368</v>
      </c>
    </row>
    <row r="56" spans="1:6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4" t="s">
        <v>368</v>
      </c>
    </row>
    <row r="57" spans="1:6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4" t="s">
        <v>368</v>
      </c>
    </row>
    <row r="58" spans="1:6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4" t="s">
        <v>368</v>
      </c>
    </row>
    <row r="59" spans="1:6" ht="30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4" t="s">
        <v>368</v>
      </c>
    </row>
    <row r="60" spans="1:6" ht="30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4" t="s">
        <v>368</v>
      </c>
    </row>
    <row r="61" spans="1:6" s="5" customFormat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4" t="s">
        <v>368</v>
      </c>
    </row>
    <row r="62" spans="1:6" s="5" customFormat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4" t="s">
        <v>368</v>
      </c>
    </row>
    <row r="63" spans="1:6" s="5" customFormat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4" t="s">
        <v>368</v>
      </c>
    </row>
    <row r="64" spans="1:6" s="5" customFormat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4" t="s">
        <v>368</v>
      </c>
    </row>
    <row r="65" spans="1:6" s="5" customFormat="1" ht="30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4" t="s">
        <v>368</v>
      </c>
    </row>
    <row r="66" spans="1:6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4" t="s">
        <v>368</v>
      </c>
    </row>
    <row r="67" spans="1:6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4" t="s">
        <v>368</v>
      </c>
    </row>
    <row r="68" spans="1:6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4" t="s">
        <v>368</v>
      </c>
    </row>
    <row r="69" spans="1:6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4" t="s">
        <v>368</v>
      </c>
    </row>
    <row r="70" spans="1:6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4" t="s">
        <v>368</v>
      </c>
    </row>
    <row r="71" spans="1:6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4" t="s">
        <v>368</v>
      </c>
    </row>
    <row r="72" spans="1:6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4" t="s">
        <v>368</v>
      </c>
    </row>
    <row r="73" spans="1:6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4" t="s">
        <v>368</v>
      </c>
    </row>
    <row r="74" spans="1:6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4" t="s">
        <v>368</v>
      </c>
    </row>
    <row r="75" spans="1:6" ht="30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4" t="s">
        <v>368</v>
      </c>
    </row>
    <row r="76" spans="1:6" ht="17.25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4" t="s">
        <v>368</v>
      </c>
    </row>
    <row r="77" spans="1:6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4" t="s">
        <v>368</v>
      </c>
    </row>
    <row r="78" spans="1:6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4" t="s">
        <v>368</v>
      </c>
    </row>
    <row r="79" spans="1:6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4" t="s">
        <v>368</v>
      </c>
    </row>
    <row r="80" spans="1:6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4" t="s">
        <v>368</v>
      </c>
    </row>
    <row r="81" spans="1:6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4" t="s">
        <v>368</v>
      </c>
    </row>
    <row r="82" spans="1:6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4" t="s">
        <v>368</v>
      </c>
    </row>
    <row r="83" spans="1:6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4" t="s">
        <v>368</v>
      </c>
    </row>
    <row r="84" spans="1:6" ht="30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4" t="s">
        <v>368</v>
      </c>
    </row>
    <row r="85" spans="1:6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4" t="s">
        <v>368</v>
      </c>
    </row>
    <row r="86" spans="1:6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4" t="s">
        <v>368</v>
      </c>
    </row>
    <row r="87" spans="1:6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4" t="s">
        <v>368</v>
      </c>
    </row>
    <row r="88" spans="1:6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4" t="s">
        <v>368</v>
      </c>
    </row>
    <row r="89" spans="1:6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4" t="s">
        <v>368</v>
      </c>
    </row>
    <row r="90" spans="1:6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4" t="s">
        <v>368</v>
      </c>
    </row>
    <row r="91" spans="1:6" s="6" customFormat="1" ht="30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4" t="s">
        <v>368</v>
      </c>
    </row>
    <row r="92" spans="1:6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4" t="s">
        <v>368</v>
      </c>
    </row>
    <row r="93" spans="1:6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4" t="s">
        <v>368</v>
      </c>
    </row>
    <row r="94" spans="1:6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4" t="s">
        <v>368</v>
      </c>
    </row>
    <row r="95" spans="1:6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4" t="s">
        <v>368</v>
      </c>
    </row>
    <row r="96" spans="1:6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4" t="s">
        <v>368</v>
      </c>
    </row>
    <row r="97" spans="1:6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4" t="s">
        <v>369</v>
      </c>
    </row>
    <row r="98" spans="1:6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4" t="s">
        <v>369</v>
      </c>
    </row>
    <row r="99" spans="1:6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4" t="s">
        <v>369</v>
      </c>
    </row>
    <row r="100" spans="1:6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4" t="s">
        <v>369</v>
      </c>
    </row>
    <row r="101" spans="1:6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4" t="s">
        <v>369</v>
      </c>
    </row>
    <row r="102" spans="1:6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4" t="s">
        <v>369</v>
      </c>
    </row>
    <row r="103" spans="1:6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4" t="s">
        <v>369</v>
      </c>
    </row>
    <row r="104" spans="1:6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4" t="s">
        <v>369</v>
      </c>
    </row>
    <row r="105" spans="1:6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4" t="s">
        <v>369</v>
      </c>
    </row>
    <row r="106" spans="1:6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4" t="s">
        <v>369</v>
      </c>
    </row>
    <row r="107" spans="1:6" s="5" customFormat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4" t="s">
        <v>369</v>
      </c>
    </row>
    <row r="108" spans="1:6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4" t="s">
        <v>369</v>
      </c>
    </row>
    <row r="109" spans="1:6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4" t="s">
        <v>369</v>
      </c>
    </row>
    <row r="110" spans="1:6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4" t="s">
        <v>369</v>
      </c>
    </row>
    <row r="111" spans="1:6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4" t="s">
        <v>369</v>
      </c>
    </row>
    <row r="112" spans="1:6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4" t="s">
        <v>369</v>
      </c>
    </row>
    <row r="113" spans="1:6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4" t="s">
        <v>369</v>
      </c>
    </row>
    <row r="114" spans="1:6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4" t="s">
        <v>369</v>
      </c>
    </row>
    <row r="115" spans="1:6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4" t="s">
        <v>369</v>
      </c>
    </row>
    <row r="116" spans="1:6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4" t="s">
        <v>369</v>
      </c>
    </row>
    <row r="117" spans="1:6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4" t="s">
        <v>369</v>
      </c>
    </row>
    <row r="118" spans="1:6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4" t="s">
        <v>369</v>
      </c>
    </row>
    <row r="119" spans="1:6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4" t="s">
        <v>369</v>
      </c>
    </row>
    <row r="120" spans="1:6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4" t="s">
        <v>369</v>
      </c>
    </row>
    <row r="121" spans="1:6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4" t="s">
        <v>369</v>
      </c>
    </row>
    <row r="122" spans="1:6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4" t="s">
        <v>369</v>
      </c>
    </row>
    <row r="123" spans="1:6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4" t="s">
        <v>369</v>
      </c>
    </row>
    <row r="124" spans="1:6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4" t="s">
        <v>369</v>
      </c>
    </row>
    <row r="125" spans="1:6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4" t="s">
        <v>369</v>
      </c>
    </row>
    <row r="126" spans="1:6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4" t="s">
        <v>369</v>
      </c>
    </row>
    <row r="127" spans="1:6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4" t="s">
        <v>369</v>
      </c>
    </row>
    <row r="128" spans="1:6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4" t="s">
        <v>369</v>
      </c>
    </row>
    <row r="129" spans="1:6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4" t="s">
        <v>369</v>
      </c>
    </row>
    <row r="130" spans="1:6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4" t="s">
        <v>369</v>
      </c>
    </row>
    <row r="131" spans="1:6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4" t="s">
        <v>369</v>
      </c>
    </row>
    <row r="132" spans="1:6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4" t="s">
        <v>369</v>
      </c>
    </row>
    <row r="133" spans="1:6" ht="30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4" t="s">
        <v>369</v>
      </c>
    </row>
    <row r="134" spans="1:6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4" t="s">
        <v>369</v>
      </c>
    </row>
    <row r="135" spans="1:6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4" t="s">
        <v>369</v>
      </c>
    </row>
    <row r="136" spans="1:6" x14ac:dyDescent="0.25">
      <c r="A136" s="31">
        <v>129</v>
      </c>
      <c r="B136" s="36" t="s">
        <v>180</v>
      </c>
      <c r="C136" s="35">
        <v>1080477.9099999999</v>
      </c>
      <c r="D136" s="35">
        <f t="shared" ref="D136:D200" si="2">C136/1.2</f>
        <v>900398.2583333333</v>
      </c>
      <c r="E136" s="35"/>
      <c r="F136" s="54" t="s">
        <v>369</v>
      </c>
    </row>
    <row r="137" spans="1:6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4" t="s">
        <v>369</v>
      </c>
    </row>
    <row r="138" spans="1:6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4" t="s">
        <v>369</v>
      </c>
    </row>
    <row r="139" spans="1:6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4" t="s">
        <v>369</v>
      </c>
    </row>
    <row r="140" spans="1:6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4" t="s">
        <v>369</v>
      </c>
    </row>
    <row r="141" spans="1:6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4" t="s">
        <v>369</v>
      </c>
    </row>
    <row r="142" spans="1:6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4" t="s">
        <v>369</v>
      </c>
    </row>
    <row r="143" spans="1:6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4" t="s">
        <v>369</v>
      </c>
    </row>
    <row r="144" spans="1:6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4" t="s">
        <v>369</v>
      </c>
    </row>
    <row r="145" spans="1:6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4" t="s">
        <v>369</v>
      </c>
    </row>
    <row r="146" spans="1:6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4" t="s">
        <v>369</v>
      </c>
    </row>
    <row r="147" spans="1:6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4" t="s">
        <v>369</v>
      </c>
    </row>
    <row r="148" spans="1:6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4" t="s">
        <v>369</v>
      </c>
    </row>
    <row r="149" spans="1:6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4" t="s">
        <v>369</v>
      </c>
    </row>
    <row r="150" spans="1:6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4" t="s">
        <v>369</v>
      </c>
    </row>
    <row r="151" spans="1:6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4" t="s">
        <v>369</v>
      </c>
    </row>
    <row r="152" spans="1:6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4" t="s">
        <v>369</v>
      </c>
    </row>
    <row r="153" spans="1:6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4" t="s">
        <v>369</v>
      </c>
    </row>
    <row r="154" spans="1:6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4" t="s">
        <v>369</v>
      </c>
    </row>
    <row r="155" spans="1:6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4" t="s">
        <v>369</v>
      </c>
    </row>
    <row r="156" spans="1:6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4" t="s">
        <v>369</v>
      </c>
    </row>
    <row r="157" spans="1:6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4" t="s">
        <v>369</v>
      </c>
    </row>
    <row r="158" spans="1:6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4" t="s">
        <v>369</v>
      </c>
    </row>
    <row r="159" spans="1:6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4" t="s">
        <v>369</v>
      </c>
    </row>
    <row r="160" spans="1:6" ht="15.75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4" t="s">
        <v>369</v>
      </c>
    </row>
    <row r="161" spans="1:6" ht="15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4" t="s">
        <v>369</v>
      </c>
    </row>
    <row r="162" spans="1:6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4" t="s">
        <v>369</v>
      </c>
    </row>
    <row r="163" spans="1:6" ht="14.25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4" t="s">
        <v>369</v>
      </c>
    </row>
    <row r="164" spans="1:6" ht="14.25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4" t="s">
        <v>369</v>
      </c>
    </row>
    <row r="165" spans="1:6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4" t="s">
        <v>369</v>
      </c>
    </row>
    <row r="166" spans="1:6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4" t="s">
        <v>369</v>
      </c>
    </row>
    <row r="167" spans="1:6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4" t="s">
        <v>369</v>
      </c>
    </row>
    <row r="168" spans="1:6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4" t="s">
        <v>369</v>
      </c>
    </row>
    <row r="169" spans="1:6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4" t="s">
        <v>369</v>
      </c>
    </row>
    <row r="170" spans="1:6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4" t="s">
        <v>369</v>
      </c>
    </row>
    <row r="171" spans="1:6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4" t="s">
        <v>369</v>
      </c>
    </row>
    <row r="172" spans="1:6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4" t="s">
        <v>369</v>
      </c>
    </row>
    <row r="173" spans="1:6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4" t="s">
        <v>369</v>
      </c>
    </row>
    <row r="174" spans="1:6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4" t="s">
        <v>369</v>
      </c>
    </row>
    <row r="175" spans="1:6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4" t="s">
        <v>369</v>
      </c>
    </row>
    <row r="176" spans="1:6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4" t="s">
        <v>369</v>
      </c>
    </row>
    <row r="177" spans="1:6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4" t="s">
        <v>369</v>
      </c>
    </row>
    <row r="178" spans="1:6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4" t="s">
        <v>369</v>
      </c>
    </row>
    <row r="179" spans="1:6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4" t="s">
        <v>369</v>
      </c>
    </row>
    <row r="180" spans="1:6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4" t="s">
        <v>369</v>
      </c>
    </row>
    <row r="181" spans="1:6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4" t="s">
        <v>369</v>
      </c>
    </row>
    <row r="182" spans="1:6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4" t="s">
        <v>369</v>
      </c>
    </row>
    <row r="183" spans="1:6" x14ac:dyDescent="0.25">
      <c r="A183" s="31">
        <v>176</v>
      </c>
      <c r="B183" s="36" t="s">
        <v>376</v>
      </c>
      <c r="C183" s="37">
        <v>931769.18</v>
      </c>
      <c r="D183" s="35">
        <f t="shared" si="2"/>
        <v>776474.31666666677</v>
      </c>
      <c r="E183" s="35"/>
      <c r="F183" s="54" t="s">
        <v>369</v>
      </c>
    </row>
    <row r="184" spans="1:6" x14ac:dyDescent="0.25">
      <c r="A184" s="31">
        <v>177</v>
      </c>
      <c r="B184" s="36" t="s">
        <v>226</v>
      </c>
      <c r="C184" s="37">
        <v>1254377.7</v>
      </c>
      <c r="D184" s="35">
        <f t="shared" si="2"/>
        <v>1045314.75</v>
      </c>
      <c r="E184" s="35"/>
      <c r="F184" s="54" t="s">
        <v>369</v>
      </c>
    </row>
    <row r="185" spans="1:6" x14ac:dyDescent="0.25">
      <c r="A185" s="31">
        <v>178</v>
      </c>
      <c r="B185" s="36" t="s">
        <v>227</v>
      </c>
      <c r="C185" s="37">
        <v>2164434.21</v>
      </c>
      <c r="D185" s="35">
        <f t="shared" si="2"/>
        <v>1803695.175</v>
      </c>
      <c r="E185" s="35"/>
      <c r="F185" s="54" t="s">
        <v>369</v>
      </c>
    </row>
    <row r="186" spans="1:6" x14ac:dyDescent="0.25">
      <c r="A186" s="31">
        <v>179</v>
      </c>
      <c r="B186" s="36" t="s">
        <v>228</v>
      </c>
      <c r="C186" s="37">
        <v>1592811.79</v>
      </c>
      <c r="D186" s="35">
        <f t="shared" si="2"/>
        <v>1327343.1583333334</v>
      </c>
      <c r="E186" s="35"/>
      <c r="F186" s="54" t="s">
        <v>369</v>
      </c>
    </row>
    <row r="187" spans="1:6" x14ac:dyDescent="0.25">
      <c r="A187" s="31">
        <v>180</v>
      </c>
      <c r="B187" s="36" t="s">
        <v>230</v>
      </c>
      <c r="C187" s="37">
        <v>3407423.61</v>
      </c>
      <c r="D187" s="35">
        <f t="shared" si="2"/>
        <v>2839519.6749999998</v>
      </c>
      <c r="E187" s="35"/>
      <c r="F187" s="54" t="s">
        <v>369</v>
      </c>
    </row>
    <row r="188" spans="1:6" x14ac:dyDescent="0.25">
      <c r="A188" s="31">
        <v>181</v>
      </c>
      <c r="B188" s="36" t="s">
        <v>231</v>
      </c>
      <c r="C188" s="37">
        <v>2305030.33</v>
      </c>
      <c r="D188" s="35">
        <f t="shared" si="2"/>
        <v>1920858.6083333334</v>
      </c>
      <c r="E188" s="35"/>
      <c r="F188" s="54" t="s">
        <v>369</v>
      </c>
    </row>
    <row r="189" spans="1:6" x14ac:dyDescent="0.25">
      <c r="A189" s="31">
        <v>182</v>
      </c>
      <c r="B189" s="36" t="s">
        <v>232</v>
      </c>
      <c r="C189" s="37">
        <v>3088405.96</v>
      </c>
      <c r="D189" s="35">
        <f t="shared" si="2"/>
        <v>2573671.6333333333</v>
      </c>
      <c r="E189" s="35"/>
      <c r="F189" s="54" t="s">
        <v>369</v>
      </c>
    </row>
    <row r="190" spans="1:6" x14ac:dyDescent="0.25">
      <c r="A190" s="31">
        <v>183</v>
      </c>
      <c r="B190" s="36" t="s">
        <v>233</v>
      </c>
      <c r="C190" s="37">
        <v>6697260.8799999999</v>
      </c>
      <c r="D190" s="35">
        <f t="shared" si="2"/>
        <v>5581050.7333333334</v>
      </c>
      <c r="E190" s="35"/>
      <c r="F190" s="54" t="s">
        <v>369</v>
      </c>
    </row>
    <row r="191" spans="1:6" x14ac:dyDescent="0.25">
      <c r="A191" s="31">
        <v>184</v>
      </c>
      <c r="B191" s="36" t="s">
        <v>234</v>
      </c>
      <c r="C191" s="37">
        <v>8251668.8200000003</v>
      </c>
      <c r="D191" s="35">
        <f t="shared" si="2"/>
        <v>6876390.6833333336</v>
      </c>
      <c r="E191" s="35"/>
      <c r="F191" s="54" t="s">
        <v>369</v>
      </c>
    </row>
    <row r="192" spans="1:6" x14ac:dyDescent="0.25">
      <c r="A192" s="31">
        <v>185</v>
      </c>
      <c r="B192" s="36" t="s">
        <v>235</v>
      </c>
      <c r="C192" s="37">
        <v>5883165.4500000002</v>
      </c>
      <c r="D192" s="35">
        <f t="shared" si="2"/>
        <v>4902637.875</v>
      </c>
      <c r="E192" s="35"/>
      <c r="F192" s="54" t="s">
        <v>369</v>
      </c>
    </row>
    <row r="193" spans="1:6" x14ac:dyDescent="0.25">
      <c r="A193" s="31">
        <v>186</v>
      </c>
      <c r="B193" s="36" t="s">
        <v>236</v>
      </c>
      <c r="C193" s="37">
        <v>50701.07</v>
      </c>
      <c r="D193" s="35">
        <f t="shared" si="2"/>
        <v>42250.89166666667</v>
      </c>
      <c r="E193" s="35"/>
      <c r="F193" s="54" t="s">
        <v>369</v>
      </c>
    </row>
    <row r="194" spans="1:6" x14ac:dyDescent="0.25">
      <c r="A194" s="31">
        <v>187</v>
      </c>
      <c r="B194" s="36" t="s">
        <v>237</v>
      </c>
      <c r="C194" s="37">
        <v>51578.75</v>
      </c>
      <c r="D194" s="35">
        <f t="shared" si="2"/>
        <v>42982.291666666672</v>
      </c>
      <c r="E194" s="35"/>
      <c r="F194" s="54" t="s">
        <v>369</v>
      </c>
    </row>
    <row r="195" spans="1:6" x14ac:dyDescent="0.25">
      <c r="A195" s="31">
        <v>188</v>
      </c>
      <c r="B195" s="36" t="s">
        <v>238</v>
      </c>
      <c r="C195" s="37">
        <v>63298.02</v>
      </c>
      <c r="D195" s="35">
        <f t="shared" si="2"/>
        <v>52748.35</v>
      </c>
      <c r="E195" s="35"/>
      <c r="F195" s="54" t="s">
        <v>369</v>
      </c>
    </row>
    <row r="196" spans="1:6" x14ac:dyDescent="0.25">
      <c r="A196" s="31">
        <v>189</v>
      </c>
      <c r="B196" s="36" t="s">
        <v>239</v>
      </c>
      <c r="C196" s="37">
        <v>88010.13</v>
      </c>
      <c r="D196" s="35">
        <f t="shared" si="2"/>
        <v>73341.775000000009</v>
      </c>
      <c r="E196" s="35"/>
      <c r="F196" s="54" t="s">
        <v>369</v>
      </c>
    </row>
    <row r="197" spans="1:6" x14ac:dyDescent="0.25">
      <c r="A197" s="31">
        <v>190</v>
      </c>
      <c r="B197" s="36" t="s">
        <v>240</v>
      </c>
      <c r="C197" s="37">
        <v>59474.720000000001</v>
      </c>
      <c r="D197" s="35">
        <f t="shared" si="2"/>
        <v>49562.26666666667</v>
      </c>
      <c r="E197" s="35"/>
      <c r="F197" s="54" t="s">
        <v>369</v>
      </c>
    </row>
    <row r="198" spans="1:6" x14ac:dyDescent="0.25">
      <c r="A198" s="31">
        <v>191</v>
      </c>
      <c r="B198" s="36" t="s">
        <v>241</v>
      </c>
      <c r="C198" s="37">
        <v>91150.01</v>
      </c>
      <c r="D198" s="35">
        <f t="shared" si="2"/>
        <v>75958.34166666666</v>
      </c>
      <c r="E198" s="35"/>
      <c r="F198" s="54" t="s">
        <v>369</v>
      </c>
    </row>
    <row r="199" spans="1:6" x14ac:dyDescent="0.25">
      <c r="A199" s="31">
        <v>192</v>
      </c>
      <c r="B199" s="36" t="s">
        <v>242</v>
      </c>
      <c r="C199" s="37">
        <v>84848.29</v>
      </c>
      <c r="D199" s="35">
        <f t="shared" si="2"/>
        <v>70706.908333333326</v>
      </c>
      <c r="E199" s="35"/>
      <c r="F199" s="54" t="s">
        <v>369</v>
      </c>
    </row>
    <row r="200" spans="1:6" x14ac:dyDescent="0.25">
      <c r="A200" s="31">
        <v>193</v>
      </c>
      <c r="B200" s="36" t="s">
        <v>243</v>
      </c>
      <c r="C200" s="37">
        <v>109708.41</v>
      </c>
      <c r="D200" s="35">
        <f t="shared" si="2"/>
        <v>91423.675000000003</v>
      </c>
      <c r="E200" s="35"/>
      <c r="F200" s="54" t="s">
        <v>369</v>
      </c>
    </row>
    <row r="201" spans="1:6" x14ac:dyDescent="0.25">
      <c r="A201" s="31">
        <v>194</v>
      </c>
      <c r="B201" s="36" t="s">
        <v>244</v>
      </c>
      <c r="C201" s="37">
        <v>74674.570000000007</v>
      </c>
      <c r="D201" s="35">
        <f t="shared" ref="D201:D265" si="3">C201/1.2</f>
        <v>62228.808333333342</v>
      </c>
      <c r="E201" s="35"/>
      <c r="F201" s="54" t="s">
        <v>369</v>
      </c>
    </row>
    <row r="202" spans="1:6" x14ac:dyDescent="0.25">
      <c r="A202" s="31">
        <v>195</v>
      </c>
      <c r="B202" s="36" t="s">
        <v>245</v>
      </c>
      <c r="C202" s="37">
        <v>100679.5</v>
      </c>
      <c r="D202" s="35">
        <f t="shared" si="3"/>
        <v>83899.583333333343</v>
      </c>
      <c r="E202" s="35"/>
      <c r="F202" s="54" t="s">
        <v>369</v>
      </c>
    </row>
    <row r="203" spans="1:6" x14ac:dyDescent="0.25">
      <c r="A203" s="31">
        <v>196</v>
      </c>
      <c r="B203" s="36" t="s">
        <v>246</v>
      </c>
      <c r="C203" s="37">
        <v>124808.51</v>
      </c>
      <c r="D203" s="35">
        <f t="shared" si="3"/>
        <v>104007.09166666666</v>
      </c>
      <c r="E203" s="35"/>
      <c r="F203" s="54" t="s">
        <v>369</v>
      </c>
    </row>
    <row r="204" spans="1:6" x14ac:dyDescent="0.25">
      <c r="A204" s="31">
        <v>197</v>
      </c>
      <c r="B204" s="36" t="s">
        <v>247</v>
      </c>
      <c r="C204" s="37">
        <v>183692.82</v>
      </c>
      <c r="D204" s="35">
        <f t="shared" si="3"/>
        <v>153077.35</v>
      </c>
      <c r="E204" s="35"/>
      <c r="F204" s="54" t="s">
        <v>369</v>
      </c>
    </row>
    <row r="205" spans="1:6" x14ac:dyDescent="0.25">
      <c r="A205" s="31">
        <v>198</v>
      </c>
      <c r="B205" s="36" t="s">
        <v>248</v>
      </c>
      <c r="C205" s="37">
        <v>93011.81</v>
      </c>
      <c r="D205" s="35">
        <f t="shared" si="3"/>
        <v>77509.841666666674</v>
      </c>
      <c r="E205" s="35"/>
      <c r="F205" s="54" t="s">
        <v>369</v>
      </c>
    </row>
    <row r="206" spans="1:6" x14ac:dyDescent="0.25">
      <c r="A206" s="31">
        <v>199</v>
      </c>
      <c r="B206" s="36" t="s">
        <v>249</v>
      </c>
      <c r="C206" s="37">
        <v>190905.48</v>
      </c>
      <c r="D206" s="35">
        <f t="shared" si="3"/>
        <v>159087.90000000002</v>
      </c>
      <c r="E206" s="35"/>
      <c r="F206" s="54" t="s">
        <v>369</v>
      </c>
    </row>
    <row r="207" spans="1:6" x14ac:dyDescent="0.25">
      <c r="A207" s="31">
        <v>200</v>
      </c>
      <c r="B207" s="36" t="s">
        <v>250</v>
      </c>
      <c r="C207" s="37">
        <v>143167.07999999999</v>
      </c>
      <c r="D207" s="35">
        <f t="shared" si="3"/>
        <v>119305.9</v>
      </c>
      <c r="E207" s="35"/>
      <c r="F207" s="54" t="s">
        <v>369</v>
      </c>
    </row>
    <row r="208" spans="1:6" x14ac:dyDescent="0.25">
      <c r="A208" s="31">
        <v>201</v>
      </c>
      <c r="B208" s="36" t="s">
        <v>251</v>
      </c>
      <c r="C208" s="37">
        <v>152368.13</v>
      </c>
      <c r="D208" s="35">
        <f t="shared" si="3"/>
        <v>126973.44166666668</v>
      </c>
      <c r="E208" s="35"/>
      <c r="F208" s="54" t="s">
        <v>369</v>
      </c>
    </row>
    <row r="209" spans="1:6" x14ac:dyDescent="0.25">
      <c r="A209" s="31">
        <v>202</v>
      </c>
      <c r="B209" s="36" t="s">
        <v>252</v>
      </c>
      <c r="C209" s="37">
        <v>193838.39</v>
      </c>
      <c r="D209" s="35">
        <f t="shared" si="3"/>
        <v>161531.9916666667</v>
      </c>
      <c r="E209" s="35"/>
      <c r="F209" s="54" t="s">
        <v>369</v>
      </c>
    </row>
    <row r="210" spans="1:6" x14ac:dyDescent="0.25">
      <c r="A210" s="31">
        <v>203</v>
      </c>
      <c r="B210" s="36" t="s">
        <v>253</v>
      </c>
      <c r="C210" s="45">
        <v>367256.45</v>
      </c>
      <c r="D210" s="35">
        <f t="shared" si="3"/>
        <v>306047.04166666669</v>
      </c>
      <c r="E210" s="35"/>
      <c r="F210" s="54" t="s">
        <v>369</v>
      </c>
    </row>
    <row r="211" spans="1:6" x14ac:dyDescent="0.25">
      <c r="A211" s="31">
        <v>204</v>
      </c>
      <c r="B211" s="36" t="s">
        <v>254</v>
      </c>
      <c r="C211" s="37">
        <v>280626.07</v>
      </c>
      <c r="D211" s="35">
        <f t="shared" si="3"/>
        <v>233855.05833333335</v>
      </c>
      <c r="E211" s="35"/>
      <c r="F211" s="54" t="s">
        <v>369</v>
      </c>
    </row>
    <row r="212" spans="1:6" x14ac:dyDescent="0.25">
      <c r="A212" s="31">
        <v>205</v>
      </c>
      <c r="B212" s="36" t="s">
        <v>255</v>
      </c>
      <c r="C212" s="37">
        <v>462609.16</v>
      </c>
      <c r="D212" s="35">
        <f t="shared" si="3"/>
        <v>385507.6333333333</v>
      </c>
      <c r="E212" s="35"/>
      <c r="F212" s="54" t="s">
        <v>369</v>
      </c>
    </row>
    <row r="213" spans="1:6" x14ac:dyDescent="0.25">
      <c r="A213" s="31">
        <v>206</v>
      </c>
      <c r="B213" s="36" t="s">
        <v>256</v>
      </c>
      <c r="C213" s="37">
        <v>373287.72</v>
      </c>
      <c r="D213" s="35">
        <f t="shared" si="3"/>
        <v>311073.09999999998</v>
      </c>
      <c r="E213" s="35"/>
      <c r="F213" s="54" t="s">
        <v>369</v>
      </c>
    </row>
    <row r="214" spans="1:6" x14ac:dyDescent="0.25">
      <c r="A214" s="31">
        <v>207</v>
      </c>
      <c r="B214" s="36" t="s">
        <v>257</v>
      </c>
      <c r="C214" s="37">
        <v>862560.74</v>
      </c>
      <c r="D214" s="35">
        <f t="shared" si="3"/>
        <v>718800.6166666667</v>
      </c>
      <c r="E214" s="35"/>
      <c r="F214" s="54" t="s">
        <v>369</v>
      </c>
    </row>
    <row r="215" spans="1:6" x14ac:dyDescent="0.25">
      <c r="A215" s="31">
        <v>208</v>
      </c>
      <c r="B215" s="36" t="s">
        <v>258</v>
      </c>
      <c r="C215" s="37">
        <v>739382.82</v>
      </c>
      <c r="D215" s="35">
        <f t="shared" si="3"/>
        <v>616152.35</v>
      </c>
      <c r="E215" s="35"/>
      <c r="F215" s="54" t="s">
        <v>369</v>
      </c>
    </row>
    <row r="216" spans="1:6" x14ac:dyDescent="0.25">
      <c r="A216" s="31">
        <v>209</v>
      </c>
      <c r="B216" s="36" t="s">
        <v>259</v>
      </c>
      <c r="C216" s="37">
        <v>528490.64</v>
      </c>
      <c r="D216" s="35">
        <f t="shared" si="3"/>
        <v>440408.8666666667</v>
      </c>
      <c r="E216" s="35"/>
      <c r="F216" s="54" t="s">
        <v>369</v>
      </c>
    </row>
    <row r="217" spans="1:6" x14ac:dyDescent="0.25">
      <c r="A217" s="31">
        <v>210</v>
      </c>
      <c r="B217" s="36" t="s">
        <v>372</v>
      </c>
      <c r="C217" s="37">
        <v>13602.64</v>
      </c>
      <c r="D217" s="35">
        <f t="shared" si="3"/>
        <v>11335.533333333333</v>
      </c>
      <c r="E217" s="35"/>
      <c r="F217" s="54" t="s">
        <v>369</v>
      </c>
    </row>
    <row r="218" spans="1:6" x14ac:dyDescent="0.25">
      <c r="A218" s="31">
        <v>211</v>
      </c>
      <c r="B218" s="36" t="s">
        <v>374</v>
      </c>
      <c r="C218" s="37">
        <v>59787.55</v>
      </c>
      <c r="D218" s="35">
        <f t="shared" si="3"/>
        <v>49822.958333333336</v>
      </c>
      <c r="E218" s="35"/>
      <c r="F218" s="54" t="s">
        <v>369</v>
      </c>
    </row>
    <row r="219" spans="1:6" x14ac:dyDescent="0.25">
      <c r="A219" s="31">
        <v>212</v>
      </c>
      <c r="B219" s="36" t="s">
        <v>373</v>
      </c>
      <c r="C219" s="37">
        <v>107.95</v>
      </c>
      <c r="D219" s="35">
        <f t="shared" si="3"/>
        <v>89.958333333333343</v>
      </c>
      <c r="E219" s="35"/>
      <c r="F219" s="54" t="s">
        <v>369</v>
      </c>
    </row>
    <row r="220" spans="1:6" x14ac:dyDescent="0.25">
      <c r="A220" s="31">
        <v>213</v>
      </c>
      <c r="B220" s="36" t="s">
        <v>375</v>
      </c>
      <c r="C220" s="37">
        <v>1361256.73</v>
      </c>
      <c r="D220" s="35">
        <f t="shared" si="3"/>
        <v>1134380.6083333334</v>
      </c>
      <c r="E220" s="35"/>
      <c r="F220" s="54"/>
    </row>
    <row r="221" spans="1:6" x14ac:dyDescent="0.25">
      <c r="A221" s="31">
        <v>214</v>
      </c>
      <c r="B221" s="34" t="s">
        <v>260</v>
      </c>
      <c r="C221" s="35">
        <v>63101.5</v>
      </c>
      <c r="D221" s="35">
        <f t="shared" si="3"/>
        <v>52584.583333333336</v>
      </c>
      <c r="E221" s="35"/>
      <c r="F221" s="54" t="s">
        <v>370</v>
      </c>
    </row>
    <row r="222" spans="1:6" x14ac:dyDescent="0.25">
      <c r="A222" s="31">
        <v>215</v>
      </c>
      <c r="B222" s="34" t="s">
        <v>261</v>
      </c>
      <c r="C222" s="35">
        <v>654004.92000000004</v>
      </c>
      <c r="D222" s="35">
        <f t="shared" si="3"/>
        <v>545004.10000000009</v>
      </c>
      <c r="E222" s="35">
        <v>399280.58</v>
      </c>
      <c r="F222" s="54" t="s">
        <v>370</v>
      </c>
    </row>
    <row r="223" spans="1:6" x14ac:dyDescent="0.25">
      <c r="A223" s="31">
        <v>216</v>
      </c>
      <c r="B223" s="34" t="s">
        <v>262</v>
      </c>
      <c r="C223" s="35">
        <v>1156335.43</v>
      </c>
      <c r="D223" s="35">
        <f t="shared" si="3"/>
        <v>963612.85833333328</v>
      </c>
      <c r="E223" s="35">
        <v>717391.93</v>
      </c>
      <c r="F223" s="54" t="s">
        <v>370</v>
      </c>
    </row>
    <row r="224" spans="1:6" x14ac:dyDescent="0.25">
      <c r="A224" s="31">
        <v>217</v>
      </c>
      <c r="B224" s="34" t="s">
        <v>263</v>
      </c>
      <c r="C224" s="35">
        <v>880021.4</v>
      </c>
      <c r="D224" s="35">
        <f t="shared" si="3"/>
        <v>733351.16666666674</v>
      </c>
      <c r="E224" s="35">
        <v>558253.24</v>
      </c>
      <c r="F224" s="54" t="s">
        <v>370</v>
      </c>
    </row>
    <row r="225" spans="1:6" x14ac:dyDescent="0.25">
      <c r="A225" s="31">
        <v>218</v>
      </c>
      <c r="B225" s="34" t="s">
        <v>264</v>
      </c>
      <c r="C225" s="35">
        <v>1858895.94</v>
      </c>
      <c r="D225" s="35">
        <f t="shared" si="3"/>
        <v>1549079.95</v>
      </c>
      <c r="E225" s="35">
        <v>1221522.78</v>
      </c>
      <c r="F225" s="54" t="s">
        <v>370</v>
      </c>
    </row>
    <row r="226" spans="1:6" x14ac:dyDescent="0.25">
      <c r="A226" s="31">
        <v>219</v>
      </c>
      <c r="B226" s="34" t="s">
        <v>265</v>
      </c>
      <c r="C226" s="35">
        <v>912700.05</v>
      </c>
      <c r="D226" s="35">
        <f t="shared" si="3"/>
        <v>760583.37500000012</v>
      </c>
      <c r="E226" s="35">
        <v>576653</v>
      </c>
      <c r="F226" s="54" t="s">
        <v>370</v>
      </c>
    </row>
    <row r="227" spans="1:6" x14ac:dyDescent="0.25">
      <c r="A227" s="31">
        <v>220</v>
      </c>
      <c r="B227" s="34" t="s">
        <v>266</v>
      </c>
      <c r="C227" s="35">
        <v>2847650.4</v>
      </c>
      <c r="D227" s="35">
        <f t="shared" si="3"/>
        <v>2373042</v>
      </c>
      <c r="E227" s="35">
        <v>1963129.5</v>
      </c>
      <c r="F227" s="54" t="s">
        <v>370</v>
      </c>
    </row>
    <row r="228" spans="1:6" x14ac:dyDescent="0.25">
      <c r="A228" s="31">
        <v>221</v>
      </c>
      <c r="B228" s="34" t="s">
        <v>267</v>
      </c>
      <c r="C228" s="35">
        <v>952285.64</v>
      </c>
      <c r="D228" s="35">
        <f t="shared" si="3"/>
        <v>793571.3666666667</v>
      </c>
      <c r="E228" s="35">
        <v>604009.12</v>
      </c>
      <c r="F228" s="54" t="s">
        <v>370</v>
      </c>
    </row>
    <row r="229" spans="1:6" x14ac:dyDescent="0.25">
      <c r="A229" s="31">
        <v>222</v>
      </c>
      <c r="B229" s="34" t="s">
        <v>268</v>
      </c>
      <c r="C229" s="35">
        <v>2988655.75</v>
      </c>
      <c r="D229" s="35">
        <f t="shared" si="3"/>
        <v>2490546.4583333335</v>
      </c>
      <c r="E229" s="35">
        <v>2083183.45</v>
      </c>
      <c r="F229" s="54" t="s">
        <v>370</v>
      </c>
    </row>
    <row r="230" spans="1:6" x14ac:dyDescent="0.25">
      <c r="A230" s="31">
        <v>223</v>
      </c>
      <c r="B230" s="34" t="s">
        <v>269</v>
      </c>
      <c r="C230" s="35">
        <v>1064511.24</v>
      </c>
      <c r="D230" s="35">
        <f t="shared" si="3"/>
        <v>887092.70000000007</v>
      </c>
      <c r="E230" s="35">
        <v>677175.19</v>
      </c>
      <c r="F230" s="54" t="s">
        <v>370</v>
      </c>
    </row>
    <row r="231" spans="1:6" x14ac:dyDescent="0.25">
      <c r="A231" s="31">
        <v>224</v>
      </c>
      <c r="B231" s="34" t="s">
        <v>270</v>
      </c>
      <c r="C231" s="35">
        <v>3253441.56</v>
      </c>
      <c r="D231" s="35">
        <f t="shared" si="3"/>
        <v>2711201.3000000003</v>
      </c>
      <c r="E231" s="35">
        <v>2279429.38</v>
      </c>
      <c r="F231" s="54" t="s">
        <v>370</v>
      </c>
    </row>
    <row r="232" spans="1:6" x14ac:dyDescent="0.25">
      <c r="A232" s="31">
        <v>225</v>
      </c>
      <c r="B232" s="34" t="s">
        <v>271</v>
      </c>
      <c r="C232" s="35">
        <v>1125160.8899999999</v>
      </c>
      <c r="D232" s="35">
        <f t="shared" si="3"/>
        <v>937634.07499999995</v>
      </c>
      <c r="E232" s="35">
        <v>685891.96</v>
      </c>
      <c r="F232" s="54" t="s">
        <v>370</v>
      </c>
    </row>
    <row r="233" spans="1:6" x14ac:dyDescent="0.25">
      <c r="A233" s="31">
        <v>226</v>
      </c>
      <c r="B233" s="34" t="s">
        <v>272</v>
      </c>
      <c r="C233" s="35">
        <v>3556207.04</v>
      </c>
      <c r="D233" s="35">
        <f t="shared" si="3"/>
        <v>2963505.8666666667</v>
      </c>
      <c r="E233" s="35">
        <v>2408273.37</v>
      </c>
      <c r="F233" s="54" t="s">
        <v>370</v>
      </c>
    </row>
    <row r="234" spans="1:6" x14ac:dyDescent="0.25">
      <c r="A234" s="31">
        <v>227</v>
      </c>
      <c r="B234" s="34" t="s">
        <v>273</v>
      </c>
      <c r="C234" s="35">
        <v>350856.95</v>
      </c>
      <c r="D234" s="35">
        <f t="shared" si="3"/>
        <v>292380.79166666669</v>
      </c>
      <c r="E234" s="35">
        <v>229514.39</v>
      </c>
      <c r="F234" s="54" t="s">
        <v>370</v>
      </c>
    </row>
    <row r="235" spans="1:6" x14ac:dyDescent="0.25">
      <c r="A235" s="31">
        <v>228</v>
      </c>
      <c r="B235" s="36" t="s">
        <v>274</v>
      </c>
      <c r="C235" s="37">
        <v>428057.67</v>
      </c>
      <c r="D235" s="37">
        <f t="shared" si="3"/>
        <v>356714.72499999998</v>
      </c>
      <c r="E235" s="37">
        <v>283078.53999999998</v>
      </c>
      <c r="F235" s="54" t="s">
        <v>370</v>
      </c>
    </row>
    <row r="236" spans="1:6" x14ac:dyDescent="0.25">
      <c r="A236" s="31">
        <v>229</v>
      </c>
      <c r="B236" s="36" t="s">
        <v>275</v>
      </c>
      <c r="C236" s="37">
        <v>893876.41</v>
      </c>
      <c r="D236" s="35">
        <f t="shared" si="3"/>
        <v>744897.00833333342</v>
      </c>
      <c r="E236" s="35">
        <v>611276.98</v>
      </c>
      <c r="F236" s="54" t="s">
        <v>370</v>
      </c>
    </row>
    <row r="237" spans="1:6" x14ac:dyDescent="0.25">
      <c r="A237" s="31">
        <v>230</v>
      </c>
      <c r="B237" s="36" t="s">
        <v>276</v>
      </c>
      <c r="C237" s="37">
        <v>461741.63</v>
      </c>
      <c r="D237" s="35">
        <f t="shared" si="3"/>
        <v>384784.69166666671</v>
      </c>
      <c r="E237" s="35">
        <v>331262.94</v>
      </c>
      <c r="F237" s="54" t="s">
        <v>370</v>
      </c>
    </row>
    <row r="238" spans="1:6" x14ac:dyDescent="0.25">
      <c r="A238" s="31">
        <v>231</v>
      </c>
      <c r="B238" s="36" t="s">
        <v>277</v>
      </c>
      <c r="C238" s="37">
        <v>1051680.5900000001</v>
      </c>
      <c r="D238" s="35">
        <f t="shared" si="3"/>
        <v>876400.49166666681</v>
      </c>
      <c r="E238" s="35">
        <v>707134.29</v>
      </c>
      <c r="F238" s="54" t="s">
        <v>370</v>
      </c>
    </row>
    <row r="239" spans="1:6" x14ac:dyDescent="0.25">
      <c r="A239" s="31">
        <v>232</v>
      </c>
      <c r="B239" s="36" t="s">
        <v>278</v>
      </c>
      <c r="C239" s="37">
        <v>508816.15</v>
      </c>
      <c r="D239" s="35">
        <f t="shared" si="3"/>
        <v>424013.45833333337</v>
      </c>
      <c r="E239" s="35">
        <v>331165.46999999997</v>
      </c>
      <c r="F239" s="54" t="s">
        <v>370</v>
      </c>
    </row>
    <row r="240" spans="1:6" x14ac:dyDescent="0.25">
      <c r="A240" s="31">
        <v>233</v>
      </c>
      <c r="B240" s="36" t="s">
        <v>279</v>
      </c>
      <c r="C240" s="37">
        <v>1075156.57</v>
      </c>
      <c r="D240" s="35">
        <f t="shared" si="3"/>
        <v>895963.80833333347</v>
      </c>
      <c r="E240" s="35">
        <v>728417.27</v>
      </c>
      <c r="F240" s="54" t="s">
        <v>370</v>
      </c>
    </row>
    <row r="241" spans="1:6" x14ac:dyDescent="0.25">
      <c r="A241" s="31">
        <v>234</v>
      </c>
      <c r="B241" s="36" t="s">
        <v>280</v>
      </c>
      <c r="C241" s="37">
        <v>1430991.41</v>
      </c>
      <c r="D241" s="35">
        <f t="shared" si="3"/>
        <v>1192492.8416666666</v>
      </c>
      <c r="E241" s="35">
        <v>984627.54</v>
      </c>
      <c r="F241" s="54" t="s">
        <v>370</v>
      </c>
    </row>
    <row r="242" spans="1:6" x14ac:dyDescent="0.25">
      <c r="A242" s="31">
        <v>235</v>
      </c>
      <c r="B242" s="36" t="s">
        <v>281</v>
      </c>
      <c r="C242" s="37">
        <v>753946.05</v>
      </c>
      <c r="D242" s="35">
        <f t="shared" si="3"/>
        <v>628288.37500000012</v>
      </c>
      <c r="E242" s="35">
        <v>502499.28</v>
      </c>
      <c r="F242" s="54" t="s">
        <v>370</v>
      </c>
    </row>
    <row r="243" spans="1:6" x14ac:dyDescent="0.25">
      <c r="A243" s="31">
        <v>236</v>
      </c>
      <c r="B243" s="34" t="s">
        <v>282</v>
      </c>
      <c r="C243" s="35">
        <v>1165101.07</v>
      </c>
      <c r="D243" s="35">
        <f t="shared" si="3"/>
        <v>970917.55833333347</v>
      </c>
      <c r="E243" s="35">
        <v>778597.12</v>
      </c>
      <c r="F243" s="54" t="s">
        <v>370</v>
      </c>
    </row>
    <row r="244" spans="1:6" x14ac:dyDescent="0.25">
      <c r="A244" s="31">
        <v>237</v>
      </c>
      <c r="B244" s="34" t="s">
        <v>283</v>
      </c>
      <c r="C244" s="35">
        <v>78262.75</v>
      </c>
      <c r="D244" s="35">
        <f t="shared" si="3"/>
        <v>65218.958333333336</v>
      </c>
      <c r="E244" s="35">
        <v>47810.43</v>
      </c>
      <c r="F244" s="54" t="s">
        <v>370</v>
      </c>
    </row>
    <row r="245" spans="1:6" x14ac:dyDescent="0.25">
      <c r="A245" s="31">
        <v>238</v>
      </c>
      <c r="B245" s="34" t="s">
        <v>284</v>
      </c>
      <c r="C245" s="35">
        <v>191434.85</v>
      </c>
      <c r="D245" s="35">
        <f t="shared" si="3"/>
        <v>159529.04166666669</v>
      </c>
      <c r="E245" s="35">
        <v>47566.55</v>
      </c>
      <c r="F245" s="54" t="s">
        <v>370</v>
      </c>
    </row>
    <row r="246" spans="1:6" x14ac:dyDescent="0.25">
      <c r="A246" s="31">
        <v>239</v>
      </c>
      <c r="B246" s="34" t="s">
        <v>285</v>
      </c>
      <c r="C246" s="35">
        <v>132929.84</v>
      </c>
      <c r="D246" s="35">
        <f t="shared" si="3"/>
        <v>110774.86666666667</v>
      </c>
      <c r="E246" s="35">
        <v>89568.35</v>
      </c>
      <c r="F246" s="54" t="s">
        <v>370</v>
      </c>
    </row>
    <row r="247" spans="1:6" x14ac:dyDescent="0.25">
      <c r="A247" s="31">
        <v>240</v>
      </c>
      <c r="B247" s="34" t="s">
        <v>286</v>
      </c>
      <c r="C247" s="35">
        <v>107686.05</v>
      </c>
      <c r="D247" s="35">
        <f t="shared" si="3"/>
        <v>89738.375</v>
      </c>
      <c r="E247" s="35">
        <v>71942.45</v>
      </c>
      <c r="F247" s="54" t="s">
        <v>370</v>
      </c>
    </row>
    <row r="248" spans="1:6" x14ac:dyDescent="0.25">
      <c r="A248" s="31">
        <v>241</v>
      </c>
      <c r="B248" s="34" t="s">
        <v>287</v>
      </c>
      <c r="C248" s="35">
        <v>105532.45</v>
      </c>
      <c r="D248" s="35">
        <f t="shared" si="3"/>
        <v>87943.708333333328</v>
      </c>
      <c r="E248" s="35">
        <v>50404.68</v>
      </c>
      <c r="F248" s="54" t="s">
        <v>370</v>
      </c>
    </row>
    <row r="249" spans="1:6" x14ac:dyDescent="0.25">
      <c r="A249" s="31">
        <v>242</v>
      </c>
      <c r="B249" s="34" t="s">
        <v>288</v>
      </c>
      <c r="C249" s="35">
        <v>187416.9</v>
      </c>
      <c r="D249" s="35">
        <f t="shared" si="3"/>
        <v>156180.75</v>
      </c>
      <c r="E249" s="35">
        <v>112769.78</v>
      </c>
      <c r="F249" s="54" t="s">
        <v>370</v>
      </c>
    </row>
    <row r="250" spans="1:6" x14ac:dyDescent="0.25">
      <c r="A250" s="31">
        <v>243</v>
      </c>
      <c r="B250" s="34" t="s">
        <v>289</v>
      </c>
      <c r="C250" s="35">
        <v>201437.08</v>
      </c>
      <c r="D250" s="35">
        <f t="shared" si="3"/>
        <v>167864.23333333334</v>
      </c>
      <c r="E250" s="35">
        <v>122282.55</v>
      </c>
      <c r="F250" s="54" t="s">
        <v>370</v>
      </c>
    </row>
    <row r="251" spans="1:6" ht="14.25" customHeight="1" x14ac:dyDescent="0.25">
      <c r="A251" s="31">
        <v>244</v>
      </c>
      <c r="B251" s="34" t="s">
        <v>290</v>
      </c>
      <c r="C251" s="46">
        <v>16299.46</v>
      </c>
      <c r="D251" s="46">
        <f t="shared" si="3"/>
        <v>13582.883333333333</v>
      </c>
      <c r="E251" s="46"/>
      <c r="F251" s="54" t="s">
        <v>370</v>
      </c>
    </row>
    <row r="252" spans="1:6" x14ac:dyDescent="0.25">
      <c r="A252" s="31">
        <v>245</v>
      </c>
      <c r="B252" s="34" t="s">
        <v>291</v>
      </c>
      <c r="C252" s="46">
        <v>422806.68</v>
      </c>
      <c r="D252" s="46">
        <f t="shared" si="3"/>
        <v>352338.9</v>
      </c>
      <c r="E252" s="46">
        <v>284356.18</v>
      </c>
      <c r="F252" s="54" t="s">
        <v>370</v>
      </c>
    </row>
    <row r="253" spans="1:6" x14ac:dyDescent="0.25">
      <c r="A253" s="31">
        <v>246</v>
      </c>
      <c r="B253" s="34" t="s">
        <v>292</v>
      </c>
      <c r="C253" s="46">
        <v>319138.15000000002</v>
      </c>
      <c r="D253" s="46">
        <f t="shared" si="3"/>
        <v>265948.45833333337</v>
      </c>
      <c r="E253" s="46">
        <v>212928.42</v>
      </c>
      <c r="F253" s="54" t="s">
        <v>370</v>
      </c>
    </row>
    <row r="254" spans="1:6" x14ac:dyDescent="0.25">
      <c r="A254" s="31">
        <v>247</v>
      </c>
      <c r="B254" s="34" t="s">
        <v>293</v>
      </c>
      <c r="C254" s="46">
        <v>216645.07</v>
      </c>
      <c r="D254" s="46">
        <f t="shared" si="3"/>
        <v>180537.55833333335</v>
      </c>
      <c r="E254" s="46">
        <v>145277.70000000001</v>
      </c>
      <c r="F254" s="54" t="s">
        <v>370</v>
      </c>
    </row>
    <row r="255" spans="1:6" x14ac:dyDescent="0.25">
      <c r="A255" s="31">
        <v>248</v>
      </c>
      <c r="B255" s="34" t="s">
        <v>294</v>
      </c>
      <c r="C255" s="46">
        <v>185994.92</v>
      </c>
      <c r="D255" s="46">
        <f t="shared" si="3"/>
        <v>154995.76666666669</v>
      </c>
      <c r="E255" s="46">
        <v>115373.02</v>
      </c>
      <c r="F255" s="54" t="s">
        <v>370</v>
      </c>
    </row>
    <row r="256" spans="1:6" x14ac:dyDescent="0.25">
      <c r="A256" s="31">
        <v>249</v>
      </c>
      <c r="B256" s="34" t="s">
        <v>295</v>
      </c>
      <c r="C256" s="46">
        <v>133547.35999999999</v>
      </c>
      <c r="D256" s="46">
        <f t="shared" si="3"/>
        <v>111289.46666666666</v>
      </c>
      <c r="E256" s="46">
        <v>88075.54</v>
      </c>
      <c r="F256" s="54" t="s">
        <v>370</v>
      </c>
    </row>
    <row r="257" spans="1:6" x14ac:dyDescent="0.25">
      <c r="A257" s="31">
        <v>250</v>
      </c>
      <c r="B257" s="34" t="s">
        <v>296</v>
      </c>
      <c r="C257" s="46">
        <v>109104.64</v>
      </c>
      <c r="D257" s="46">
        <f t="shared" si="3"/>
        <v>90920.53333333334</v>
      </c>
      <c r="E257" s="46">
        <v>66098.2</v>
      </c>
      <c r="F257" s="54" t="s">
        <v>370</v>
      </c>
    </row>
    <row r="258" spans="1:6" x14ac:dyDescent="0.25">
      <c r="A258" s="31">
        <v>251</v>
      </c>
      <c r="B258" s="34" t="s">
        <v>297</v>
      </c>
      <c r="C258" s="46">
        <v>89258.78</v>
      </c>
      <c r="D258" s="46">
        <f t="shared" si="3"/>
        <v>74382.316666666666</v>
      </c>
      <c r="E258" s="46">
        <v>51659.360000000001</v>
      </c>
      <c r="F258" s="54" t="s">
        <v>370</v>
      </c>
    </row>
    <row r="259" spans="1:6" x14ac:dyDescent="0.25">
      <c r="A259" s="31">
        <v>252</v>
      </c>
      <c r="B259" s="34" t="s">
        <v>298</v>
      </c>
      <c r="C259" s="46">
        <v>159542.04</v>
      </c>
      <c r="D259" s="46">
        <f t="shared" si="3"/>
        <v>132951.70000000001</v>
      </c>
      <c r="E259" s="46">
        <v>106451.8</v>
      </c>
      <c r="F259" s="54" t="s">
        <v>370</v>
      </c>
    </row>
    <row r="260" spans="1:6" x14ac:dyDescent="0.25">
      <c r="A260" s="31">
        <v>253</v>
      </c>
      <c r="B260" s="34" t="s">
        <v>299</v>
      </c>
      <c r="C260" s="46">
        <v>108470.06</v>
      </c>
      <c r="D260" s="46">
        <f t="shared" si="3"/>
        <v>90391.716666666674</v>
      </c>
      <c r="E260" s="46">
        <v>72638.850000000006</v>
      </c>
      <c r="F260" s="54" t="s">
        <v>370</v>
      </c>
    </row>
    <row r="261" spans="1:6" x14ac:dyDescent="0.25">
      <c r="A261" s="31">
        <v>254</v>
      </c>
      <c r="B261" s="34" t="s">
        <v>300</v>
      </c>
      <c r="C261" s="46">
        <v>93144.960000000006</v>
      </c>
      <c r="D261" s="46">
        <f t="shared" si="3"/>
        <v>77620.800000000003</v>
      </c>
      <c r="E261" s="46">
        <v>57686.51</v>
      </c>
      <c r="F261" s="54" t="s">
        <v>370</v>
      </c>
    </row>
    <row r="262" spans="1:6" x14ac:dyDescent="0.25">
      <c r="A262" s="31">
        <v>255</v>
      </c>
      <c r="B262" s="34" t="s">
        <v>301</v>
      </c>
      <c r="C262" s="46">
        <v>69803.5</v>
      </c>
      <c r="D262" s="46">
        <f t="shared" si="3"/>
        <v>58169.583333333336</v>
      </c>
      <c r="E262" s="46">
        <v>44037.77</v>
      </c>
      <c r="F262" s="54" t="s">
        <v>370</v>
      </c>
    </row>
    <row r="263" spans="1:6" x14ac:dyDescent="0.25">
      <c r="A263" s="31">
        <v>256</v>
      </c>
      <c r="B263" s="34" t="s">
        <v>302</v>
      </c>
      <c r="C263" s="46">
        <v>54699.82</v>
      </c>
      <c r="D263" s="46">
        <f>C263/1.2</f>
        <v>45583.183333333334</v>
      </c>
      <c r="E263" s="46">
        <v>33049.1</v>
      </c>
      <c r="F263" s="54" t="s">
        <v>370</v>
      </c>
    </row>
    <row r="264" spans="1:6" x14ac:dyDescent="0.25">
      <c r="A264" s="31">
        <v>257</v>
      </c>
      <c r="B264" s="34" t="s">
        <v>303</v>
      </c>
      <c r="C264" s="46">
        <v>45187.41</v>
      </c>
      <c r="D264" s="46">
        <f t="shared" si="3"/>
        <v>37656.175000000003</v>
      </c>
      <c r="E264" s="46">
        <v>25829.68</v>
      </c>
      <c r="F264" s="54" t="s">
        <v>370</v>
      </c>
    </row>
    <row r="265" spans="1:6" x14ac:dyDescent="0.25">
      <c r="A265" s="31">
        <v>258</v>
      </c>
      <c r="B265" s="34" t="s">
        <v>304</v>
      </c>
      <c r="C265" s="46">
        <v>93068.61</v>
      </c>
      <c r="D265" s="46">
        <f t="shared" si="3"/>
        <v>77557.175000000003</v>
      </c>
      <c r="E265" s="46">
        <v>32269.18</v>
      </c>
      <c r="F265" s="54" t="s">
        <v>370</v>
      </c>
    </row>
    <row r="266" spans="1:6" x14ac:dyDescent="0.25">
      <c r="A266" s="31">
        <v>259</v>
      </c>
      <c r="B266" s="34" t="s">
        <v>305</v>
      </c>
      <c r="C266" s="46">
        <v>59683.22</v>
      </c>
      <c r="D266" s="46">
        <f t="shared" ref="D266:D287" si="4">C266/1.2</f>
        <v>49736.01666666667</v>
      </c>
      <c r="E266" s="46">
        <v>38723.019999999997</v>
      </c>
      <c r="F266" s="54" t="s">
        <v>370</v>
      </c>
    </row>
    <row r="267" spans="1:6" x14ac:dyDescent="0.25">
      <c r="A267" s="31">
        <v>260</v>
      </c>
      <c r="B267" s="34" t="s">
        <v>306</v>
      </c>
      <c r="C267" s="46">
        <v>65383.31</v>
      </c>
      <c r="D267" s="46">
        <f t="shared" si="4"/>
        <v>54486.091666666667</v>
      </c>
      <c r="E267" s="46">
        <v>42652.88</v>
      </c>
      <c r="F267" s="54" t="s">
        <v>370</v>
      </c>
    </row>
    <row r="268" spans="1:6" x14ac:dyDescent="0.25">
      <c r="A268" s="31">
        <v>261</v>
      </c>
      <c r="B268" s="34" t="s">
        <v>307</v>
      </c>
      <c r="C268" s="46">
        <v>68227.95</v>
      </c>
      <c r="D268" s="46">
        <f t="shared" si="4"/>
        <v>56856.625</v>
      </c>
      <c r="E268" s="46">
        <v>42652.88</v>
      </c>
      <c r="F268" s="54" t="s">
        <v>370</v>
      </c>
    </row>
    <row r="269" spans="1:6" ht="15.75" customHeight="1" x14ac:dyDescent="0.25">
      <c r="A269" s="31">
        <v>262</v>
      </c>
      <c r="B269" s="34" t="s">
        <v>308</v>
      </c>
      <c r="C269" s="46">
        <v>206967.97</v>
      </c>
      <c r="D269" s="46">
        <f t="shared" si="4"/>
        <v>172473.30833333335</v>
      </c>
      <c r="E269" s="46">
        <v>141492.81</v>
      </c>
      <c r="F269" s="54" t="s">
        <v>370</v>
      </c>
    </row>
    <row r="270" spans="1:6" x14ac:dyDescent="0.25">
      <c r="A270" s="31">
        <v>263</v>
      </c>
      <c r="B270" s="34" t="s">
        <v>309</v>
      </c>
      <c r="C270" s="46">
        <v>210126.58</v>
      </c>
      <c r="D270" s="46">
        <f t="shared" si="4"/>
        <v>175105.48333333334</v>
      </c>
      <c r="E270" s="46">
        <v>141492.81</v>
      </c>
      <c r="F270" s="54" t="s">
        <v>370</v>
      </c>
    </row>
    <row r="271" spans="1:6" x14ac:dyDescent="0.25">
      <c r="A271" s="31">
        <v>264</v>
      </c>
      <c r="B271" s="34" t="s">
        <v>310</v>
      </c>
      <c r="C271" s="35">
        <v>11939.15</v>
      </c>
      <c r="D271" s="35">
        <f t="shared" si="4"/>
        <v>9949.2916666666661</v>
      </c>
      <c r="E271" s="35">
        <v>3597.12</v>
      </c>
      <c r="F271" s="54" t="s">
        <v>370</v>
      </c>
    </row>
    <row r="272" spans="1:6" x14ac:dyDescent="0.25">
      <c r="A272" s="31">
        <v>265</v>
      </c>
      <c r="B272" s="34" t="s">
        <v>311</v>
      </c>
      <c r="C272" s="46">
        <v>48913.63</v>
      </c>
      <c r="D272" s="46">
        <f t="shared" si="4"/>
        <v>40761.35833333333</v>
      </c>
      <c r="E272" s="46">
        <v>29826.14</v>
      </c>
      <c r="F272" s="54" t="s">
        <v>369</v>
      </c>
    </row>
    <row r="273" spans="1:6" x14ac:dyDescent="0.25">
      <c r="A273" s="31">
        <v>266</v>
      </c>
      <c r="B273" s="34" t="s">
        <v>312</v>
      </c>
      <c r="C273" s="46">
        <v>61179.81</v>
      </c>
      <c r="D273" s="46">
        <f t="shared" si="4"/>
        <v>50983.175000000003</v>
      </c>
      <c r="E273" s="46">
        <v>38417.269999999997</v>
      </c>
      <c r="F273" s="54" t="s">
        <v>369</v>
      </c>
    </row>
    <row r="274" spans="1:6" x14ac:dyDescent="0.25">
      <c r="A274" s="31">
        <v>267</v>
      </c>
      <c r="B274" s="34" t="s">
        <v>313</v>
      </c>
      <c r="C274" s="46">
        <v>70445.64</v>
      </c>
      <c r="D274" s="46">
        <f t="shared" si="4"/>
        <v>58704.700000000004</v>
      </c>
      <c r="E274" s="46">
        <v>46420.86</v>
      </c>
      <c r="F274" s="54" t="s">
        <v>369</v>
      </c>
    </row>
    <row r="275" spans="1:6" x14ac:dyDescent="0.25">
      <c r="A275" s="31">
        <v>268</v>
      </c>
      <c r="B275" s="34" t="s">
        <v>314</v>
      </c>
      <c r="C275" s="47">
        <v>94732.69</v>
      </c>
      <c r="D275" s="46">
        <f t="shared" si="4"/>
        <v>78943.90833333334</v>
      </c>
      <c r="E275" s="46">
        <v>44215.91</v>
      </c>
      <c r="F275" s="54" t="s">
        <v>368</v>
      </c>
    </row>
    <row r="276" spans="1:6" x14ac:dyDescent="0.25">
      <c r="A276" s="31">
        <v>269</v>
      </c>
      <c r="B276" s="34" t="s">
        <v>315</v>
      </c>
      <c r="C276" s="46">
        <v>336904.98</v>
      </c>
      <c r="D276" s="46">
        <f t="shared" si="4"/>
        <v>280754.15000000002</v>
      </c>
      <c r="E276" s="46">
        <v>212582.15</v>
      </c>
      <c r="F276" s="54" t="s">
        <v>368</v>
      </c>
    </row>
    <row r="277" spans="1:6" x14ac:dyDescent="0.25">
      <c r="A277" s="31">
        <v>270</v>
      </c>
      <c r="B277" s="34" t="s">
        <v>316</v>
      </c>
      <c r="C277" s="46">
        <v>309904.53999999998</v>
      </c>
      <c r="D277" s="46">
        <f t="shared" si="4"/>
        <v>258253.78333333333</v>
      </c>
      <c r="E277" s="46">
        <v>194889.3</v>
      </c>
      <c r="F277" s="54" t="s">
        <v>368</v>
      </c>
    </row>
    <row r="278" spans="1:6" x14ac:dyDescent="0.25">
      <c r="A278" s="31">
        <v>271</v>
      </c>
      <c r="B278" s="34" t="s">
        <v>317</v>
      </c>
      <c r="C278" s="46">
        <v>5447696.7199999997</v>
      </c>
      <c r="D278" s="46">
        <f t="shared" si="4"/>
        <v>4539747.2666666666</v>
      </c>
      <c r="E278" s="46">
        <v>3467625.9</v>
      </c>
      <c r="F278" s="54" t="s">
        <v>370</v>
      </c>
    </row>
    <row r="279" spans="1:6" x14ac:dyDescent="0.25">
      <c r="A279" s="31">
        <v>272</v>
      </c>
      <c r="B279" s="34" t="s">
        <v>318</v>
      </c>
      <c r="C279" s="46">
        <v>4553729.38</v>
      </c>
      <c r="D279" s="46">
        <f t="shared" si="4"/>
        <v>3794774.4833333334</v>
      </c>
      <c r="E279" s="46">
        <v>2967625.9</v>
      </c>
      <c r="F279" s="54" t="s">
        <v>370</v>
      </c>
    </row>
    <row r="280" spans="1:6" x14ac:dyDescent="0.25">
      <c r="A280" s="31">
        <v>273</v>
      </c>
      <c r="B280" s="34" t="s">
        <v>319</v>
      </c>
      <c r="C280" s="46">
        <v>9192165.9299999997</v>
      </c>
      <c r="D280" s="46">
        <f t="shared" si="4"/>
        <v>7660138.2750000004</v>
      </c>
      <c r="E280" s="46">
        <v>5872043.04</v>
      </c>
      <c r="F280" s="54" t="s">
        <v>370</v>
      </c>
    </row>
    <row r="281" spans="1:6" x14ac:dyDescent="0.25">
      <c r="A281" s="31">
        <v>274</v>
      </c>
      <c r="B281" s="34" t="s">
        <v>320</v>
      </c>
      <c r="C281" s="46">
        <v>4593440.84</v>
      </c>
      <c r="D281" s="46">
        <f t="shared" si="4"/>
        <v>3827867.3666666667</v>
      </c>
      <c r="E281" s="46">
        <v>3132715.83</v>
      </c>
      <c r="F281" s="54" t="s">
        <v>370</v>
      </c>
    </row>
    <row r="282" spans="1:6" x14ac:dyDescent="0.25">
      <c r="A282" s="31">
        <v>275</v>
      </c>
      <c r="B282" s="34" t="s">
        <v>321</v>
      </c>
      <c r="C282" s="46">
        <v>3079987.63</v>
      </c>
      <c r="D282" s="46">
        <f t="shared" si="4"/>
        <v>2566656.3583333334</v>
      </c>
      <c r="E282" s="46">
        <v>1935739.54</v>
      </c>
      <c r="F282" s="54" t="s">
        <v>370</v>
      </c>
    </row>
    <row r="283" spans="1:6" x14ac:dyDescent="0.25">
      <c r="A283" s="31">
        <v>276</v>
      </c>
      <c r="B283" s="34" t="s">
        <v>322</v>
      </c>
      <c r="C283" s="46">
        <v>247016.79</v>
      </c>
      <c r="D283" s="46">
        <f t="shared" si="4"/>
        <v>205847.32500000001</v>
      </c>
      <c r="E283" s="46">
        <v>157613.91</v>
      </c>
      <c r="F283" s="54" t="s">
        <v>370</v>
      </c>
    </row>
    <row r="284" spans="1:6" ht="30" x14ac:dyDescent="0.25">
      <c r="A284" s="31">
        <v>277</v>
      </c>
      <c r="B284" s="34" t="s">
        <v>323</v>
      </c>
      <c r="C284" s="46">
        <v>626273.91</v>
      </c>
      <c r="D284" s="46">
        <f t="shared" si="4"/>
        <v>521894.92500000005</v>
      </c>
      <c r="E284" s="46">
        <v>412170.27</v>
      </c>
      <c r="F284" s="54" t="s">
        <v>370</v>
      </c>
    </row>
    <row r="285" spans="1:6" x14ac:dyDescent="0.25">
      <c r="A285" s="31">
        <v>278</v>
      </c>
      <c r="B285" s="34" t="s">
        <v>324</v>
      </c>
      <c r="C285" s="46">
        <v>243654.67</v>
      </c>
      <c r="D285" s="46">
        <f t="shared" si="4"/>
        <v>203045.55833333335</v>
      </c>
      <c r="E285" s="46">
        <v>142086.32999999999</v>
      </c>
      <c r="F285" s="54" t="s">
        <v>370</v>
      </c>
    </row>
    <row r="286" spans="1:6" x14ac:dyDescent="0.25">
      <c r="A286" s="31">
        <v>279</v>
      </c>
      <c r="B286" s="34" t="s">
        <v>325</v>
      </c>
      <c r="C286" s="46">
        <v>45299.13</v>
      </c>
      <c r="D286" s="46">
        <f t="shared" si="4"/>
        <v>37749.275000000001</v>
      </c>
      <c r="E286" s="46"/>
      <c r="F286" s="54" t="s">
        <v>370</v>
      </c>
    </row>
    <row r="287" spans="1:6" x14ac:dyDescent="0.25">
      <c r="A287" s="31">
        <v>280</v>
      </c>
      <c r="B287" s="34" t="s">
        <v>326</v>
      </c>
      <c r="C287" s="46">
        <v>497861.36</v>
      </c>
      <c r="D287" s="46">
        <f t="shared" si="4"/>
        <v>414884.46666666667</v>
      </c>
      <c r="E287" s="46"/>
      <c r="F287" s="54" t="s">
        <v>370</v>
      </c>
    </row>
    <row r="288" spans="1:6" x14ac:dyDescent="0.25">
      <c r="A288" s="31">
        <v>281</v>
      </c>
      <c r="B288" s="34" t="s">
        <v>364</v>
      </c>
      <c r="C288" s="46">
        <v>157021.46</v>
      </c>
      <c r="D288" s="46">
        <f t="shared" ref="D288:D289" si="5">C288/1.2</f>
        <v>130851.21666666666</v>
      </c>
      <c r="E288" s="46"/>
      <c r="F288" s="54" t="s">
        <v>368</v>
      </c>
    </row>
    <row r="289" spans="1:6" x14ac:dyDescent="0.25">
      <c r="A289" s="31">
        <v>282</v>
      </c>
      <c r="B289" s="34" t="s">
        <v>365</v>
      </c>
      <c r="C289" s="46">
        <v>8120.62</v>
      </c>
      <c r="D289" s="46">
        <f t="shared" si="5"/>
        <v>6767.1833333333334</v>
      </c>
      <c r="E289" s="46"/>
      <c r="F289" s="54" t="s">
        <v>368</v>
      </c>
    </row>
    <row r="290" spans="1:6" x14ac:dyDescent="0.25">
      <c r="B290" s="8"/>
      <c r="C290" s="9"/>
      <c r="D290" s="9"/>
    </row>
    <row r="291" spans="1:6" x14ac:dyDescent="0.25">
      <c r="B291" s="7"/>
      <c r="C291" s="7"/>
      <c r="D291" s="7"/>
    </row>
    <row r="292" spans="1:6" x14ac:dyDescent="0.25">
      <c r="B292" s="1"/>
      <c r="C292" s="1"/>
      <c r="D292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338</v>
      </c>
      <c r="B2" s="16" t="s">
        <v>339</v>
      </c>
      <c r="C2" s="16" t="s">
        <v>340</v>
      </c>
      <c r="D2" s="28"/>
      <c r="E2" s="17" t="s">
        <v>341</v>
      </c>
    </row>
    <row r="3" spans="1:5" ht="31.5" x14ac:dyDescent="0.25">
      <c r="A3" s="10" t="s">
        <v>342</v>
      </c>
      <c r="B3" s="18" t="s">
        <v>329</v>
      </c>
      <c r="C3" s="19">
        <v>52111.24</v>
      </c>
      <c r="D3" s="28"/>
      <c r="E3" s="20" t="s">
        <v>343</v>
      </c>
    </row>
    <row r="4" spans="1:5" ht="15.75" x14ac:dyDescent="0.25">
      <c r="A4" s="10" t="s">
        <v>344</v>
      </c>
      <c r="B4" s="21" t="s">
        <v>329</v>
      </c>
      <c r="C4" s="17">
        <f>C3*0.2</f>
        <v>10422.248</v>
      </c>
      <c r="D4" s="28"/>
      <c r="E4" s="28"/>
    </row>
    <row r="5" spans="1:5" ht="31.5" x14ac:dyDescent="0.25">
      <c r="A5" s="22" t="s">
        <v>345</v>
      </c>
      <c r="B5" s="23" t="s">
        <v>329</v>
      </c>
      <c r="C5" s="24">
        <f>SUM(C3,C4)</f>
        <v>62533.487999999998</v>
      </c>
      <c r="D5" s="28"/>
      <c r="E5" s="28"/>
    </row>
    <row r="6" spans="1:5" ht="31.5" x14ac:dyDescent="0.25">
      <c r="A6" s="22" t="s">
        <v>346</v>
      </c>
      <c r="B6" s="21" t="s">
        <v>329</v>
      </c>
      <c r="C6" s="25">
        <f>C18*1000</f>
        <v>2487.1072965137241</v>
      </c>
      <c r="D6" s="28"/>
      <c r="E6" s="28"/>
    </row>
    <row r="7" spans="1:5" ht="31.5" x14ac:dyDescent="0.25">
      <c r="A7" s="10" t="s">
        <v>347</v>
      </c>
      <c r="B7" s="11" t="s">
        <v>329</v>
      </c>
      <c r="C7" s="20">
        <v>716.29467000000022</v>
      </c>
      <c r="D7" s="28"/>
      <c r="E7" s="28"/>
    </row>
    <row r="8" spans="1:5" ht="15.75" x14ac:dyDescent="0.25">
      <c r="A8" s="10" t="s">
        <v>348</v>
      </c>
      <c r="B8" s="11" t="s">
        <v>329</v>
      </c>
      <c r="C8" s="12">
        <f>C5-C7</f>
        <v>61817.193329999995</v>
      </c>
      <c r="D8" s="28"/>
      <c r="E8" s="28"/>
    </row>
    <row r="9" spans="1:5" ht="31.5" x14ac:dyDescent="0.25">
      <c r="A9" s="10" t="s">
        <v>328</v>
      </c>
      <c r="B9" s="11" t="s">
        <v>329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330</v>
      </c>
      <c r="B10" s="11" t="s">
        <v>329</v>
      </c>
      <c r="C10" s="13">
        <v>4064.1644500000102</v>
      </c>
      <c r="D10" s="51">
        <v>1.0529999999999999</v>
      </c>
      <c r="E10" s="28"/>
    </row>
    <row r="11" spans="1:5" ht="15.75" x14ac:dyDescent="0.25">
      <c r="A11" s="10" t="s">
        <v>331</v>
      </c>
      <c r="B11" s="11" t="s">
        <v>329</v>
      </c>
      <c r="C11" s="13">
        <v>683.90982999999994</v>
      </c>
      <c r="D11" s="51">
        <v>1.0680000000000001</v>
      </c>
      <c r="E11" s="28"/>
    </row>
    <row r="12" spans="1:5" ht="15.75" x14ac:dyDescent="0.25">
      <c r="A12" s="10" t="s">
        <v>332</v>
      </c>
      <c r="B12" s="11" t="s">
        <v>329</v>
      </c>
      <c r="C12" s="13">
        <v>52199.406780000012</v>
      </c>
      <c r="D12" s="51">
        <v>1.056</v>
      </c>
      <c r="E12" s="28"/>
    </row>
    <row r="13" spans="1:5" ht="15.75" x14ac:dyDescent="0.25">
      <c r="A13" s="10" t="s">
        <v>333</v>
      </c>
      <c r="B13" s="11" t="s">
        <v>329</v>
      </c>
      <c r="C13" s="13">
        <v>5479.0896494404878</v>
      </c>
      <c r="D13" s="51">
        <v>1.054</v>
      </c>
      <c r="E13" s="28"/>
    </row>
    <row r="14" spans="1:5" ht="15.75" x14ac:dyDescent="0.25">
      <c r="A14" s="10" t="s">
        <v>334</v>
      </c>
      <c r="B14" s="11" t="s">
        <v>329</v>
      </c>
      <c r="C14" s="13">
        <v>9488.9481226616117</v>
      </c>
      <c r="D14" s="51">
        <v>1.0509999999999999</v>
      </c>
      <c r="E14" s="28"/>
    </row>
    <row r="15" spans="1:5" ht="15.75" x14ac:dyDescent="0.25">
      <c r="A15" s="10" t="s">
        <v>335</v>
      </c>
      <c r="B15" s="11" t="s">
        <v>329</v>
      </c>
      <c r="C15" s="13">
        <v>0</v>
      </c>
      <c r="D15" s="51">
        <v>1.0489999999999999</v>
      </c>
      <c r="E15" s="28"/>
    </row>
    <row r="16" spans="1:5" ht="15.75" x14ac:dyDescent="0.25">
      <c r="A16" s="10" t="s">
        <v>336</v>
      </c>
      <c r="B16" s="11" t="s">
        <v>329</v>
      </c>
      <c r="C16" s="13">
        <v>0</v>
      </c>
      <c r="D16" s="51">
        <v>1.0469999999999999</v>
      </c>
      <c r="E16" s="28"/>
    </row>
    <row r="17" spans="1:5" ht="15.75" x14ac:dyDescent="0.25">
      <c r="A17" s="10" t="s">
        <v>337</v>
      </c>
      <c r="B17" s="11" t="s">
        <v>329</v>
      </c>
      <c r="C17" s="13">
        <v>0</v>
      </c>
      <c r="D17" s="51">
        <v>1.0469999999999999</v>
      </c>
      <c r="E17" s="28"/>
    </row>
    <row r="18" spans="1:5" ht="31.5" x14ac:dyDescent="0.25">
      <c r="A18" s="10" t="s">
        <v>349</v>
      </c>
      <c r="B18" s="11" t="s">
        <v>329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350</v>
      </c>
      <c r="B19" s="11" t="s">
        <v>329</v>
      </c>
      <c r="C19" s="26">
        <v>0</v>
      </c>
      <c r="D19" s="28"/>
      <c r="E19" s="28"/>
    </row>
    <row r="20" spans="1:5" ht="15.75" x14ac:dyDescent="0.25">
      <c r="A20" s="22" t="s">
        <v>351</v>
      </c>
      <c r="B20" s="23" t="s">
        <v>329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2022-03-14T12:18:44Z</dcterms:modified>
</cp:coreProperties>
</file>