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19-1-17-1-08-06-2-0819\"/>
    </mc:Choice>
  </mc:AlternateContent>
  <xr:revisionPtr revIDLastSave="0" documentId="13_ncr:1_{DD3B4C0B-ED75-4F99-9501-435EAA8C1307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стоимости'!$A$11:$H$16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стоимости'!$A$1:$H$47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I31" i="4"/>
  <c r="I32" i="4"/>
  <c r="I33" i="4"/>
  <c r="H30" i="4" l="1"/>
  <c r="H31" i="4"/>
  <c r="H32" i="4"/>
  <c r="H33" i="4"/>
  <c r="H34" i="4"/>
  <c r="H35" i="4"/>
  <c r="H36" i="4"/>
  <c r="H37" i="4"/>
  <c r="H38" i="4"/>
  <c r="H39" i="4"/>
  <c r="H22" i="4"/>
  <c r="M46" i="4" l="1"/>
  <c r="M45" i="4"/>
  <c r="M44" i="4"/>
  <c r="D39" i="4"/>
  <c r="D38" i="4"/>
  <c r="D37" i="4"/>
  <c r="D36" i="4"/>
  <c r="D35" i="4"/>
  <c r="D34" i="4"/>
  <c r="D33" i="4"/>
  <c r="D32" i="4"/>
  <c r="D31" i="4"/>
  <c r="D30" i="4"/>
  <c r="D183" i="5" l="1"/>
  <c r="D263" i="5" l="1"/>
  <c r="D220" i="5" l="1"/>
  <c r="D289" i="5" l="1"/>
  <c r="D288" i="5"/>
  <c r="C32" i="4" l="1"/>
  <c r="E32" i="4" s="1"/>
  <c r="F32" i="4" s="1"/>
  <c r="G32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E17" i="4" s="1"/>
  <c r="F17" i="4" s="1"/>
  <c r="H17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C31" i="4" l="1"/>
  <c r="H21" i="4" l="1"/>
  <c r="H24" i="4" s="1"/>
  <c r="H25" i="4" s="1"/>
  <c r="E31" i="4"/>
  <c r="F31" i="4" s="1"/>
  <c r="G31" i="4" s="1"/>
  <c r="C30" i="4" l="1"/>
  <c r="C34" i="4" s="1"/>
  <c r="E34" i="4" s="1"/>
  <c r="F34" i="4" s="1"/>
  <c r="G34" i="4" s="1"/>
  <c r="C37" i="4" l="1"/>
  <c r="C36" i="4"/>
  <c r="I25" i="4"/>
  <c r="C35" i="4"/>
  <c r="E35" i="4" s="1"/>
  <c r="F35" i="4" s="1"/>
  <c r="G35" i="4" s="1"/>
  <c r="E30" i="4"/>
  <c r="F30" i="4" s="1"/>
  <c r="C38" i="4"/>
  <c r="C33" i="4" l="1"/>
  <c r="G30" i="4"/>
  <c r="E37" i="4"/>
  <c r="F37" i="4" s="1"/>
  <c r="G37" i="4" l="1"/>
  <c r="E36" i="4" l="1"/>
  <c r="F36" i="4" s="1"/>
  <c r="E38" i="4"/>
  <c r="G36" i="4" l="1"/>
  <c r="E33" i="4"/>
  <c r="E39" i="4" s="1"/>
  <c r="C39" i="4"/>
  <c r="F38" i="4"/>
  <c r="G38" i="4" s="1"/>
  <c r="F33" i="4" l="1"/>
  <c r="G33" i="4" l="1"/>
  <c r="G39" i="4" s="1"/>
  <c r="F39" i="4"/>
</calcChain>
</file>

<file path=xl/sharedStrings.xml><?xml version="1.0" encoding="utf-8"?>
<sst xmlns="http://schemas.openxmlformats.org/spreadsheetml/2006/main" count="691" uniqueCount="383">
  <si>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</si>
  <si>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</si>
  <si>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</si>
  <si>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</si>
  <si>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</si>
  <si>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</si>
  <si>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</si>
  <si>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</si>
  <si>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</si>
  <si>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</si>
  <si>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</si>
  <si>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</si>
  <si>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</si>
  <si>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</si>
  <si>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</si>
  <si>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</si>
  <si>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</si>
  <si>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</si>
  <si>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</si>
  <si>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</si>
  <si>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</si>
  <si>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</si>
  <si>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</si>
  <si>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</si>
  <si>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</si>
  <si>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</si>
  <si>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</si>
  <si>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</si>
  <si>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</si>
  <si>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</si>
  <si>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</si>
  <si>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</si>
  <si>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</si>
  <si>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</si>
  <si>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</si>
  <si>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</si>
  <si>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</si>
  <si>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</si>
  <si>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</si>
  <si>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</si>
  <si>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</si>
  <si>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</si>
  <si>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</si>
  <si>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</si>
  <si>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</si>
  <si>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</si>
  <si>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</si>
  <si>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</si>
  <si>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</si>
  <si>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</si>
  <si>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</si>
  <si>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</si>
  <si>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</si>
  <si>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</si>
  <si>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</si>
  <si>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</si>
  <si>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</si>
  <si>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</si>
  <si>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</si>
  <si>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</si>
  <si>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</si>
  <si>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</si>
  <si>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</si>
  <si>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</si>
  <si>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</si>
  <si>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</si>
  <si>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</si>
  <si>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</si>
  <si>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</si>
  <si>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</si>
  <si>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</si>
  <si>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</si>
  <si>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</si>
  <si>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</si>
  <si>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</si>
  <si>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</si>
  <si>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</si>
  <si>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</si>
  <si>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</si>
  <si>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</si>
  <si>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</si>
  <si>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</si>
  <si>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</si>
  <si>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</si>
  <si>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</si>
  <si>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</si>
  <si>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</si>
  <si>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</si>
  <si>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</si>
  <si>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</si>
  <si>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</si>
  <si>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</si>
  <si>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</si>
  <si>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</si>
  <si>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</si>
  <si>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</si>
  <si>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</si>
  <si>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</si>
  <si>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</si>
  <si>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</si>
  <si>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</si>
  <si>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</si>
  <si>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</si>
  <si>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</si>
  <si>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</si>
  <si>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</si>
  <si>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</si>
  <si>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</si>
  <si>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</si>
  <si>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</si>
  <si>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</si>
  <si>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</si>
  <si>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</si>
  <si>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</si>
  <si>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</si>
  <si>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</si>
  <si>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</si>
  <si>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</si>
  <si>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</si>
  <si>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</si>
  <si>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</si>
  <si>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</si>
  <si>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</si>
  <si>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</si>
  <si>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</si>
  <si>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</si>
  <si>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</si>
  <si>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</si>
  <si>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</si>
  <si>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</si>
  <si>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</si>
  <si>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</si>
  <si>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</si>
  <si>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</si>
  <si>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</si>
  <si>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</si>
  <si>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</si>
  <si>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</si>
  <si>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</si>
  <si>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</si>
  <si>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</si>
  <si>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</si>
  <si>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</si>
  <si>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</si>
  <si>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</si>
  <si>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</si>
  <si>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</si>
  <si>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</si>
  <si>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</si>
  <si>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</si>
  <si>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</si>
  <si>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</si>
  <si>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</si>
  <si>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</si>
  <si>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</si>
  <si>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</si>
  <si>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</si>
  <si>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</si>
  <si>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</si>
  <si>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</si>
  <si>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</si>
  <si>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</si>
  <si>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</si>
  <si>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</si>
  <si>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</si>
  <si>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</si>
  <si>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</si>
  <si>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</si>
  <si>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</si>
  <si>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</si>
  <si>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</si>
  <si>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</si>
  <si>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</si>
  <si>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</si>
  <si>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</si>
  <si>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</si>
  <si>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</si>
  <si>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</si>
  <si>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</si>
  <si>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</si>
  <si>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</si>
  <si>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</si>
  <si>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</si>
  <si>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</si>
  <si>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</si>
  <si>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</si>
  <si>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</si>
  <si>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</si>
  <si>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</si>
  <si>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</si>
  <si>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</si>
  <si>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</si>
  <si>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</si>
  <si>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</si>
  <si>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</si>
  <si>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</si>
  <si>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</si>
  <si>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</si>
  <si>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</si>
  <si>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</si>
  <si>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</si>
  <si>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</si>
  <si>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</si>
  <si>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</si>
  <si>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</si>
  <si>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</si>
  <si>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</si>
  <si>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</si>
  <si>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</si>
  <si>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</si>
  <si>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</si>
  <si>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</si>
  <si>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</si>
  <si>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</si>
  <si>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</si>
  <si>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</si>
  <si>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</si>
  <si>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</si>
  <si>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</si>
  <si>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</si>
  <si>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</si>
  <si>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</si>
  <si>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</si>
  <si>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</si>
  <si>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</si>
  <si>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</si>
  <si>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</si>
  <si>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</si>
  <si>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</si>
  <si>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</si>
  <si>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</si>
  <si>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</si>
  <si>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</si>
  <si>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</si>
  <si>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</si>
  <si>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</si>
  <si>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</si>
  <si>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</si>
  <si>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</si>
  <si>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</si>
  <si>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</si>
  <si>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</si>
  <si>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</si>
  <si>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</si>
  <si>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</si>
  <si>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</si>
  <si>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</si>
  <si>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</si>
  <si>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</si>
  <si>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</si>
  <si>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</si>
  <si>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</si>
  <si>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</si>
  <si>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</si>
  <si>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</si>
  <si>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</si>
  <si>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</si>
  <si>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</si>
  <si>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</si>
  <si>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</si>
  <si>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</si>
  <si>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</si>
  <si>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</si>
  <si>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</si>
  <si>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</si>
  <si>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</si>
  <si>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</si>
  <si>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</si>
  <si>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</si>
  <si>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</si>
  <si>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</si>
  <si>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</si>
  <si>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</si>
  <si>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</si>
  <si>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</si>
  <si>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</si>
  <si>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</si>
  <si>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</si>
  <si>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</si>
  <si>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</si>
  <si>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</si>
  <si>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</si>
  <si>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</si>
  <si>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</si>
  <si>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</si>
  <si>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</si>
  <si>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</si>
  <si>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</si>
  <si>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</si>
  <si>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</si>
  <si>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</si>
  <si>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</si>
  <si>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</si>
  <si>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</si>
  <si>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</si>
  <si>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</si>
  <si>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</si>
  <si>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</si>
  <si>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</si>
  <si>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</si>
  <si>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</si>
  <si>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</si>
  <si>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</si>
  <si>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</si>
  <si>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</si>
  <si>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</si>
  <si>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</si>
  <si>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</si>
  <si>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</si>
  <si>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</si>
  <si>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</si>
  <si>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</si>
  <si>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</si>
  <si>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</si>
  <si>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</si>
  <si>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</si>
  <si>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</si>
  <si>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</si>
  <si>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</si>
  <si>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</si>
  <si>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</si>
  <si>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</si>
  <si>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</si>
  <si>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</si>
  <si>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</si>
  <si>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</si>
  <si>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</si>
  <si>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</si>
  <si>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</si>
  <si>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</si>
  <si>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</si>
  <si>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</si>
  <si>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</si>
  <si>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</si>
  <si>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</si>
  <si>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</si>
  <si>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</si>
  <si>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</si>
  <si>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</si>
  <si>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</si>
  <si>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</si>
  <si>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</si>
  <si>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</si>
  <si>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</si>
  <si>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</si>
  <si>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</si>
  <si>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</si>
  <si>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</si>
  <si>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</si>
  <si>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</si>
  <si>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</si>
  <si>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</si>
  <si>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</si>
  <si>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</si>
  <si>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</si>
  <si>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</si>
  <si>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</si>
  <si>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</si>
  <si>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</si>
  <si>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</si>
  <si>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</si>
  <si>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</si>
  <si>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</si>
  <si>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</si>
  <si>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</si>
  <si>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</si>
  <si>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</si>
  <si>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</si>
  <si>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</si>
  <si>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</si>
  <si>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</si>
  <si>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</si>
  <si>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</si>
  <si>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</si>
  <si>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</si>
  <si>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</si>
  <si>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K_19-1-17-1-08-06-2-0819</t>
  </si>
  <si>
    <t>Б2-01-4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</si>
  <si>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</si>
  <si>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</si>
  <si>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</si>
  <si>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Всев, Стр-во 2КЛ-0,4 кВ от 2БКТП-10/0,4 кВ до ГРЩ ДДУ на 265 мест в д. Кудрово Всеволожского района ЛО (19-1-17-1-08-06-2-0819)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</si>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</sst>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8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4" fontId="18" fillId="0" borderId="0" xfId="9" applyNumberFormat="1" applyFont="1" applyFill="1" applyBorder="1" applyAlignment="1" applyProtection="1">
      <alignment horizontal="left" vertical="center" wrapText="1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9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2" customWidth="1"/>
    <col min="2" max="2" width="60.42578125" style="63" customWidth="1"/>
    <col min="3" max="3" width="12.140625" style="63" customWidth="1"/>
    <col min="4" max="4" width="10.5703125" style="63" customWidth="1"/>
    <col min="5" max="5" width="14.28515625" style="63" customWidth="1"/>
    <col min="6" max="6" width="14.42578125" style="63" customWidth="1"/>
    <col min="7" max="7" width="17.85546875" style="63" customWidth="1"/>
    <col min="8" max="8" width="17.5703125" style="63" customWidth="1"/>
    <col min="9" max="9" width="13.5703125" style="63" hidden="1" customWidth="1"/>
    <col min="10" max="10" width="0" style="63" hidden="1" customWidth="1"/>
    <col min="11" max="11" width="14.140625" style="63" hidden="1" customWidth="1"/>
    <col min="12" max="12" width="10.28515625" style="63" hidden="1" customWidth="1"/>
    <col min="13" max="14" width="0" style="63" hidden="1" customWidth="1"/>
    <col min="15" max="15" width="15.28515625" style="63" hidden="1" customWidth="1"/>
    <col min="16" max="20" width="0" style="63" hidden="1" customWidth="1"/>
    <col min="21" max="16384" width="9.140625" style="63"/>
  </cols>
  <sheetData>
    <row r="1" spans="1:16" x14ac:dyDescent="0.25">
      <c r="H1" s="7" t="s">
        <v>37</v>
      </c>
    </row>
    <row r="3" spans="1:16" x14ac:dyDescent="0.25">
      <c r="A3" s="64" t="s">
        <v>19</v>
      </c>
    </row>
    <row r="5" spans="1:16" x14ac:dyDescent="0.25">
      <c r="A5" s="114" t="s">
        <v>381</v>
      </c>
      <c r="B5" s="114"/>
      <c r="C5" s="114"/>
      <c r="D5" s="114"/>
      <c r="E5" s="114"/>
      <c r="F5" s="114"/>
    </row>
    <row r="7" spans="1:16" ht="21" customHeight="1" x14ac:dyDescent="0.25">
      <c r="A7" s="65" t="s">
        <v>8</v>
      </c>
      <c r="F7" s="115" t="s">
        <v>376</v>
      </c>
      <c r="G7" s="115"/>
      <c r="H7" s="115"/>
    </row>
    <row r="8" spans="1:16" x14ac:dyDescent="0.25">
      <c r="A8" s="66"/>
    </row>
    <row r="9" spans="1:16" x14ac:dyDescent="0.25">
      <c r="A9" s="65" t="s">
        <v>15</v>
      </c>
      <c r="F9" s="115" t="s">
        <v>334</v>
      </c>
      <c r="G9" s="115"/>
      <c r="H9" s="115"/>
    </row>
    <row r="10" spans="1:16" x14ac:dyDescent="0.25">
      <c r="A10" s="66"/>
    </row>
    <row r="11" spans="1:16" x14ac:dyDescent="0.25">
      <c r="A11" s="67" t="s">
        <v>20</v>
      </c>
      <c r="B11" s="68"/>
      <c r="C11" s="68"/>
    </row>
    <row r="12" spans="1:16" x14ac:dyDescent="0.25">
      <c r="H12" s="69" t="s">
        <v>382</v>
      </c>
    </row>
    <row r="13" spans="1:16" s="62" customFormat="1" ht="26.25" customHeight="1" x14ac:dyDescent="0.25">
      <c r="A13" s="112" t="s">
        <v>9</v>
      </c>
      <c r="B13" s="112" t="s">
        <v>21</v>
      </c>
      <c r="C13" s="112" t="s">
        <v>11</v>
      </c>
      <c r="D13" s="112" t="s">
        <v>10</v>
      </c>
      <c r="E13" s="112" t="s">
        <v>43</v>
      </c>
      <c r="F13" s="112" t="s">
        <v>14</v>
      </c>
      <c r="G13" s="112" t="s">
        <v>27</v>
      </c>
      <c r="H13" s="112" t="s">
        <v>42</v>
      </c>
      <c r="I13" s="70"/>
      <c r="J13" s="71"/>
      <c r="K13" s="72">
        <v>7.46</v>
      </c>
    </row>
    <row r="14" spans="1:16" ht="37.5" customHeight="1" x14ac:dyDescent="0.25">
      <c r="A14" s="113"/>
      <c r="B14" s="113"/>
      <c r="C14" s="113"/>
      <c r="D14" s="113"/>
      <c r="E14" s="113"/>
      <c r="F14" s="113"/>
      <c r="G14" s="113"/>
      <c r="H14" s="113"/>
      <c r="I14" s="71"/>
      <c r="J14" s="71"/>
      <c r="K14" s="72">
        <v>6.16</v>
      </c>
      <c r="M14" s="73"/>
      <c r="N14" s="74"/>
      <c r="O14" s="56"/>
      <c r="P14" s="75"/>
    </row>
    <row r="15" spans="1:16" ht="15.75" x14ac:dyDescent="0.25">
      <c r="A15" s="76" t="s">
        <v>22</v>
      </c>
      <c r="B15" s="77" t="s">
        <v>23</v>
      </c>
      <c r="C15" s="78"/>
      <c r="D15" s="79"/>
      <c r="E15" s="79"/>
      <c r="F15" s="79"/>
      <c r="G15" s="79"/>
      <c r="H15" s="79"/>
      <c r="I15" s="80"/>
      <c r="J15" s="80"/>
      <c r="K15" s="72">
        <v>5.62</v>
      </c>
      <c r="M15" s="73"/>
      <c r="N15" s="74"/>
      <c r="O15" s="81"/>
      <c r="P15" s="82"/>
    </row>
    <row r="16" spans="1:16" ht="15.75" x14ac:dyDescent="0.25">
      <c r="A16" s="83" t="s">
        <v>354</v>
      </c>
      <c r="B16" s="84" t="s">
        <v>174</v>
      </c>
      <c r="C16" s="85" t="s">
        <v>327</v>
      </c>
      <c r="D16" s="86">
        <v>0.57999999999999996</v>
      </c>
      <c r="E16" s="86">
        <f>VLOOKUP(B16,'Типовые 2 кв. 2021'!B:D,3,)</f>
        <v>1235355.8666666667</v>
      </c>
      <c r="F16" s="86">
        <f>D16*E16</f>
        <v>716506.40266666666</v>
      </c>
      <c r="G16" s="87">
        <v>5.62</v>
      </c>
      <c r="H16" s="86">
        <f>F16*G16</f>
        <v>4026765.9829866667</v>
      </c>
      <c r="J16" s="88"/>
      <c r="K16" s="88"/>
      <c r="M16" s="73"/>
      <c r="N16" s="74"/>
      <c r="O16" s="81"/>
      <c r="P16" s="82"/>
    </row>
    <row r="17" spans="1:16" ht="15.75" x14ac:dyDescent="0.25">
      <c r="A17" s="83" t="s">
        <v>364</v>
      </c>
      <c r="B17" s="84" t="s">
        <v>370</v>
      </c>
      <c r="C17" s="85" t="s">
        <v>353</v>
      </c>
      <c r="D17" s="86">
        <v>3</v>
      </c>
      <c r="E17" s="86">
        <f>VLOOKUP(B17,'Типовые 2 кв. 2021'!B:D,3,)</f>
        <v>11335.533333333333</v>
      </c>
      <c r="F17" s="86">
        <f>D17*E17</f>
        <v>34006.6</v>
      </c>
      <c r="G17" s="87">
        <v>5.62</v>
      </c>
      <c r="H17" s="86">
        <f>F17*G17</f>
        <v>191117.092</v>
      </c>
      <c r="J17" s="88"/>
      <c r="K17" s="88"/>
      <c r="M17" s="73"/>
      <c r="N17" s="74"/>
      <c r="O17" s="81"/>
      <c r="P17" s="82"/>
    </row>
    <row r="18" spans="1:16" ht="15.75" x14ac:dyDescent="0.25">
      <c r="A18" s="89"/>
      <c r="B18" s="90"/>
      <c r="C18" s="85"/>
      <c r="D18" s="86"/>
      <c r="E18" s="91"/>
      <c r="F18" s="86"/>
      <c r="G18" s="87"/>
      <c r="H18" s="86"/>
      <c r="M18" s="73"/>
      <c r="N18" s="74"/>
      <c r="O18" s="81"/>
      <c r="P18" s="82"/>
    </row>
    <row r="19" spans="1:16" x14ac:dyDescent="0.25">
      <c r="A19" s="89"/>
      <c r="B19" s="78"/>
      <c r="C19" s="85"/>
      <c r="D19" s="87"/>
      <c r="E19" s="87"/>
      <c r="F19" s="87"/>
      <c r="G19" s="87"/>
      <c r="H19" s="87"/>
    </row>
    <row r="20" spans="1:16" x14ac:dyDescent="0.25">
      <c r="A20" s="89"/>
      <c r="B20" s="78"/>
      <c r="C20" s="85"/>
      <c r="D20" s="87"/>
      <c r="E20" s="87"/>
      <c r="F20" s="87"/>
      <c r="G20" s="87"/>
      <c r="H20" s="87"/>
    </row>
    <row r="21" spans="1:16" x14ac:dyDescent="0.25">
      <c r="A21" s="89"/>
      <c r="B21" s="77" t="s">
        <v>12</v>
      </c>
      <c r="C21" s="85"/>
      <c r="D21" s="87"/>
      <c r="E21" s="87"/>
      <c r="F21" s="87"/>
      <c r="G21" s="87"/>
      <c r="H21" s="87">
        <f>SUM(H22:H23)</f>
        <v>4217883.0749866664</v>
      </c>
    </row>
    <row r="22" spans="1:16" x14ac:dyDescent="0.25">
      <c r="A22" s="89"/>
      <c r="B22" s="92" t="s">
        <v>2</v>
      </c>
      <c r="C22" s="85"/>
      <c r="D22" s="87"/>
      <c r="E22" s="87"/>
      <c r="F22" s="87"/>
      <c r="G22" s="87"/>
      <c r="H22" s="87">
        <f>H16+H17</f>
        <v>4217883.0749866664</v>
      </c>
    </row>
    <row r="23" spans="1:16" x14ac:dyDescent="0.25">
      <c r="A23" s="89"/>
      <c r="B23" s="92" t="s">
        <v>3</v>
      </c>
      <c r="C23" s="85"/>
      <c r="D23" s="87"/>
      <c r="E23" s="87"/>
      <c r="F23" s="87"/>
      <c r="G23" s="87"/>
      <c r="H23" s="87"/>
    </row>
    <row r="24" spans="1:16" x14ac:dyDescent="0.25">
      <c r="A24" s="76" t="s">
        <v>24</v>
      </c>
      <c r="B24" s="77" t="s">
        <v>31</v>
      </c>
      <c r="C24" s="85"/>
      <c r="D24" s="87"/>
      <c r="E24" s="87"/>
      <c r="F24" s="87"/>
      <c r="G24" s="87"/>
      <c r="H24" s="87">
        <f>H21*0.08</f>
        <v>337430.64599893329</v>
      </c>
    </row>
    <row r="25" spans="1:16" x14ac:dyDescent="0.25">
      <c r="A25" s="76" t="s">
        <v>26</v>
      </c>
      <c r="B25" s="77" t="s">
        <v>25</v>
      </c>
      <c r="C25" s="85"/>
      <c r="D25" s="87"/>
      <c r="E25" s="87"/>
      <c r="F25" s="87"/>
      <c r="G25" s="87"/>
      <c r="H25" s="87">
        <f>H24+H21</f>
        <v>4555313.7209855998</v>
      </c>
      <c r="I25" s="93">
        <f>H25-(SUM(C30:C32))</f>
        <v>0</v>
      </c>
    </row>
    <row r="26" spans="1:16" x14ac:dyDescent="0.25">
      <c r="A26" s="94"/>
      <c r="B26" s="80"/>
      <c r="C26" s="80"/>
    </row>
    <row r="27" spans="1:16" x14ac:dyDescent="0.25">
      <c r="A27" s="68" t="s">
        <v>13</v>
      </c>
      <c r="B27" s="80"/>
      <c r="C27" s="80"/>
    </row>
    <row r="28" spans="1:16" x14ac:dyDescent="0.25">
      <c r="A28" s="95"/>
      <c r="B28" s="80"/>
      <c r="C28" s="80"/>
      <c r="H28" s="69" t="s">
        <v>382</v>
      </c>
    </row>
    <row r="29" spans="1:16" ht="63.75" customHeight="1" x14ac:dyDescent="0.25">
      <c r="A29" s="96" t="s">
        <v>9</v>
      </c>
      <c r="B29" s="96" t="s">
        <v>0</v>
      </c>
      <c r="C29" s="97" t="s">
        <v>44</v>
      </c>
      <c r="D29" s="96" t="s">
        <v>40</v>
      </c>
      <c r="E29" s="96" t="s">
        <v>16</v>
      </c>
      <c r="F29" s="96" t="s">
        <v>17</v>
      </c>
      <c r="G29" s="96" t="s">
        <v>18</v>
      </c>
      <c r="H29" s="96" t="s">
        <v>375</v>
      </c>
      <c r="O29" s="98" t="s">
        <v>377</v>
      </c>
    </row>
    <row r="30" spans="1:16" ht="15.75" x14ac:dyDescent="0.25">
      <c r="A30" s="99">
        <v>1</v>
      </c>
      <c r="B30" s="92" t="s">
        <v>1</v>
      </c>
      <c r="C30" s="100">
        <f>H24</f>
        <v>337430.64599893329</v>
      </c>
      <c r="D30" s="101">
        <f>VLOOKUP(F9,L43:M46,2,)</f>
        <v>1.0369999999999999</v>
      </c>
      <c r="E30" s="102">
        <f>C30*D30</f>
        <v>349915.57990089379</v>
      </c>
      <c r="F30" s="102">
        <f>E30*0.2</f>
        <v>69983.115980178758</v>
      </c>
      <c r="G30" s="102">
        <f>E30+F30</f>
        <v>419898.69588107255</v>
      </c>
      <c r="H30" s="86">
        <f t="shared" ref="H30:H38" si="0">G30*0.55</f>
        <v>230944.28273458991</v>
      </c>
      <c r="I30" s="103">
        <f>H30/1000/1.2</f>
        <v>192.45356894549158</v>
      </c>
      <c r="J30" s="74"/>
      <c r="K30" s="81"/>
      <c r="L30" s="104"/>
    </row>
    <row r="31" spans="1:16" ht="15.75" x14ac:dyDescent="0.25">
      <c r="A31" s="99">
        <v>2</v>
      </c>
      <c r="B31" s="92" t="s">
        <v>2</v>
      </c>
      <c r="C31" s="105">
        <f>H22</f>
        <v>4217883.0749866664</v>
      </c>
      <c r="D31" s="101">
        <f>VLOOKUP(F9,L43:M46,2,)</f>
        <v>1.0369999999999999</v>
      </c>
      <c r="E31" s="102">
        <f t="shared" ref="E31:E38" si="1">C31*D31</f>
        <v>4373944.7487611724</v>
      </c>
      <c r="F31" s="102">
        <f t="shared" ref="F31:F38" si="2">E31*0.2</f>
        <v>874788.9497522345</v>
      </c>
      <c r="G31" s="102">
        <f t="shared" ref="G31:G38" si="3">E31+F31</f>
        <v>5248733.6985134073</v>
      </c>
      <c r="H31" s="86">
        <f t="shared" si="0"/>
        <v>2886803.5341823744</v>
      </c>
      <c r="I31" s="103">
        <f t="shared" ref="I31:I33" si="4">H31/1000/1.2</f>
        <v>2405.6696118186455</v>
      </c>
      <c r="J31" s="74"/>
      <c r="K31" s="81"/>
      <c r="L31" s="104"/>
    </row>
    <row r="32" spans="1:16" ht="15.75" x14ac:dyDescent="0.25">
      <c r="A32" s="99">
        <v>3</v>
      </c>
      <c r="B32" s="92" t="s">
        <v>3</v>
      </c>
      <c r="C32" s="105">
        <f>H23</f>
        <v>0</v>
      </c>
      <c r="D32" s="101">
        <f>VLOOKUP(F9,L43:M46,2,)</f>
        <v>1.0369999999999999</v>
      </c>
      <c r="E32" s="102">
        <f t="shared" si="1"/>
        <v>0</v>
      </c>
      <c r="F32" s="102">
        <f t="shared" si="2"/>
        <v>0</v>
      </c>
      <c r="G32" s="102">
        <f t="shared" si="3"/>
        <v>0</v>
      </c>
      <c r="H32" s="86">
        <f t="shared" si="0"/>
        <v>0</v>
      </c>
      <c r="I32" s="103">
        <f t="shared" si="4"/>
        <v>0</v>
      </c>
      <c r="J32" s="74"/>
      <c r="K32" s="81"/>
      <c r="L32" s="104"/>
    </row>
    <row r="33" spans="1:15" ht="15.75" x14ac:dyDescent="0.25">
      <c r="A33" s="99">
        <v>4</v>
      </c>
      <c r="B33" s="92" t="s">
        <v>7</v>
      </c>
      <c r="C33" s="105">
        <f>SUM(C34:C38)</f>
        <v>754815.48356731399</v>
      </c>
      <c r="D33" s="101">
        <f>VLOOKUP(F9,L43:M46,2,)</f>
        <v>1.0369999999999999</v>
      </c>
      <c r="E33" s="102">
        <f t="shared" si="1"/>
        <v>782743.6564593045</v>
      </c>
      <c r="F33" s="102">
        <f t="shared" si="2"/>
        <v>156548.73129186089</v>
      </c>
      <c r="G33" s="102">
        <f t="shared" si="3"/>
        <v>939292.38775116543</v>
      </c>
      <c r="H33" s="86">
        <f t="shared" si="0"/>
        <v>516610.81326314103</v>
      </c>
      <c r="I33" s="103">
        <f t="shared" si="4"/>
        <v>430.50901105261755</v>
      </c>
      <c r="J33" s="74"/>
      <c r="K33" s="81"/>
      <c r="L33" s="104"/>
    </row>
    <row r="34" spans="1:15" ht="15.75" x14ac:dyDescent="0.25">
      <c r="A34" s="83" t="s">
        <v>355</v>
      </c>
      <c r="B34" s="92" t="s">
        <v>4</v>
      </c>
      <c r="C34" s="105">
        <f>SUM(C30:C32)*I34</f>
        <v>44186.543093560322</v>
      </c>
      <c r="D34" s="101">
        <f>VLOOKUP(F9,L43:M46,2,)</f>
        <v>1.0369999999999999</v>
      </c>
      <c r="E34" s="102">
        <f t="shared" si="1"/>
        <v>45821.445188022051</v>
      </c>
      <c r="F34" s="102">
        <f t="shared" si="2"/>
        <v>9164.2890376044106</v>
      </c>
      <c r="G34" s="102">
        <f t="shared" si="3"/>
        <v>54985.73422562646</v>
      </c>
      <c r="H34" s="86">
        <f t="shared" si="0"/>
        <v>30242.153824094556</v>
      </c>
      <c r="I34" s="106">
        <v>9.7000000000000003E-3</v>
      </c>
      <c r="J34" s="74"/>
      <c r="K34" s="81"/>
      <c r="L34" s="104"/>
    </row>
    <row r="35" spans="1:15" ht="15.75" x14ac:dyDescent="0.25">
      <c r="A35" s="83" t="s">
        <v>356</v>
      </c>
      <c r="B35" s="107" t="s">
        <v>38</v>
      </c>
      <c r="C35" s="105">
        <f>SUM(C30:C32)*I35</f>
        <v>97483.713629091828</v>
      </c>
      <c r="D35" s="101">
        <f>VLOOKUP(F9,L43:M46,2,)</f>
        <v>1.0369999999999999</v>
      </c>
      <c r="E35" s="102">
        <f t="shared" si="1"/>
        <v>101090.61103336822</v>
      </c>
      <c r="F35" s="102">
        <f t="shared" si="2"/>
        <v>20218.122206673645</v>
      </c>
      <c r="G35" s="102">
        <f t="shared" si="3"/>
        <v>121308.73324004185</v>
      </c>
      <c r="H35" s="86">
        <f t="shared" si="0"/>
        <v>66719.803282023029</v>
      </c>
      <c r="I35" s="106">
        <v>2.1399999999999999E-2</v>
      </c>
      <c r="J35" s="74"/>
      <c r="K35" s="81"/>
      <c r="L35" s="104"/>
    </row>
    <row r="36" spans="1:15" ht="15.75" x14ac:dyDescent="0.25">
      <c r="A36" s="83" t="s">
        <v>357</v>
      </c>
      <c r="B36" s="107" t="s">
        <v>39</v>
      </c>
      <c r="C36" s="105">
        <f>SUM(C30:C32)*I36</f>
        <v>384468.47805118462</v>
      </c>
      <c r="D36" s="101">
        <f>VLOOKUP(F9,L43:M46,2,)</f>
        <v>1.0369999999999999</v>
      </c>
      <c r="E36" s="102">
        <f t="shared" si="1"/>
        <v>398693.81173907843</v>
      </c>
      <c r="F36" s="102">
        <f t="shared" si="2"/>
        <v>79738.762347815689</v>
      </c>
      <c r="G36" s="102">
        <f t="shared" si="3"/>
        <v>478432.57408689411</v>
      </c>
      <c r="H36" s="86">
        <f t="shared" si="0"/>
        <v>263137.91574779176</v>
      </c>
      <c r="I36" s="106">
        <v>8.4400000000000003E-2</v>
      </c>
      <c r="J36" s="74"/>
      <c r="K36" s="81"/>
      <c r="L36" s="104"/>
    </row>
    <row r="37" spans="1:15" ht="15.75" x14ac:dyDescent="0.25">
      <c r="A37" s="83" t="s">
        <v>358</v>
      </c>
      <c r="B37" s="92" t="s">
        <v>6</v>
      </c>
      <c r="C37" s="105">
        <f>SUM(C30:C32)*I37</f>
        <v>129826.4410480896</v>
      </c>
      <c r="D37" s="101">
        <f>VLOOKUP(F9,L43:M46,2,)</f>
        <v>1.0369999999999999</v>
      </c>
      <c r="E37" s="102">
        <f t="shared" si="1"/>
        <v>134630.01936686892</v>
      </c>
      <c r="F37" s="102">
        <f t="shared" si="2"/>
        <v>26926.003873373786</v>
      </c>
      <c r="G37" s="102">
        <f t="shared" si="3"/>
        <v>161556.02324024271</v>
      </c>
      <c r="H37" s="86">
        <f t="shared" si="0"/>
        <v>88855.812782133493</v>
      </c>
      <c r="I37" s="106">
        <v>2.8500000000000001E-2</v>
      </c>
      <c r="J37" s="74"/>
      <c r="K37" s="81"/>
      <c r="L37" s="104"/>
    </row>
    <row r="38" spans="1:15" x14ac:dyDescent="0.25">
      <c r="A38" s="83" t="s">
        <v>359</v>
      </c>
      <c r="B38" s="92" t="s">
        <v>5</v>
      </c>
      <c r="C38" s="105">
        <f>SUM(C30:C32)*I38</f>
        <v>98850.307745387516</v>
      </c>
      <c r="D38" s="101">
        <f>VLOOKUP(F9,L43:M46,2,)</f>
        <v>1.0369999999999999</v>
      </c>
      <c r="E38" s="102">
        <f t="shared" si="1"/>
        <v>102507.76913196685</v>
      </c>
      <c r="F38" s="102">
        <f t="shared" si="2"/>
        <v>20501.55382639337</v>
      </c>
      <c r="G38" s="102">
        <f t="shared" si="3"/>
        <v>123009.32295836022</v>
      </c>
      <c r="H38" s="86">
        <f t="shared" si="0"/>
        <v>67655.127627098133</v>
      </c>
      <c r="I38" s="108">
        <v>2.1700000000000001E-2</v>
      </c>
    </row>
    <row r="39" spans="1:15" x14ac:dyDescent="0.25">
      <c r="A39" s="89"/>
      <c r="B39" s="109" t="s">
        <v>360</v>
      </c>
      <c r="C39" s="105">
        <f>SUM(C30:C33)</f>
        <v>5310129.204552914</v>
      </c>
      <c r="D39" s="101">
        <f>VLOOKUP(F9,L43:M46,2,)</f>
        <v>1.0369999999999999</v>
      </c>
      <c r="E39" s="102">
        <f>SUM(E30:E33)</f>
        <v>5506603.9851213703</v>
      </c>
      <c r="F39" s="102">
        <f>SUM(F30:F33)</f>
        <v>1101320.797024274</v>
      </c>
      <c r="G39" s="102">
        <f>SUM(G30:G33)</f>
        <v>6607924.7821456455</v>
      </c>
      <c r="H39" s="86">
        <f>G39*0.55</f>
        <v>3634358.6301801051</v>
      </c>
    </row>
    <row r="41" spans="1:15" s="80" customFormat="1" ht="12.75" x14ac:dyDescent="0.2">
      <c r="A41" s="3" t="s">
        <v>28</v>
      </c>
      <c r="B41" s="3"/>
      <c r="C41" s="2"/>
      <c r="D41" s="2"/>
      <c r="E41" s="2"/>
    </row>
    <row r="42" spans="1:15" s="71" customFormat="1" ht="67.5" customHeight="1" x14ac:dyDescent="0.25">
      <c r="A42" s="4" t="s">
        <v>29</v>
      </c>
      <c r="B42" s="111" t="s">
        <v>378</v>
      </c>
      <c r="C42" s="111"/>
      <c r="D42" s="111"/>
      <c r="E42" s="111"/>
      <c r="F42" s="111"/>
      <c r="G42" s="111"/>
    </row>
    <row r="43" spans="1:15" s="71" customFormat="1" ht="40.5" customHeight="1" x14ac:dyDescent="0.25">
      <c r="A43" s="4" t="s">
        <v>30</v>
      </c>
      <c r="B43" s="111" t="s">
        <v>361</v>
      </c>
      <c r="C43" s="111"/>
      <c r="D43" s="111"/>
      <c r="E43" s="111"/>
      <c r="F43" s="111"/>
      <c r="G43" s="111"/>
      <c r="H43" s="70"/>
      <c r="I43" s="70" t="s">
        <v>369</v>
      </c>
      <c r="J43" s="71">
        <v>7.46</v>
      </c>
      <c r="L43" s="59" t="s">
        <v>334</v>
      </c>
      <c r="M43" s="60">
        <v>1.0369999999999999</v>
      </c>
      <c r="N43" s="59"/>
      <c r="O43" s="59"/>
    </row>
    <row r="44" spans="1:15" s="71" customFormat="1" ht="28.5" customHeight="1" x14ac:dyDescent="0.25">
      <c r="A44" s="4" t="s">
        <v>32</v>
      </c>
      <c r="B44" s="111" t="s">
        <v>33</v>
      </c>
      <c r="C44" s="111"/>
      <c r="D44" s="111"/>
      <c r="E44" s="111"/>
      <c r="F44" s="111"/>
      <c r="G44" s="111"/>
      <c r="I44" s="71" t="s">
        <v>367</v>
      </c>
      <c r="J44" s="71">
        <v>5.62</v>
      </c>
      <c r="L44" s="59" t="s">
        <v>335</v>
      </c>
      <c r="M44" s="60">
        <f>1.037*1.038</f>
        <v>1.076406</v>
      </c>
      <c r="N44" s="61"/>
      <c r="O44" s="61"/>
    </row>
    <row r="45" spans="1:15" s="80" customFormat="1" ht="16.5" customHeight="1" x14ac:dyDescent="0.2">
      <c r="A45" s="4" t="s">
        <v>34</v>
      </c>
      <c r="B45" s="5" t="s">
        <v>379</v>
      </c>
      <c r="C45" s="5"/>
      <c r="D45" s="2"/>
      <c r="E45" s="2"/>
      <c r="I45" s="80" t="s">
        <v>366</v>
      </c>
      <c r="J45" s="80">
        <v>6.16</v>
      </c>
      <c r="L45" s="59" t="s">
        <v>336</v>
      </c>
      <c r="M45" s="60">
        <f>1.037*1.038*1.038</f>
        <v>1.117309428</v>
      </c>
      <c r="N45" s="110"/>
      <c r="O45" s="110"/>
    </row>
    <row r="46" spans="1:15" s="80" customFormat="1" ht="15.75" customHeight="1" x14ac:dyDescent="0.2">
      <c r="A46" s="6" t="s">
        <v>35</v>
      </c>
      <c r="B46" s="5" t="s">
        <v>380</v>
      </c>
      <c r="C46" s="5"/>
      <c r="D46" s="2"/>
      <c r="E46" s="2"/>
      <c r="L46" s="59" t="s">
        <v>337</v>
      </c>
      <c r="M46" s="60">
        <f>1.037*1.038*1.038*1.038</f>
        <v>1.159767186264</v>
      </c>
      <c r="N46" s="110"/>
      <c r="O46" s="110"/>
    </row>
    <row r="47" spans="1:15" s="80" customFormat="1" ht="18.75" customHeight="1" x14ac:dyDescent="0.25">
      <c r="A47" s="6" t="s">
        <v>36</v>
      </c>
      <c r="B47" s="5" t="s">
        <v>41</v>
      </c>
      <c r="C47" s="5"/>
      <c r="D47" s="2"/>
      <c r="E47" s="2"/>
      <c r="L47" s="59"/>
      <c r="M47" s="61"/>
      <c r="N47" s="110"/>
      <c r="O47" s="110"/>
    </row>
    <row r="48" spans="1:15" s="80" customFormat="1" ht="12.75" x14ac:dyDescent="0.2">
      <c r="A48" s="94"/>
    </row>
    <row r="49" spans="2:2" x14ac:dyDescent="0.25">
      <c r="B49" s="71"/>
    </row>
  </sheetData>
  <dataConsolidate>
    <dataRefs count="1">
      <dataRef ref="B8:B287" sheet="Типовые 2 кв. 2021"/>
    </dataRefs>
  </dataConsolidate>
  <mergeCells count="14">
    <mergeCell ref="B42:G42"/>
    <mergeCell ref="B43:G43"/>
    <mergeCell ref="B44:G44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3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B17" xr:uid="{00000000-0002-0000-0000-000001000000}">
      <formula1>$B$8:$B$283</formula1>
    </dataValidation>
    <dataValidation type="list" allowBlank="1" showInputMessage="1" showErrorMessage="1" sqref="G17:G20" xr:uid="{00000000-0002-0000-0000-000002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6" t="s">
        <v>46</v>
      </c>
      <c r="C3" s="116"/>
      <c r="D3" s="116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7"/>
      <c r="D6" s="117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365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366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366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366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366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366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366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366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366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366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366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366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366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366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366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366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366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366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366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366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366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366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366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366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366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366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366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366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366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366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366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366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366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366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366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366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366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366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366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366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366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366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366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366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366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366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366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366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366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366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366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366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366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366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366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366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366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366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366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366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366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366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366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366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366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366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366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366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366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366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366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366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366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366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366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366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366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366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366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366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366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366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366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366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366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366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366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366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366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366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367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367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367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367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367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367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367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367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367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367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367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367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367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367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367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367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367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367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367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367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367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367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367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367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367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367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367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367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367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367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367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367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367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367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367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367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367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367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367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8" t="s">
        <v>367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367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367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367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367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367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367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367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367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367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367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367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367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367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367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367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367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367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367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367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367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367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367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367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367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367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367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367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367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367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367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367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367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367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367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367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367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367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367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367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367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367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367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367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367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367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367</v>
      </c>
    </row>
    <row r="183" spans="1:6" x14ac:dyDescent="0.25">
      <c r="A183" s="36">
        <v>176</v>
      </c>
      <c r="B183" s="41" t="s">
        <v>374</v>
      </c>
      <c r="C183" s="42">
        <v>931769.18</v>
      </c>
      <c r="D183" s="40">
        <f t="shared" si="2"/>
        <v>776474.31666666677</v>
      </c>
      <c r="E183" s="40"/>
      <c r="F183" s="58" t="s">
        <v>367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8" t="s">
        <v>367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8" t="s">
        <v>367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8" t="s">
        <v>367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8" t="s">
        <v>367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8" t="s">
        <v>367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8" t="s">
        <v>367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8" t="s">
        <v>367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8" t="s">
        <v>367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8" t="s">
        <v>367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8" t="s">
        <v>367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8" t="s">
        <v>367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8" t="s">
        <v>367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8" t="s">
        <v>367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8" t="s">
        <v>367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8" t="s">
        <v>367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8" t="s">
        <v>367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8" t="s">
        <v>367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8" t="s">
        <v>367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8" t="s">
        <v>367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8" t="s">
        <v>367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8" t="s">
        <v>367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8" t="s">
        <v>367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8" t="s">
        <v>367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8" t="s">
        <v>367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8" t="s">
        <v>367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8" t="s">
        <v>367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8" t="s">
        <v>367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8" t="s">
        <v>367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8" t="s">
        <v>367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8" t="s">
        <v>367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8" t="s">
        <v>367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8" t="s">
        <v>367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8" t="s">
        <v>367</v>
      </c>
    </row>
    <row r="217" spans="1:6" x14ac:dyDescent="0.25">
      <c r="A217" s="36">
        <v>210</v>
      </c>
      <c r="B217" s="41" t="s">
        <v>370</v>
      </c>
      <c r="C217" s="42">
        <v>13602.64</v>
      </c>
      <c r="D217" s="40">
        <f t="shared" si="3"/>
        <v>11335.533333333333</v>
      </c>
      <c r="E217" s="40"/>
      <c r="F217" s="58" t="s">
        <v>367</v>
      </c>
    </row>
    <row r="218" spans="1:6" x14ac:dyDescent="0.25">
      <c r="A218" s="36">
        <v>211</v>
      </c>
      <c r="B218" s="41" t="s">
        <v>372</v>
      </c>
      <c r="C218" s="42">
        <v>59787.55</v>
      </c>
      <c r="D218" s="40">
        <f t="shared" si="3"/>
        <v>49822.958333333336</v>
      </c>
      <c r="E218" s="40"/>
      <c r="F218" s="58" t="s">
        <v>367</v>
      </c>
    </row>
    <row r="219" spans="1:6" x14ac:dyDescent="0.25">
      <c r="A219" s="36">
        <v>212</v>
      </c>
      <c r="B219" s="41" t="s">
        <v>371</v>
      </c>
      <c r="C219" s="42">
        <v>107.95</v>
      </c>
      <c r="D219" s="40">
        <f t="shared" si="3"/>
        <v>89.958333333333343</v>
      </c>
      <c r="E219" s="40"/>
      <c r="F219" s="58" t="s">
        <v>367</v>
      </c>
    </row>
    <row r="220" spans="1:6" x14ac:dyDescent="0.25">
      <c r="A220" s="36">
        <v>213</v>
      </c>
      <c r="B220" s="41" t="s">
        <v>373</v>
      </c>
      <c r="C220" s="42">
        <v>1361256.73</v>
      </c>
      <c r="D220" s="40">
        <f t="shared" si="3"/>
        <v>1134380.6083333334</v>
      </c>
      <c r="E220" s="40"/>
      <c r="F220" s="58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8" t="s">
        <v>368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8" t="s">
        <v>368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8" t="s">
        <v>368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8" t="s">
        <v>368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8" t="s">
        <v>368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8" t="s">
        <v>368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8" t="s">
        <v>368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8" t="s">
        <v>368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8" t="s">
        <v>368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8" t="s">
        <v>368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8" t="s">
        <v>368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8" t="s">
        <v>368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8" t="s">
        <v>368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8" t="s">
        <v>368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8" t="s">
        <v>368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8" t="s">
        <v>368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8" t="s">
        <v>368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8" t="s">
        <v>368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8" t="s">
        <v>368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8" t="s">
        <v>368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8" t="s">
        <v>368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8" t="s">
        <v>368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8" t="s">
        <v>368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8" t="s">
        <v>368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8" t="s">
        <v>368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8" t="s">
        <v>368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8" t="s">
        <v>368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8" t="s">
        <v>368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8" t="s">
        <v>368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8" t="s">
        <v>368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8" t="s">
        <v>368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8" t="s">
        <v>368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8" t="s">
        <v>368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8" t="s">
        <v>368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8" t="s">
        <v>368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8" t="s">
        <v>368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8" t="s">
        <v>368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8" t="s">
        <v>368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8" t="s">
        <v>368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8" t="s">
        <v>368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8" t="s">
        <v>368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8" t="s">
        <v>368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8" t="s">
        <v>368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8" t="s">
        <v>368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8" t="s">
        <v>368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8" t="s">
        <v>368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8" t="s">
        <v>368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8" t="s">
        <v>368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8" t="s">
        <v>368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8" t="s">
        <v>368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8" t="s">
        <v>368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8" t="s">
        <v>367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8" t="s">
        <v>367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8" t="s">
        <v>367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8" t="s">
        <v>366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8" t="s">
        <v>366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8" t="s">
        <v>366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8" t="s">
        <v>368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8" t="s">
        <v>368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8" t="s">
        <v>368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8" t="s">
        <v>368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8" t="s">
        <v>368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8" t="s">
        <v>368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8" t="s">
        <v>368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8" t="s">
        <v>368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8" t="s">
        <v>368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8" t="s">
        <v>368</v>
      </c>
    </row>
    <row r="288" spans="1:6" x14ac:dyDescent="0.25">
      <c r="A288" s="36">
        <v>281</v>
      </c>
      <c r="B288" s="39" t="s">
        <v>362</v>
      </c>
      <c r="C288" s="51">
        <v>157021.46</v>
      </c>
      <c r="D288" s="51">
        <f t="shared" ref="D288:D289" si="5">C288/1.2</f>
        <v>130851.21666666666</v>
      </c>
      <c r="E288" s="51"/>
      <c r="F288" s="58" t="s">
        <v>366</v>
      </c>
    </row>
    <row r="289" spans="1:6" x14ac:dyDescent="0.25">
      <c r="A289" s="36">
        <v>282</v>
      </c>
      <c r="B289" s="39" t="s">
        <v>363</v>
      </c>
      <c r="C289" s="51">
        <v>8120.62</v>
      </c>
      <c r="D289" s="51">
        <f t="shared" si="5"/>
        <v>6767.1833333333334</v>
      </c>
      <c r="E289" s="51"/>
      <c r="F289" s="58" t="s">
        <v>366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2022-03-14T12:16:05Z</dcterms:modified>
</cp:coreProperties>
</file>