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filterPrivacy="1" codeName="ЭтаКнига" defaultThemeVersion="124226"/>
  <xr:revisionPtr revIDLastSave="0" documentId="14_{2DFB24FD-51EA-4EE9-9547-70DD8FAB5923}" xr6:coauthVersionLast="36" xr6:coauthVersionMax="36" xr10:uidLastSave="{00000000-0000-0000-0000-000000000000}"/>
  <bookViews>
    <workbookView xWindow="0" yWindow="0" windowWidth="28800" windowHeight="13005" xr2:uid="{00000000-000D-0000-FFFF-FFFF00000000}"/>
  </bookViews>
  <sheets>
    <sheet name="КоррИПР" sheetId="6" r:id="rId1"/>
    <sheet name="T6" sheetId="5" r:id="rId2"/>
  </sheets>
  <externalReferences>
    <externalReference r:id="rId3"/>
  </externalReferences>
  <definedNames>
    <definedName name="___wrn2" localSheetId="0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localSheetId="0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localSheetId="0" hidden="1">{"glc1",#N/A,FALSE,"GLC";"glc2",#N/A,FALSE,"GLC";"glc3",#N/A,FALSE,"GLC";"glc4",#N/A,FALSE,"GLC";"glc5",#N/A,FALSE,"GLC"}</definedName>
    <definedName name="__wrn2" hidden="1">{"glc1",#N/A,FALSE,"GLC";"glc2",#N/A,FALSE,"GLC";"glc3",#N/A,FALSE,"GLC";"glc4",#N/A,FALSE,"GLC";"glc5",#N/A,FALSE,"GLC"}</definedName>
    <definedName name="__wrn222" localSheetId="0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localSheetId="0" hidden="1">{"glc1",#N/A,FALSE,"GLC";"glc2",#N/A,FALSE,"GLC";"glc3",#N/A,FALSE,"GLC";"glc4",#N/A,FALSE,"GLC";"glc5",#N/A,FALSE,"GLC"}</definedName>
    <definedName name="_wrn2" hidden="1">{"glc1",#N/A,FALSE,"GLC";"glc2",#N/A,FALSE,"GLC";"glc3",#N/A,FALSE,"GLC";"glc4",#N/A,FALSE,"GLC";"glc5",#N/A,FALSE,"GLC"}</definedName>
    <definedName name="_wrn222" localSheetId="0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localSheetId="0" hidden="1">{"glc1",#N/A,FALSE,"GLC";"glc2",#N/A,FALSE,"GLC";"glc3",#N/A,FALSE,"GLC";"glc4",#N/A,FALSE,"GLC";"glc5",#N/A,FALSE,"GLC"}</definedName>
    <definedName name="wrn" hidden="1">{"glc1",#N/A,FALSE,"GLC";"glc2",#N/A,FALSE,"GLC";"glc3",#N/A,FALSE,"GLC";"glc4",#N/A,FALSE,"GLC";"glc5",#N/A,FALSE,"GLC"}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localSheetId="0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localSheetId="0" hidden="1">{"assets",#N/A,FALSE,"historicBS";"liab",#N/A,FALSE,"historicBS";"is",#N/A,FALSE,"historicIS";"ratios",#N/A,FALSE,"ratios"}</definedName>
    <definedName name="wrn.basicfin." hidden="1">{"assets",#N/A,FALSE,"historicBS";"liab",#N/A,FALSE,"historicBS";"is",#N/A,FALSE,"historicIS";"ratios",#N/A,FALSE,"ratios"}</definedName>
    <definedName name="wrn.basicfin.2" localSheetId="0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localSheetId="0" hidden="1">{#N/A,#N/A,TRUE,"Engineering Dept";#N/A,#N/A,TRUE,"Sales Dept";#N/A,#N/A,TRUE,"Marketing Dept";#N/A,#N/A,TRUE,"Admin Dept"}</definedName>
    <definedName name="wrn.Departmentals." hidden="1">{#N/A,#N/A,TRUE,"Engineering Dept";#N/A,#N/A,TRUE,"Sales Dept";#N/A,#N/A,TRUE,"Marketing Dept";#N/A,#N/A,TRUE,"Admin Dept"}</definedName>
    <definedName name="wrn.Departments." localSheetId="0" hidden="1">{#N/A,#N/A,FALSE,"Engineering Dept";#N/A,#N/A,FALSE,"Sales Dept";#N/A,#N/A,FALSE,"Marketing Dept";#N/A,#N/A,FALSE,"Admin Dept";#N/A,#N/A,FALSE,"Total Operating Expenses"}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localSheetId="0" hidden="1">{#N/A,#N/A,TRUE,"Balance Sheet";#N/A,#N/A,TRUE,"Income Statement";#N/A,#N/A,TRUE,"Statement of Cash Flows";#N/A,#N/A,TRUE,"Key Indicators"}</definedName>
    <definedName name="wrn.Financials." hidden="1">{#N/A,#N/A,TRUE,"Balance Sheet";#N/A,#N/A,TRUE,"Income Statement";#N/A,#N/A,TRUE,"Statement of Cash Flows";#N/A,#N/A,TRUE,"Key Indicators"}</definedName>
    <definedName name="wrn.glc." localSheetId="0" hidden="1">{"glcbs",#N/A,FALSE,"GLCBS";"glccsbs",#N/A,FALSE,"GLCCSBS";"glcis",#N/A,FALSE,"GLCIS";"glccsis",#N/A,FALSE,"GLCCSIS";"glcrat1",#N/A,FALSE,"GLC-ratios1"}</definedName>
    <definedName name="wrn.glc." hidden="1">{"glcbs",#N/A,FALSE,"GLCBS";"glccsbs",#N/A,FALSE,"GLCCSBS";"glcis",#N/A,FALSE,"GLCIS";"glccsis",#N/A,FALSE,"GLCCSIS";"glcrat1",#N/A,FALSE,"GLC-ratios1"}</definedName>
    <definedName name="wrn.glcpromonte." localSheetId="0" hidden="1">{"glc1",#N/A,FALSE,"GLC";"glc2",#N/A,FALSE,"GLC";"glc3",#N/A,FALSE,"GLC";"glc4",#N/A,FALSE,"GLC";"glc5",#N/A,FALSE,"GLC"}</definedName>
    <definedName name="wrn.glcpromonte." hidden="1">{"glc1",#N/A,FALSE,"GLC";"glc2",#N/A,FALSE,"GLC";"glc3",#N/A,FALSE,"GLC";"glc4",#N/A,FALSE,"GLC";"glc5",#N/A,FALSE,"GLC"}</definedName>
    <definedName name="wrn.print.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0" hidden="1">{#N/A,#N/A,FALSE,"Aging Summary";#N/A,#N/A,FALSE,"Ratio Analysis";#N/A,#N/A,FALSE,"Test 120 Day Accts";#N/A,#N/A,FALSE,"Tickmarks"}</definedName>
    <definedName name="вс" hidden="1">{#N/A,#N/A,FALSE,"Aging Summary";#N/A,#N/A,FALSE,"Ratio Analysis";#N/A,#N/A,FALSE,"Test 120 Day Accts";#N/A,#N/A,FALSE,"Tickmarks"}</definedName>
    <definedName name="_xlnm.Print_Area" localSheetId="1">'T6'!$A$1:$D$20</definedName>
    <definedName name="пс40">#REF!</definedName>
    <definedName name="ф1" localSheetId="0" hidden="1">{#N/A,#N/A,FALSE,"Aging Summary";#N/A,#N/A,FALSE,"Ratio Analysis";#N/A,#N/A,FALSE,"Test 120 Day Accts";#N/A,#N/A,FALSE,"Tickmarks"}</definedName>
    <definedName name="ф1" hidden="1">{#N/A,#N/A,FALSE,"Aging Summary";#N/A,#N/A,FALSE,"Ratio Analysis";#N/A,#N/A,FALSE,"Test 120 Day Accts";#N/A,#N/A,FALSE,"Tickmarks"}</definedName>
  </definedNames>
  <calcPr calcId="191029" calcMode="manual"/>
</workbook>
</file>

<file path=xl/calcChain.xml><?xml version="1.0" encoding="utf-8"?>
<calcChain xmlns="http://schemas.openxmlformats.org/spreadsheetml/2006/main">
  <c r="D9" i="5" l="1"/>
  <c r="D4" i="5"/>
  <c r="D5" i="5" s="1"/>
  <c r="D8" i="5" s="1"/>
  <c r="D6" i="5" l="1"/>
  <c r="D18" i="5" s="1"/>
  <c r="D20" i="5" s="1"/>
  <c r="R32" i="6"/>
  <c r="R31" i="6"/>
  <c r="M30" i="6"/>
  <c r="R30" i="6" s="1"/>
  <c r="R29" i="6"/>
  <c r="R28" i="6"/>
  <c r="R27" i="6"/>
  <c r="R26" i="6"/>
  <c r="M26" i="6"/>
  <c r="M25" i="6"/>
  <c r="R25" i="6" s="1"/>
  <c r="M24" i="6"/>
  <c r="R24" i="6" s="1"/>
  <c r="R23" i="6"/>
  <c r="R22" i="6"/>
  <c r="M21" i="6"/>
  <c r="R21" i="6" s="1"/>
  <c r="R20" i="6"/>
  <c r="I19" i="6"/>
  <c r="R33" i="6" l="1"/>
</calcChain>
</file>

<file path=xl/sharedStrings.xml><?xml version="1.0" encoding="utf-8"?>
<sst xmlns="http://schemas.openxmlformats.org/spreadsheetml/2006/main" count="254" uniqueCount="106">
  <si>
    <t>Напряжение, кВ</t>
  </si>
  <si>
    <t>УНЦ  ОКСН  (тыс.руб.)</t>
  </si>
  <si>
    <t>Затраты на кадастровые работы для ВЛ (КЛ) и работы по установлению земельных отношений (тыс.руб.)</t>
  </si>
  <si>
    <t>УНЦ  ОКГТ  (тыс.руб.)</t>
  </si>
  <si>
    <t>Затраты на очистку участков местности от взрывоопасных предметов при строительстве ВЛ(КЛ)тыс.руб.</t>
  </si>
  <si>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</si>
  <si>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</si>
  <si>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</si>
  <si>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</si>
  <si>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Инвестиционная программа: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</si>
  <si>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</si>
  <si>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</si>
  <si>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</si>
  <si>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</si>
  <si>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</si>
  <si>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</si>
  <si>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</si>
  <si>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</si>
  <si>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</si>
  <si>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</si>
  <si>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</si>
  <si>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</si>
  <si>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</si>
  <si>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</si>
  <si>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</si>
  <si>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</si>
  <si>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</si>
  <si>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</si>
  <si>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</si>
  <si>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</si>
  <si>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</si>
  <si>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</si>
  <si>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нд</t>
  </si>
  <si>
    <t>УНЦ ВЛ 0,4-750 кВ на строительно-монтажные работы без опор и провода (тыс. руб.)</t>
  </si>
  <si>
    <t>1 км</t>
  </si>
  <si>
    <t xml:space="preserve"> УНЦ опор ВЛ 0,4-750 кВ (тыс. руб.)</t>
  </si>
  <si>
    <t>УНЦ  провода ВЛ 04-750 кв сталеалюминиевого типа  (тыс. руб.)</t>
  </si>
  <si>
    <t>кол-во волокон 24,максим.-допустимая растягивающа нагрузка 313 кН</t>
  </si>
  <si>
    <t>О2-03-3</t>
  </si>
  <si>
    <t>кол-во волокон 24,механ.прочность на разрыв 62 кН</t>
  </si>
  <si>
    <t>О1-01-1</t>
  </si>
  <si>
    <t>Затраты на проектно-изыскательские работы по ВЛ (тыс. руб.)</t>
  </si>
  <si>
    <t>1 ед.</t>
  </si>
  <si>
    <t>100 км</t>
  </si>
  <si>
    <t>П10-02-1</t>
  </si>
  <si>
    <t xml:space="preserve"> Затраты на разработку и утверждение ДПТ ВЛ (КЛ) по границам земельного участка (тыс. руб.)</t>
  </si>
  <si>
    <t>1 км по трассе</t>
  </si>
  <si>
    <t>Итого объем финансовых потребностей по инвестиционному проекту, тыс. рублей</t>
  </si>
  <si>
    <t>Л1-03-2</t>
  </si>
  <si>
    <t>Л3-03-2</t>
  </si>
  <si>
    <t>сечение фазного провода 120 мм2</t>
  </si>
  <si>
    <t>Л5-03</t>
  </si>
  <si>
    <t>ПЗ-06</t>
  </si>
  <si>
    <t>П9-02</t>
  </si>
  <si>
    <t>Б6-02</t>
  </si>
  <si>
    <t>Бокс, Стр-во 2ВЛ 35 кВ от РУ 35 кВ ПС 35 кВ ООО «ПГЛЗ» до ПС 35 кВ Тепличный комплекс в г. Пикалево ЛО (20-1-20-1-08-03-0-1344)</t>
  </si>
  <si>
    <t>УНЦ грозотроса ВЛ (тыс.руб.)</t>
  </si>
  <si>
    <t>Л6-05</t>
  </si>
  <si>
    <t>Л6-06</t>
  </si>
  <si>
    <t>УНЦ устройства лежневых дорог(тыс.руб.)</t>
  </si>
  <si>
    <t>УНЦ на демонтаж ВЛ 0,4-750 кВ (тыс. руб.)</t>
  </si>
  <si>
    <t>М2-03-2</t>
  </si>
  <si>
    <t>УНЦ переходных пунктов ВЛ-КЛ (тыс. руб.)</t>
  </si>
  <si>
    <t>1ВЛ</t>
  </si>
  <si>
    <t>Ж1-01-2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</si>
  <si>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</si>
  <si>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</si>
  <si>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</si>
  <si>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</si>
  <si>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2</t>
  </si>
  <si>
    <t>НДС (20%)</t>
  </si>
  <si>
    <t>3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</si>
  <si>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</si>
  <si>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</si>
  <si>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</si>
  <si>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</si>
  <si>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</si>
  <si>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</si>
  <si>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</si>
  <si>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</si>
  <si>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</si>
  <si>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</si>
  <si>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</si>
  <si>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</si>
  <si>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</si>
  <si>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</si>
  <si>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</si>
  <si>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</si>
  <si>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</si>
  <si>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</si>
  <si>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</si>
  <si>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</si>
  <si>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</si>
  <si>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</si>
  <si>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</si>
  <si>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</si>
  <si>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</si>
  <si>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</si>
  <si>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</si>
  <si>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</si>
  <si>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Итого объем финансовых потребностей, в ценах, в которых рассчитаны укрупненные нормативы цены (без НДС)</t>
  </si>
  <si>
    <t>Итого объем финансовых потребностей ОФПУНЦd, определенный в текущих ценах (с НДС)</t>
  </si>
  <si>
    <t>Объем финансирования инвестиций по инвестиционному проекту ОФПРвсего (в прогнозных ценах с НДС), в том числе:</t>
  </si>
  <si>
    <t>акционерного общества "ЛОЭСК - Электрические сети Санкт-Петербурга и Ленинградской области"</t>
  </si>
  <si>
    <t>Приказом Первого заместителя генерального директора АО "ЛОЭСК" от 31.12.2020 № 1374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</si>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</sst>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1" fillId="0" borderId="0"/>
    <xf numFmtId="0" fontId="10" fillId="0" borderId="0">
      <protection locked="0"/>
    </xf>
    <xf numFmtId="0" fontId="10" fillId="0" borderId="0"/>
    <xf numFmtId="164" fontId="1" fillId="0" borderId="0" applyFont="0" applyFill="0" applyBorder="0" applyAlignment="0" applyProtection="0"/>
    <xf numFmtId="0" fontId="2" fillId="0" borderId="0"/>
  </cellStyleXfs>
  <cellXfs count="62">
    <xf numFmtId="0" fontId="0" fillId="0" borderId="0" xfId="0"/>
    <xf numFmtId="49" fontId="2" fillId="0" borderId="0" xfId="1" applyNumberFormat="1" applyAlignment="1">
      <alignment horizontal="center"/>
    </xf>
    <xf numFmtId="0" fontId="2" fillId="0" borderId="0" xfId="1" applyAlignment="1">
      <alignment wrapText="1"/>
    </xf>
    <xf numFmtId="0" fontId="2" fillId="0" borderId="0" xfId="1" applyAlignment="1">
      <alignment horizontal="center" wrapText="1"/>
    </xf>
    <xf numFmtId="0" fontId="2" fillId="0" borderId="0" xfId="1" applyAlignment="1">
      <alignment horizontal="center"/>
    </xf>
    <xf numFmtId="0" fontId="3" fillId="0" borderId="0" xfId="2" applyFont="1" applyAlignment="1">
      <alignment horizontal="right" vertical="center"/>
    </xf>
    <xf numFmtId="0" fontId="2" fillId="0" borderId="0" xfId="1"/>
    <xf numFmtId="0" fontId="3" fillId="0" borderId="0" xfId="2" applyFont="1" applyAlignment="1">
      <alignment horizontal="right"/>
    </xf>
    <xf numFmtId="0" fontId="4" fillId="0" borderId="0" xfId="1" applyFont="1" applyAlignment="1">
      <alignment vertical="center"/>
    </xf>
    <xf numFmtId="0" fontId="4" fillId="0" borderId="0" xfId="1" applyFont="1"/>
    <xf numFmtId="0" fontId="2" fillId="0" borderId="0" xfId="1" applyAlignment="1">
      <alignment vertical="center"/>
    </xf>
    <xf numFmtId="0" fontId="5" fillId="0" borderId="0" xfId="1" applyFont="1" applyAlignment="1">
      <alignment vertical="center"/>
    </xf>
    <xf numFmtId="49" fontId="2" fillId="0" borderId="0" xfId="1" applyNumberFormat="1"/>
    <xf numFmtId="0" fontId="6" fillId="0" borderId="0" xfId="3" applyFont="1" applyAlignment="1">
      <alignment vertical="top"/>
    </xf>
    <xf numFmtId="0" fontId="7" fillId="0" borderId="0" xfId="0" applyFont="1"/>
    <xf numFmtId="0" fontId="8" fillId="0" borderId="0" xfId="1" applyFont="1" applyAlignment="1">
      <alignment vertical="center"/>
    </xf>
    <xf numFmtId="0" fontId="3" fillId="0" borderId="0" xfId="1" applyFont="1"/>
    <xf numFmtId="3" fontId="2" fillId="0" borderId="1" xfId="1" applyNumberForma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2" fillId="0" borderId="1" xfId="1" quotePrefix="1" applyBorder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1" applyBorder="1" applyAlignment="1">
      <alignment horizontal="left" vertical="center" wrapText="1"/>
    </xf>
    <xf numFmtId="0" fontId="2" fillId="0" borderId="1" xfId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2" fillId="0" borderId="1" xfId="1" applyBorder="1" applyAlignment="1">
      <alignment horizontal="center"/>
    </xf>
    <xf numFmtId="0" fontId="2" fillId="0" borderId="1" xfId="1" applyBorder="1" applyAlignment="1">
      <alignment wrapText="1"/>
    </xf>
    <xf numFmtId="0" fontId="9" fillId="0" borderId="1" xfId="1" applyFont="1" applyBorder="1" applyAlignment="1">
      <alignment wrapText="1"/>
    </xf>
    <xf numFmtId="0" fontId="2" fillId="0" borderId="2" xfId="1" applyBorder="1" applyAlignment="1">
      <alignment wrapText="1"/>
    </xf>
    <xf numFmtId="0" fontId="2" fillId="0" borderId="2" xfId="1" applyBorder="1" applyAlignment="1">
      <alignment horizontal="center" wrapText="1"/>
    </xf>
    <xf numFmtId="0" fontId="2" fillId="0" borderId="2" xfId="1" applyBorder="1" applyAlignment="1">
      <alignment horizontal="center"/>
    </xf>
    <xf numFmtId="0" fontId="2" fillId="0" borderId="2" xfId="1" applyBorder="1" applyAlignment="1">
      <alignment vertical="center" wrapText="1"/>
    </xf>
    <xf numFmtId="0" fontId="2" fillId="2" borderId="2" xfId="1" applyFill="1" applyBorder="1" applyAlignment="1">
      <alignment horizontal="center"/>
    </xf>
    <xf numFmtId="0" fontId="9" fillId="0" borderId="2" xfId="1" applyFont="1" applyBorder="1" applyAlignment="1">
      <alignment wrapText="1"/>
    </xf>
    <xf numFmtId="0" fontId="11" fillId="0" borderId="0" xfId="4" applyFont="1" applyBorder="1" applyAlignment="1" applyProtection="1">
      <alignment horizontal="centerContinuous" vertical="center" wrapText="1"/>
    </xf>
    <xf numFmtId="0" fontId="1" fillId="0" borderId="0" xfId="3"/>
    <xf numFmtId="0" fontId="8" fillId="0" borderId="3" xfId="5" applyFont="1" applyBorder="1" applyAlignment="1" applyProtection="1">
      <alignment horizontal="center" vertical="center" wrapText="1"/>
    </xf>
    <xf numFmtId="0" fontId="8" fillId="0" borderId="4" xfId="5" applyFont="1" applyBorder="1" applyAlignment="1" applyProtection="1">
      <alignment horizontal="center" vertical="center" wrapText="1"/>
    </xf>
    <xf numFmtId="0" fontId="8" fillId="0" borderId="1" xfId="5" applyFont="1" applyBorder="1" applyAlignment="1" applyProtection="1">
      <alignment horizontal="center" vertical="center" wrapText="1"/>
    </xf>
    <xf numFmtId="49" fontId="2" fillId="0" borderId="3" xfId="5" applyNumberFormat="1" applyFont="1" applyBorder="1" applyAlignment="1" applyProtection="1">
      <alignment horizontal="center" vertical="center" wrapText="1"/>
    </xf>
    <xf numFmtId="0" fontId="2" fillId="0" borderId="3" xfId="5" applyFont="1" applyBorder="1" applyAlignment="1" applyProtection="1">
      <alignment horizontal="left" vertical="center" wrapText="1"/>
    </xf>
    <xf numFmtId="4" fontId="8" fillId="0" borderId="5" xfId="5" applyNumberFormat="1" applyFont="1" applyBorder="1" applyAlignment="1" applyProtection="1">
      <alignment horizontal="center" vertical="center" wrapText="1"/>
    </xf>
    <xf numFmtId="4" fontId="2" fillId="0" borderId="4" xfId="5" applyNumberFormat="1" applyFont="1" applyBorder="1" applyAlignment="1" applyProtection="1">
      <alignment horizontal="center" vertical="center" wrapText="1"/>
    </xf>
    <xf numFmtId="0" fontId="8" fillId="0" borderId="3" xfId="5" applyFont="1" applyBorder="1" applyAlignment="1" applyProtection="1">
      <alignment horizontal="left" vertical="center" wrapText="1"/>
    </xf>
    <xf numFmtId="4" fontId="8" fillId="0" borderId="3" xfId="5" applyNumberFormat="1" applyFont="1" applyBorder="1" applyAlignment="1" applyProtection="1">
      <alignment horizontal="center" vertical="center" wrapText="1"/>
    </xf>
    <xf numFmtId="4" fontId="2" fillId="0" borderId="3" xfId="5" applyNumberFormat="1" applyFont="1" applyBorder="1" applyAlignment="1" applyProtection="1">
      <alignment horizontal="center" vertical="center" wrapText="1"/>
    </xf>
    <xf numFmtId="4" fontId="6" fillId="0" borderId="0" xfId="4" applyNumberFormat="1" applyFont="1" applyProtection="1"/>
    <xf numFmtId="0" fontId="0" fillId="0" borderId="0" xfId="0" applyFill="1"/>
    <xf numFmtId="0" fontId="2" fillId="0" borderId="1" xfId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/>
    </xf>
    <xf numFmtId="49" fontId="13" fillId="0" borderId="0" xfId="1" applyNumberFormat="1" applyFont="1"/>
    <xf numFmtId="0" fontId="2" fillId="0" borderId="0" xfId="1" applyAlignment="1">
      <alignment horizontal="center" vertical="center"/>
    </xf>
    <xf numFmtId="0" fontId="2" fillId="0" borderId="0" xfId="1" applyAlignment="1">
      <alignment horizontal="left" vertical="center"/>
    </xf>
    <xf numFmtId="0" fontId="13" fillId="0" borderId="0" xfId="0" applyFont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2" fillId="0" borderId="1" xfId="5" applyNumberFormat="1" applyFont="1" applyFill="1" applyBorder="1" applyAlignment="1" applyProtection="1">
      <alignment horizontal="center" vertical="center" wrapText="1"/>
    </xf>
    <xf numFmtId="165" fontId="12" fillId="0" borderId="6" xfId="7" applyNumberFormat="1" applyFont="1" applyFill="1" applyBorder="1" applyAlignment="1" applyProtection="1">
      <alignment horizontal="center" vertical="center"/>
      <protection locked="0"/>
    </xf>
    <xf numFmtId="0" fontId="2" fillId="0" borderId="1" xfId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 2" xfId="6" xr:uid="{00000000-0005-0000-0000-000007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AX34"/>
  <sheetViews>
    <sheetView tabSelected="1" zoomScale="55" zoomScaleNormal="55" workbookViewId="0"/>
  </sheetViews>
  <sheetFormatPr defaultColWidth="9.140625" defaultRowHeight="15.75" x14ac:dyDescent="0.25"/>
  <cols>
    <col min="1" max="1" width="8" style="1" customWidth="1"/>
    <col min="2" max="2" width="9.85546875" style="1" customWidth="1"/>
    <col min="3" max="3" width="9" style="1" customWidth="1"/>
    <col min="4" max="4" width="36.140625" style="2" customWidth="1"/>
    <col min="5" max="5" width="11.85546875" style="2" customWidth="1"/>
    <col min="6" max="6" width="13" style="2" customWidth="1"/>
    <col min="7" max="7" width="11.42578125" style="2" customWidth="1"/>
    <col min="8" max="8" width="13.85546875" style="3" customWidth="1"/>
    <col min="9" max="9" width="11.42578125" style="2" customWidth="1"/>
    <col min="10" max="10" width="12.42578125" style="3" customWidth="1"/>
    <col min="11" max="11" width="13.42578125" style="3" customWidth="1"/>
    <col min="12" max="12" width="15.42578125" style="3" customWidth="1"/>
    <col min="13" max="13" width="12.5703125" style="3" bestFit="1" customWidth="1"/>
    <col min="14" max="14" width="13.7109375" style="4" customWidth="1"/>
    <col min="15" max="15" width="14.85546875" style="4" customWidth="1"/>
    <col min="16" max="16" width="13.85546875" style="4" customWidth="1"/>
    <col min="17" max="17" width="24" style="4" customWidth="1"/>
    <col min="18" max="18" width="14.85546875" style="4" customWidth="1"/>
    <col min="19" max="19" width="23.7109375" style="6" customWidth="1"/>
    <col min="20" max="16384" width="9.140625" style="6"/>
  </cols>
  <sheetData>
    <row r="1" spans="1:50" ht="18.75" x14ac:dyDescent="0.25">
      <c r="S1" s="5" t="s">
        <v>5</v>
      </c>
    </row>
    <row r="2" spans="1:50" ht="18.75" x14ac:dyDescent="0.3">
      <c r="S2" s="7" t="s">
        <v>6</v>
      </c>
    </row>
    <row r="3" spans="1:50" ht="18.75" x14ac:dyDescent="0.3">
      <c r="S3" s="7" t="s">
        <v>7</v>
      </c>
    </row>
    <row r="4" spans="1:50" ht="18.75" x14ac:dyDescent="0.3">
      <c r="S4" s="7"/>
    </row>
    <row r="5" spans="1:50" ht="18.75" x14ac:dyDescent="0.25">
      <c r="A5" s="59" t="s">
        <v>8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49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50" ht="18.75" x14ac:dyDescent="0.3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50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50" x14ac:dyDescent="0.25">
      <c r="A7" s="6"/>
      <c r="B7" s="6"/>
      <c r="C7" s="6"/>
      <c r="D7" s="6"/>
      <c r="E7" s="52" t="s">
        <v>9</v>
      </c>
      <c r="F7" s="11"/>
      <c r="G7" s="51" t="s">
        <v>103</v>
      </c>
      <c r="H7" s="51"/>
      <c r="I7" s="12"/>
      <c r="J7" s="6"/>
      <c r="Q7" s="12"/>
      <c r="R7" s="12"/>
    </row>
    <row r="8" spans="1:50" x14ac:dyDescent="0.25">
      <c r="A8" s="6"/>
      <c r="B8" s="6"/>
      <c r="C8" s="6"/>
      <c r="D8" s="6"/>
      <c r="E8" s="13" t="s">
        <v>10</v>
      </c>
      <c r="F8" s="13"/>
      <c r="G8" s="13"/>
      <c r="H8" s="13"/>
      <c r="I8" s="13"/>
      <c r="J8" s="6"/>
      <c r="Q8" s="13"/>
      <c r="R8" s="13"/>
    </row>
    <row r="9" spans="1:50" x14ac:dyDescent="0.25">
      <c r="A9" s="6"/>
      <c r="B9" s="6"/>
      <c r="C9" s="6"/>
      <c r="D9" s="6"/>
      <c r="E9" s="1"/>
      <c r="F9" s="1"/>
      <c r="G9" s="1"/>
      <c r="H9" s="12"/>
      <c r="I9" s="12"/>
      <c r="J9" s="6"/>
      <c r="Q9" s="12"/>
      <c r="R9" s="12"/>
    </row>
    <row r="10" spans="1:50" x14ac:dyDescent="0.25">
      <c r="A10" s="6"/>
      <c r="B10" s="6"/>
      <c r="C10" s="6"/>
      <c r="D10" s="6"/>
      <c r="E10" s="53" t="s">
        <v>105</v>
      </c>
      <c r="F10" s="10"/>
      <c r="G10" s="10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50" s="14" customFormat="1" x14ac:dyDescent="0.25"/>
    <row r="12" spans="1:50" s="14" customFormat="1" x14ac:dyDescent="0.25">
      <c r="C12" s="53" t="s">
        <v>11</v>
      </c>
      <c r="E12" s="53"/>
      <c r="F12" s="10"/>
      <c r="G12" s="10"/>
      <c r="H12" s="54" t="s">
        <v>104</v>
      </c>
    </row>
    <row r="13" spans="1:50" s="10" customFormat="1" x14ac:dyDescent="0.25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15"/>
      <c r="T13" s="15"/>
      <c r="U13" s="15"/>
      <c r="V13" s="15"/>
      <c r="W13" s="15"/>
      <c r="X13" s="15"/>
    </row>
    <row r="14" spans="1:50" s="10" customFormat="1" x14ac:dyDescent="0.25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</row>
    <row r="15" spans="1:50" ht="18.75" x14ac:dyDescent="0.3">
      <c r="A15" s="6"/>
      <c r="B15" s="6"/>
      <c r="C15" s="6"/>
      <c r="D15" s="15" t="s">
        <v>55</v>
      </c>
      <c r="E15" s="10"/>
      <c r="F15" s="10"/>
      <c r="G15" s="10"/>
      <c r="H15" s="15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50" s="16" customFormat="1" ht="18.75" x14ac:dyDescent="0.3"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</row>
    <row r="17" spans="1:19" x14ac:dyDescent="0.25">
      <c r="A17" s="58" t="s">
        <v>12</v>
      </c>
      <c r="B17" s="58" t="s">
        <v>13</v>
      </c>
      <c r="C17" s="58" t="s">
        <v>14</v>
      </c>
      <c r="D17" s="58" t="s">
        <v>15</v>
      </c>
      <c r="E17" s="58" t="s">
        <v>16</v>
      </c>
      <c r="F17" s="58" t="s">
        <v>17</v>
      </c>
      <c r="G17" s="58" t="s">
        <v>18</v>
      </c>
      <c r="H17" s="58" t="s">
        <v>19</v>
      </c>
      <c r="I17" s="58"/>
      <c r="J17" s="58"/>
      <c r="K17" s="58"/>
      <c r="L17" s="58" t="s">
        <v>20</v>
      </c>
      <c r="M17" s="58"/>
      <c r="N17" s="58"/>
      <c r="O17" s="58"/>
      <c r="P17" s="58"/>
      <c r="Q17" s="58"/>
      <c r="R17" s="58"/>
      <c r="S17" s="58" t="s">
        <v>21</v>
      </c>
    </row>
    <row r="18" spans="1:19" s="18" customFormat="1" ht="157.5" x14ac:dyDescent="0.25">
      <c r="A18" s="58"/>
      <c r="B18" s="58"/>
      <c r="C18" s="58"/>
      <c r="D18" s="58"/>
      <c r="E18" s="58"/>
      <c r="F18" s="58"/>
      <c r="G18" s="58"/>
      <c r="H18" s="48" t="s">
        <v>0</v>
      </c>
      <c r="I18" s="48" t="s">
        <v>22</v>
      </c>
      <c r="J18" s="48" t="s">
        <v>23</v>
      </c>
      <c r="K18" s="48" t="s">
        <v>24</v>
      </c>
      <c r="L18" s="48" t="s">
        <v>25</v>
      </c>
      <c r="M18" s="48" t="s">
        <v>26</v>
      </c>
      <c r="N18" s="48" t="s">
        <v>27</v>
      </c>
      <c r="O18" s="48" t="s">
        <v>28</v>
      </c>
      <c r="P18" s="48" t="s">
        <v>29</v>
      </c>
      <c r="Q18" s="48" t="s">
        <v>30</v>
      </c>
      <c r="R18" s="17" t="s">
        <v>31</v>
      </c>
      <c r="S18" s="58"/>
    </row>
    <row r="19" spans="1:19" s="20" customFormat="1" x14ac:dyDescent="0.25">
      <c r="A19" s="48">
        <v>1</v>
      </c>
      <c r="B19" s="48">
        <v>2</v>
      </c>
      <c r="C19" s="48">
        <v>3</v>
      </c>
      <c r="D19" s="48">
        <v>4</v>
      </c>
      <c r="E19" s="48">
        <v>5</v>
      </c>
      <c r="F19" s="48">
        <v>6</v>
      </c>
      <c r="G19" s="48">
        <v>7</v>
      </c>
      <c r="H19" s="48">
        <v>8</v>
      </c>
      <c r="I19" s="48">
        <f t="shared" ref="I19" si="0">H19+1</f>
        <v>9</v>
      </c>
      <c r="J19" s="48">
        <v>10</v>
      </c>
      <c r="K19" s="48">
        <v>11</v>
      </c>
      <c r="L19" s="48">
        <v>12</v>
      </c>
      <c r="M19" s="48">
        <v>13</v>
      </c>
      <c r="N19" s="48">
        <v>14</v>
      </c>
      <c r="O19" s="48">
        <v>15</v>
      </c>
      <c r="P19" s="48">
        <v>16</v>
      </c>
      <c r="Q19" s="48">
        <v>17</v>
      </c>
      <c r="R19" s="19">
        <v>18</v>
      </c>
      <c r="S19" s="48">
        <v>19</v>
      </c>
    </row>
    <row r="20" spans="1:19" ht="47.25" x14ac:dyDescent="0.25">
      <c r="A20" s="21" t="s">
        <v>32</v>
      </c>
      <c r="B20" s="21" t="s">
        <v>32</v>
      </c>
      <c r="C20" s="21" t="s">
        <v>32</v>
      </c>
      <c r="D20" s="22" t="s">
        <v>33</v>
      </c>
      <c r="E20" s="21" t="s">
        <v>32</v>
      </c>
      <c r="F20" s="21" t="s">
        <v>32</v>
      </c>
      <c r="G20" s="21" t="s">
        <v>32</v>
      </c>
      <c r="H20" s="23">
        <v>35</v>
      </c>
      <c r="I20" s="21" t="s">
        <v>32</v>
      </c>
      <c r="J20" s="21" t="s">
        <v>32</v>
      </c>
      <c r="K20" s="21" t="s">
        <v>32</v>
      </c>
      <c r="L20" s="24"/>
      <c r="M20" s="23">
        <v>1.87</v>
      </c>
      <c r="N20" s="25" t="s">
        <v>34</v>
      </c>
      <c r="O20" s="25" t="s">
        <v>48</v>
      </c>
      <c r="P20" s="25">
        <v>2997</v>
      </c>
      <c r="Q20" s="25">
        <v>1.8</v>
      </c>
      <c r="R20" s="25">
        <f t="shared" ref="R20:R31" si="1">M20*P20*Q20</f>
        <v>10087.902</v>
      </c>
      <c r="S20" s="21" t="s">
        <v>32</v>
      </c>
    </row>
    <row r="21" spans="1:19" ht="31.5" x14ac:dyDescent="0.25">
      <c r="A21" s="21" t="s">
        <v>32</v>
      </c>
      <c r="B21" s="21" t="s">
        <v>32</v>
      </c>
      <c r="C21" s="21" t="s">
        <v>32</v>
      </c>
      <c r="D21" s="22" t="s">
        <v>62</v>
      </c>
      <c r="E21" s="21" t="s">
        <v>32</v>
      </c>
      <c r="F21" s="21" t="s">
        <v>32</v>
      </c>
      <c r="G21" s="21" t="s">
        <v>32</v>
      </c>
      <c r="H21" s="23">
        <v>35</v>
      </c>
      <c r="I21" s="21" t="s">
        <v>32</v>
      </c>
      <c r="J21" s="21" t="s">
        <v>32</v>
      </c>
      <c r="K21" s="21" t="s">
        <v>32</v>
      </c>
      <c r="L21" s="24"/>
      <c r="M21" s="23">
        <f>1.87*2</f>
        <v>3.74</v>
      </c>
      <c r="N21" s="25" t="s">
        <v>63</v>
      </c>
      <c r="O21" s="25" t="s">
        <v>64</v>
      </c>
      <c r="P21" s="25">
        <v>530</v>
      </c>
      <c r="Q21" s="25">
        <v>1.07</v>
      </c>
      <c r="R21" s="25">
        <f t="shared" si="1"/>
        <v>2120.9540000000002</v>
      </c>
      <c r="S21" s="21"/>
    </row>
    <row r="22" spans="1:19" ht="31.5" x14ac:dyDescent="0.25">
      <c r="A22" s="21" t="s">
        <v>32</v>
      </c>
      <c r="B22" s="21" t="s">
        <v>32</v>
      </c>
      <c r="C22" s="21" t="s">
        <v>32</v>
      </c>
      <c r="D22" s="22" t="s">
        <v>60</v>
      </c>
      <c r="E22" s="21" t="s">
        <v>32</v>
      </c>
      <c r="F22" s="21" t="s">
        <v>32</v>
      </c>
      <c r="G22" s="21" t="s">
        <v>32</v>
      </c>
      <c r="H22" s="23">
        <v>35</v>
      </c>
      <c r="I22" s="21" t="s">
        <v>32</v>
      </c>
      <c r="J22" s="21" t="s">
        <v>32</v>
      </c>
      <c r="K22" s="21" t="s">
        <v>32</v>
      </c>
      <c r="L22" s="24"/>
      <c r="M22" s="23">
        <v>1.87</v>
      </c>
      <c r="N22" s="25" t="s">
        <v>34</v>
      </c>
      <c r="O22" s="25" t="s">
        <v>61</v>
      </c>
      <c r="P22" s="25">
        <v>851</v>
      </c>
      <c r="Q22" s="25">
        <v>1.18</v>
      </c>
      <c r="R22" s="25">
        <f t="shared" si="1"/>
        <v>1877.8166000000001</v>
      </c>
      <c r="S22" s="21" t="s">
        <v>32</v>
      </c>
    </row>
    <row r="23" spans="1:19" ht="31.5" x14ac:dyDescent="0.25">
      <c r="A23" s="21" t="s">
        <v>32</v>
      </c>
      <c r="B23" s="21" t="s">
        <v>32</v>
      </c>
      <c r="C23" s="21" t="s">
        <v>32</v>
      </c>
      <c r="D23" s="22" t="s">
        <v>35</v>
      </c>
      <c r="E23" s="21" t="s">
        <v>32</v>
      </c>
      <c r="F23" s="21" t="s">
        <v>32</v>
      </c>
      <c r="G23" s="21" t="s">
        <v>32</v>
      </c>
      <c r="H23" s="23">
        <v>35</v>
      </c>
      <c r="I23" s="21" t="s">
        <v>32</v>
      </c>
      <c r="J23" s="21" t="s">
        <v>32</v>
      </c>
      <c r="K23" s="21" t="s">
        <v>32</v>
      </c>
      <c r="L23" s="24"/>
      <c r="M23" s="23">
        <v>1.87</v>
      </c>
      <c r="N23" s="25" t="s">
        <v>34</v>
      </c>
      <c r="O23" s="25" t="s">
        <v>49</v>
      </c>
      <c r="P23" s="25">
        <v>2270</v>
      </c>
      <c r="Q23" s="25">
        <v>1.04</v>
      </c>
      <c r="R23" s="25">
        <f t="shared" si="1"/>
        <v>4414.6960000000008</v>
      </c>
      <c r="S23" s="21" t="s">
        <v>32</v>
      </c>
    </row>
    <row r="24" spans="1:19" ht="47.25" x14ac:dyDescent="0.25">
      <c r="A24" s="21" t="s">
        <v>32</v>
      </c>
      <c r="B24" s="21" t="s">
        <v>32</v>
      </c>
      <c r="C24" s="21" t="s">
        <v>32</v>
      </c>
      <c r="D24" s="26" t="s">
        <v>36</v>
      </c>
      <c r="E24" s="21" t="s">
        <v>32</v>
      </c>
      <c r="F24" s="21" t="s">
        <v>32</v>
      </c>
      <c r="G24" s="21" t="s">
        <v>32</v>
      </c>
      <c r="H24" s="23">
        <v>35</v>
      </c>
      <c r="I24" s="27" t="s">
        <v>50</v>
      </c>
      <c r="J24" s="21" t="s">
        <v>32</v>
      </c>
      <c r="K24" s="21" t="s">
        <v>32</v>
      </c>
      <c r="L24" s="24">
        <v>2</v>
      </c>
      <c r="M24" s="23">
        <f>1.87*1.045</f>
        <v>1.9541500000000001</v>
      </c>
      <c r="N24" s="25" t="s">
        <v>34</v>
      </c>
      <c r="O24" s="25" t="s">
        <v>51</v>
      </c>
      <c r="P24" s="25">
        <v>503</v>
      </c>
      <c r="Q24" s="25">
        <v>1.04</v>
      </c>
      <c r="R24" s="25">
        <f>M24*P24*Q24*L24</f>
        <v>2044.509896</v>
      </c>
      <c r="S24" s="21" t="s">
        <v>32</v>
      </c>
    </row>
    <row r="25" spans="1:19" ht="79.5" x14ac:dyDescent="0.25">
      <c r="A25" s="21" t="s">
        <v>32</v>
      </c>
      <c r="B25" s="21" t="s">
        <v>32</v>
      </c>
      <c r="C25" s="21" t="s">
        <v>32</v>
      </c>
      <c r="D25" s="26" t="s">
        <v>1</v>
      </c>
      <c r="E25" s="21" t="s">
        <v>32</v>
      </c>
      <c r="F25" s="21" t="s">
        <v>32</v>
      </c>
      <c r="G25" s="21" t="s">
        <v>32</v>
      </c>
      <c r="H25" s="23">
        <v>35</v>
      </c>
      <c r="I25" s="27" t="s">
        <v>37</v>
      </c>
      <c r="J25" s="21" t="s">
        <v>32</v>
      </c>
      <c r="K25" s="21" t="s">
        <v>32</v>
      </c>
      <c r="L25" s="24"/>
      <c r="M25" s="23">
        <f>1.87*1.045</f>
        <v>1.9541500000000001</v>
      </c>
      <c r="N25" s="25" t="s">
        <v>34</v>
      </c>
      <c r="O25" s="25" t="s">
        <v>38</v>
      </c>
      <c r="P25" s="25">
        <v>313</v>
      </c>
      <c r="Q25" s="25">
        <v>1.04</v>
      </c>
      <c r="R25" s="25">
        <f t="shared" si="1"/>
        <v>636.11490800000001</v>
      </c>
      <c r="S25" s="21" t="s">
        <v>32</v>
      </c>
    </row>
    <row r="26" spans="1:19" ht="57" x14ac:dyDescent="0.25">
      <c r="A26" s="21" t="s">
        <v>32</v>
      </c>
      <c r="B26" s="21" t="s">
        <v>32</v>
      </c>
      <c r="C26" s="21" t="s">
        <v>32</v>
      </c>
      <c r="D26" s="26" t="s">
        <v>3</v>
      </c>
      <c r="E26" s="21" t="s">
        <v>32</v>
      </c>
      <c r="F26" s="21" t="s">
        <v>32</v>
      </c>
      <c r="G26" s="21" t="s">
        <v>32</v>
      </c>
      <c r="H26" s="23">
        <v>35</v>
      </c>
      <c r="I26" s="27" t="s">
        <v>39</v>
      </c>
      <c r="J26" s="21" t="s">
        <v>32</v>
      </c>
      <c r="K26" s="21" t="s">
        <v>32</v>
      </c>
      <c r="L26" s="24"/>
      <c r="M26" s="23">
        <f>1.87*1.045</f>
        <v>1.9541500000000001</v>
      </c>
      <c r="N26" s="25" t="s">
        <v>34</v>
      </c>
      <c r="O26" s="25" t="s">
        <v>40</v>
      </c>
      <c r="P26" s="25">
        <v>519</v>
      </c>
      <c r="Q26" s="25">
        <v>1.04</v>
      </c>
      <c r="R26" s="25">
        <f>M26*P26*Q26</f>
        <v>1054.7720039999999</v>
      </c>
      <c r="S26" s="21" t="s">
        <v>32</v>
      </c>
    </row>
    <row r="27" spans="1:19" x14ac:dyDescent="0.25">
      <c r="A27" s="21" t="s">
        <v>32</v>
      </c>
      <c r="B27" s="21" t="s">
        <v>32</v>
      </c>
      <c r="C27" s="21" t="s">
        <v>32</v>
      </c>
      <c r="D27" s="26" t="s">
        <v>56</v>
      </c>
      <c r="E27" s="21" t="s">
        <v>32</v>
      </c>
      <c r="F27" s="21" t="s">
        <v>32</v>
      </c>
      <c r="G27" s="21" t="s">
        <v>32</v>
      </c>
      <c r="H27" s="23">
        <v>35</v>
      </c>
      <c r="I27" s="33"/>
      <c r="J27" s="21" t="s">
        <v>32</v>
      </c>
      <c r="K27" s="21" t="s">
        <v>32</v>
      </c>
      <c r="L27" s="24"/>
      <c r="M27" s="23">
        <v>1.87</v>
      </c>
      <c r="N27" s="25" t="s">
        <v>34</v>
      </c>
      <c r="O27" s="25" t="s">
        <v>57</v>
      </c>
      <c r="P27" s="25">
        <v>299</v>
      </c>
      <c r="Q27" s="25">
        <v>1.04</v>
      </c>
      <c r="R27" s="25">
        <f>M27*P27*Q27</f>
        <v>581.49520000000007</v>
      </c>
      <c r="S27" s="21" t="s">
        <v>32</v>
      </c>
    </row>
    <row r="28" spans="1:19" ht="31.5" x14ac:dyDescent="0.25">
      <c r="A28" s="21" t="s">
        <v>32</v>
      </c>
      <c r="B28" s="21" t="s">
        <v>32</v>
      </c>
      <c r="C28" s="21" t="s">
        <v>32</v>
      </c>
      <c r="D28" s="26" t="s">
        <v>59</v>
      </c>
      <c r="E28" s="21" t="s">
        <v>32</v>
      </c>
      <c r="F28" s="21" t="s">
        <v>32</v>
      </c>
      <c r="G28" s="21" t="s">
        <v>32</v>
      </c>
      <c r="H28" s="23">
        <v>35</v>
      </c>
      <c r="I28" s="33"/>
      <c r="J28" s="21" t="s">
        <v>32</v>
      </c>
      <c r="K28" s="21" t="s">
        <v>32</v>
      </c>
      <c r="L28" s="24"/>
      <c r="M28" s="23">
        <v>1.5</v>
      </c>
      <c r="N28" s="25" t="s">
        <v>34</v>
      </c>
      <c r="O28" s="25" t="s">
        <v>58</v>
      </c>
      <c r="P28" s="25">
        <v>299</v>
      </c>
      <c r="Q28" s="25">
        <v>1.04</v>
      </c>
      <c r="R28" s="25">
        <f>M28*P28*Q28</f>
        <v>466.44</v>
      </c>
      <c r="S28" s="21" t="s">
        <v>32</v>
      </c>
    </row>
    <row r="29" spans="1:19" ht="47.25" x14ac:dyDescent="0.25">
      <c r="A29" s="21" t="s">
        <v>32</v>
      </c>
      <c r="B29" s="21" t="s">
        <v>32</v>
      </c>
      <c r="C29" s="21" t="s">
        <v>32</v>
      </c>
      <c r="D29" s="26" t="s">
        <v>41</v>
      </c>
      <c r="E29" s="21" t="s">
        <v>32</v>
      </c>
      <c r="F29" s="21" t="s">
        <v>32</v>
      </c>
      <c r="G29" s="21" t="s">
        <v>32</v>
      </c>
      <c r="H29" s="23">
        <v>35</v>
      </c>
      <c r="I29" s="21" t="s">
        <v>32</v>
      </c>
      <c r="J29" s="21" t="s">
        <v>32</v>
      </c>
      <c r="K29" s="21" t="s">
        <v>32</v>
      </c>
      <c r="L29" s="23"/>
      <c r="M29" s="23">
        <v>1</v>
      </c>
      <c r="N29" s="25" t="s">
        <v>42</v>
      </c>
      <c r="O29" s="25" t="s">
        <v>52</v>
      </c>
      <c r="P29" s="25">
        <v>3300</v>
      </c>
      <c r="Q29" s="25">
        <v>1</v>
      </c>
      <c r="R29" s="25">
        <f t="shared" si="1"/>
        <v>3300</v>
      </c>
      <c r="S29" s="21" t="s">
        <v>32</v>
      </c>
    </row>
    <row r="30" spans="1:19" ht="63" x14ac:dyDescent="0.25">
      <c r="A30" s="21" t="s">
        <v>32</v>
      </c>
      <c r="B30" s="21" t="s">
        <v>32</v>
      </c>
      <c r="C30" s="21" t="s">
        <v>32</v>
      </c>
      <c r="D30" s="26" t="s">
        <v>2</v>
      </c>
      <c r="E30" s="21" t="s">
        <v>32</v>
      </c>
      <c r="F30" s="21" t="s">
        <v>32</v>
      </c>
      <c r="G30" s="21" t="s">
        <v>32</v>
      </c>
      <c r="H30" s="23">
        <v>35</v>
      </c>
      <c r="I30" s="21" t="s">
        <v>32</v>
      </c>
      <c r="J30" s="21" t="s">
        <v>32</v>
      </c>
      <c r="K30" s="21" t="s">
        <v>32</v>
      </c>
      <c r="L30" s="23"/>
      <c r="M30" s="23">
        <f>1.87/100</f>
        <v>1.8700000000000001E-2</v>
      </c>
      <c r="N30" s="25" t="s">
        <v>43</v>
      </c>
      <c r="O30" s="25" t="s">
        <v>44</v>
      </c>
      <c r="P30" s="25">
        <v>6045</v>
      </c>
      <c r="Q30" s="25"/>
      <c r="R30" s="25">
        <f>M30*P30</f>
        <v>113.04150000000001</v>
      </c>
      <c r="S30" s="21" t="s">
        <v>32</v>
      </c>
    </row>
    <row r="31" spans="1:19" ht="63" x14ac:dyDescent="0.25">
      <c r="A31" s="21" t="s">
        <v>32</v>
      </c>
      <c r="B31" s="21" t="s">
        <v>32</v>
      </c>
      <c r="C31" s="21" t="s">
        <v>32</v>
      </c>
      <c r="D31" s="26" t="s">
        <v>45</v>
      </c>
      <c r="E31" s="21" t="s">
        <v>32</v>
      </c>
      <c r="F31" s="21" t="s">
        <v>32</v>
      </c>
      <c r="G31" s="21" t="s">
        <v>32</v>
      </c>
      <c r="H31" s="23">
        <v>35</v>
      </c>
      <c r="I31" s="21" t="s">
        <v>32</v>
      </c>
      <c r="J31" s="21" t="s">
        <v>32</v>
      </c>
      <c r="K31" s="21" t="s">
        <v>32</v>
      </c>
      <c r="L31" s="23"/>
      <c r="M31" s="23">
        <v>1.87</v>
      </c>
      <c r="N31" s="25" t="s">
        <v>34</v>
      </c>
      <c r="O31" s="25" t="s">
        <v>53</v>
      </c>
      <c r="P31" s="25">
        <v>239</v>
      </c>
      <c r="Q31" s="25">
        <v>1</v>
      </c>
      <c r="R31" s="25">
        <f t="shared" si="1"/>
        <v>446.93</v>
      </c>
      <c r="S31" s="21" t="s">
        <v>32</v>
      </c>
    </row>
    <row r="32" spans="1:19" ht="63" x14ac:dyDescent="0.25">
      <c r="A32" s="21" t="s">
        <v>32</v>
      </c>
      <c r="B32" s="21" t="s">
        <v>32</v>
      </c>
      <c r="C32" s="21" t="s">
        <v>32</v>
      </c>
      <c r="D32" s="28" t="s">
        <v>4</v>
      </c>
      <c r="E32" s="21" t="s">
        <v>32</v>
      </c>
      <c r="F32" s="21" t="s">
        <v>32</v>
      </c>
      <c r="G32" s="21" t="s">
        <v>32</v>
      </c>
      <c r="H32" s="29">
        <v>35</v>
      </c>
      <c r="I32" s="21" t="s">
        <v>32</v>
      </c>
      <c r="J32" s="21" t="s">
        <v>32</v>
      </c>
      <c r="K32" s="21" t="s">
        <v>32</v>
      </c>
      <c r="L32" s="29"/>
      <c r="M32" s="29">
        <v>1.87</v>
      </c>
      <c r="N32" s="29" t="s">
        <v>46</v>
      </c>
      <c r="O32" s="30" t="s">
        <v>54</v>
      </c>
      <c r="P32" s="30">
        <v>1359</v>
      </c>
      <c r="Q32" s="30"/>
      <c r="R32" s="32">
        <f>M32*P32</f>
        <v>2541.33</v>
      </c>
      <c r="S32" s="21" t="s">
        <v>32</v>
      </c>
    </row>
    <row r="33" spans="1:19" ht="63" x14ac:dyDescent="0.25">
      <c r="A33" s="21" t="s">
        <v>32</v>
      </c>
      <c r="B33" s="21" t="s">
        <v>32</v>
      </c>
      <c r="C33" s="21" t="s">
        <v>32</v>
      </c>
      <c r="D33" s="31" t="s">
        <v>47</v>
      </c>
      <c r="E33" s="21" t="s">
        <v>32</v>
      </c>
      <c r="F33" s="21" t="s">
        <v>32</v>
      </c>
      <c r="G33" s="21" t="s">
        <v>32</v>
      </c>
      <c r="H33" s="21" t="s">
        <v>32</v>
      </c>
      <c r="I33" s="21" t="s">
        <v>32</v>
      </c>
      <c r="J33" s="21" t="s">
        <v>32</v>
      </c>
      <c r="K33" s="21" t="s">
        <v>32</v>
      </c>
      <c r="L33" s="21" t="s">
        <v>32</v>
      </c>
      <c r="M33" s="21" t="s">
        <v>32</v>
      </c>
      <c r="N33" s="21" t="s">
        <v>32</v>
      </c>
      <c r="O33" s="21" t="s">
        <v>32</v>
      </c>
      <c r="P33" s="21" t="s">
        <v>32</v>
      </c>
      <c r="Q33" s="21" t="s">
        <v>32</v>
      </c>
      <c r="R33" s="21">
        <f>SUM(R20:R32)</f>
        <v>29686.002108000001</v>
      </c>
      <c r="S33" s="21" t="s">
        <v>32</v>
      </c>
    </row>
    <row r="34" spans="1:19" x14ac:dyDescent="0.25">
      <c r="D34" s="31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E22"/>
  <sheetViews>
    <sheetView zoomScale="70" zoomScaleNormal="70" zoomScaleSheetLayoutView="70" workbookViewId="0">
      <selection activeCell="E10" sqref="E10:E17"/>
    </sheetView>
  </sheetViews>
  <sheetFormatPr defaultColWidth="9.140625" defaultRowHeight="15" x14ac:dyDescent="0.25"/>
  <cols>
    <col min="1" max="3" width="22.7109375" style="35" customWidth="1"/>
    <col min="4" max="4" width="25.42578125" style="35" customWidth="1"/>
    <col min="5" max="5" width="19.28515625" style="35" customWidth="1"/>
    <col min="6" max="16384" width="9.140625" style="35"/>
  </cols>
  <sheetData>
    <row r="1" spans="1:5" ht="28.5" customHeight="1" x14ac:dyDescent="0.25">
      <c r="A1" s="34" t="s">
        <v>99</v>
      </c>
      <c r="B1" s="34"/>
      <c r="C1" s="34"/>
      <c r="D1" s="34"/>
      <c r="E1"/>
    </row>
    <row r="2" spans="1:5" ht="47.25" x14ac:dyDescent="0.25">
      <c r="A2" s="36" t="s">
        <v>65</v>
      </c>
      <c r="B2" s="37" t="s">
        <v>66</v>
      </c>
      <c r="C2" s="38" t="s">
        <v>98</v>
      </c>
      <c r="D2" s="38" t="s">
        <v>67</v>
      </c>
      <c r="E2"/>
    </row>
    <row r="3" spans="1:5" ht="126" x14ac:dyDescent="0.25">
      <c r="A3" s="39" t="s">
        <v>68</v>
      </c>
      <c r="B3" s="40" t="s">
        <v>100</v>
      </c>
      <c r="C3" s="41">
        <v>29686.002110000005</v>
      </c>
      <c r="D3" s="55">
        <v>29686.002110000005</v>
      </c>
      <c r="E3" s="47"/>
    </row>
    <row r="4" spans="1:5" ht="28.5" customHeight="1" x14ac:dyDescent="0.25">
      <c r="A4" s="39" t="s">
        <v>69</v>
      </c>
      <c r="B4" s="40" t="s">
        <v>70</v>
      </c>
      <c r="C4" s="42">
        <v>5937.2004220000017</v>
      </c>
      <c r="D4" s="56">
        <f>D3*0.2</f>
        <v>5937.2004220000017</v>
      </c>
      <c r="E4" s="47"/>
    </row>
    <row r="5" spans="1:5" ht="110.25" x14ac:dyDescent="0.25">
      <c r="A5" s="39" t="s">
        <v>71</v>
      </c>
      <c r="B5" s="43" t="s">
        <v>101</v>
      </c>
      <c r="C5" s="44">
        <v>35623.202532000003</v>
      </c>
      <c r="D5" s="55">
        <f>D3+D4</f>
        <v>35623.20253200001</v>
      </c>
      <c r="E5" s="47"/>
    </row>
    <row r="6" spans="1:5" ht="78.75" x14ac:dyDescent="0.25">
      <c r="A6" s="39" t="s">
        <v>72</v>
      </c>
      <c r="B6" s="43" t="s">
        <v>73</v>
      </c>
      <c r="C6" s="42">
        <v>45601.021008052267</v>
      </c>
      <c r="D6" s="56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47475.540252600797</v>
      </c>
      <c r="E6" s="47"/>
    </row>
    <row r="7" spans="1:5" ht="94.5" x14ac:dyDescent="0.25">
      <c r="A7" s="39" t="s">
        <v>74</v>
      </c>
      <c r="B7" s="40" t="s">
        <v>75</v>
      </c>
      <c r="C7" s="45">
        <v>0</v>
      </c>
      <c r="D7" s="56">
        <v>0</v>
      </c>
      <c r="E7" s="47"/>
    </row>
    <row r="8" spans="1:5" ht="63" x14ac:dyDescent="0.25">
      <c r="A8" s="39" t="s">
        <v>76</v>
      </c>
      <c r="B8" s="40" t="s">
        <v>77</v>
      </c>
      <c r="C8" s="45">
        <v>35623.202532000003</v>
      </c>
      <c r="D8" s="56">
        <f>D5-D7</f>
        <v>35623.20253200001</v>
      </c>
      <c r="E8" s="47"/>
    </row>
    <row r="9" spans="1:5" ht="110.25" x14ac:dyDescent="0.25">
      <c r="A9" s="39" t="s">
        <v>78</v>
      </c>
      <c r="B9" s="40" t="s">
        <v>102</v>
      </c>
      <c r="C9" s="45">
        <v>40241.14</v>
      </c>
      <c r="D9" s="56">
        <f>SUM(D10:D17)</f>
        <v>47523.342279999997</v>
      </c>
      <c r="E9" s="47"/>
    </row>
    <row r="10" spans="1:5" ht="15.75" customHeight="1" x14ac:dyDescent="0.25">
      <c r="A10" s="39" t="s">
        <v>79</v>
      </c>
      <c r="B10" s="40" t="s">
        <v>80</v>
      </c>
      <c r="C10" s="45">
        <v>0</v>
      </c>
      <c r="D10" s="56">
        <v>0</v>
      </c>
      <c r="E10" s="57">
        <v>105.2557</v>
      </c>
    </row>
    <row r="11" spans="1:5" ht="15.75" x14ac:dyDescent="0.25">
      <c r="A11" s="39" t="s">
        <v>81</v>
      </c>
      <c r="B11" s="40" t="s">
        <v>82</v>
      </c>
      <c r="C11" s="45">
        <v>0</v>
      </c>
      <c r="D11" s="56">
        <v>0</v>
      </c>
      <c r="E11" s="57">
        <v>106.826398641827</v>
      </c>
    </row>
    <row r="12" spans="1:5" ht="15.75" x14ac:dyDescent="0.25">
      <c r="A12" s="39" t="s">
        <v>83</v>
      </c>
      <c r="B12" s="40" t="s">
        <v>84</v>
      </c>
      <c r="C12" s="45">
        <v>0</v>
      </c>
      <c r="D12" s="56">
        <v>0</v>
      </c>
      <c r="E12" s="57">
        <v>105.561885224957</v>
      </c>
    </row>
    <row r="13" spans="1:5" ht="15.75" x14ac:dyDescent="0.25">
      <c r="A13" s="39" t="s">
        <v>85</v>
      </c>
      <c r="B13" s="40" t="s">
        <v>86</v>
      </c>
      <c r="C13" s="45">
        <v>1799.6447599999997</v>
      </c>
      <c r="D13" s="56">
        <v>1799.6447599999997</v>
      </c>
      <c r="E13" s="57">
        <v>104.9354</v>
      </c>
    </row>
    <row r="14" spans="1:5" ht="15.75" x14ac:dyDescent="0.25">
      <c r="A14" s="39" t="s">
        <v>87</v>
      </c>
      <c r="B14" s="40" t="s">
        <v>88</v>
      </c>
      <c r="C14" s="45">
        <v>38441.495239999997</v>
      </c>
      <c r="D14" s="56">
        <v>43809.645049999999</v>
      </c>
      <c r="E14" s="57">
        <v>113.87439215858601</v>
      </c>
    </row>
    <row r="15" spans="1:5" ht="15.75" x14ac:dyDescent="0.25">
      <c r="A15" s="39" t="s">
        <v>89</v>
      </c>
      <c r="B15" s="40" t="s">
        <v>90</v>
      </c>
      <c r="C15" s="45">
        <v>0</v>
      </c>
      <c r="D15" s="56">
        <v>1914.0524699999951</v>
      </c>
      <c r="E15" s="57">
        <v>105.89170681013999</v>
      </c>
    </row>
    <row r="16" spans="1:5" ht="15.75" x14ac:dyDescent="0.25">
      <c r="A16" s="39" t="s">
        <v>91</v>
      </c>
      <c r="B16" s="40" t="s">
        <v>92</v>
      </c>
      <c r="C16" s="45">
        <v>0</v>
      </c>
      <c r="D16" s="56">
        <v>0</v>
      </c>
      <c r="E16" s="57">
        <v>105.30227480021099</v>
      </c>
    </row>
    <row r="17" spans="1:5" ht="15.75" x14ac:dyDescent="0.25">
      <c r="A17" s="39" t="s">
        <v>93</v>
      </c>
      <c r="B17" s="40" t="s">
        <v>94</v>
      </c>
      <c r="C17" s="45">
        <v>0</v>
      </c>
      <c r="D17" s="56">
        <v>0</v>
      </c>
      <c r="E17" s="57">
        <v>104.794259089128</v>
      </c>
    </row>
    <row r="18" spans="1:5" ht="78.75" x14ac:dyDescent="0.25">
      <c r="A18" s="39">
        <v>8</v>
      </c>
      <c r="B18" s="40" t="s">
        <v>95</v>
      </c>
      <c r="C18" s="45">
        <v>45.601021008052264</v>
      </c>
      <c r="D18" s="56">
        <f>D6/1000</f>
        <v>47.475540252600794</v>
      </c>
      <c r="E18" s="47"/>
    </row>
    <row r="19" spans="1:5" ht="141.75" x14ac:dyDescent="0.25">
      <c r="A19" s="39">
        <v>9</v>
      </c>
      <c r="B19" s="40" t="s">
        <v>96</v>
      </c>
      <c r="C19" s="45">
        <v>0</v>
      </c>
      <c r="D19" s="56">
        <v>5.7460891099999998</v>
      </c>
      <c r="E19" s="47"/>
    </row>
    <row r="20" spans="1:5" ht="63" x14ac:dyDescent="0.25">
      <c r="A20" s="39">
        <v>10</v>
      </c>
      <c r="B20" s="43" t="s">
        <v>97</v>
      </c>
      <c r="C20" s="44">
        <v>45.601021008052264</v>
      </c>
      <c r="D20" s="55">
        <f>D18+D19</f>
        <v>53.221629362600794</v>
      </c>
      <c r="E20" s="47"/>
    </row>
    <row r="22" spans="1:5" x14ac:dyDescent="0.25">
      <c r="B22" s="4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2023-10-24T08:53:58Z</dcterms:modified>
</cp:coreProperties>
</file>