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0-1-05-1-01-00-2-0393\"/>
    </mc:Choice>
  </mc:AlternateContent>
  <xr:revisionPtr revIDLastSave="0" documentId="13_ncr:1_{D610D690-3A37-4FD7-8660-5DB17CD16184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4" l="1"/>
  <c r="H31" i="4"/>
  <c r="H32" i="4"/>
  <c r="H40" i="4" s="1"/>
  <c r="H34" i="4"/>
  <c r="H33" i="4"/>
  <c r="M47" i="4" l="1"/>
  <c r="M46" i="4"/>
  <c r="M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l="1"/>
  <c r="C20" i="6" s="1"/>
  <c r="C6" i="6" l="1"/>
  <c r="F16" i="4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<sst xmlns="http://schemas.openxmlformats.org/spreadsheetml/2006/main" count="693" uniqueCount="383">
  <si>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</si>
  <si>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</si>
  <si>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</si>
  <si>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</si>
  <si>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</si>
  <si>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</si>
  <si>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</si>
  <si>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</si>
  <si>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</si>
  <si>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</si>
  <si>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</si>
  <si>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</si>
  <si>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</si>
  <si>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</si>
  <si>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</si>
  <si>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</si>
  <si>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</si>
  <si>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</si>
  <si>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</si>
  <si>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</si>
  <si>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</si>
  <si>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</si>
  <si>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</si>
  <si>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</si>
  <si>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</si>
  <si>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</si>
  <si>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</si>
  <si>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</si>
  <si>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</si>
  <si>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</si>
  <si>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</si>
  <si>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</si>
  <si>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</si>
  <si>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</si>
  <si>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</si>
  <si>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</si>
  <si>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</si>
  <si>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</si>
  <si>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</si>
  <si>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</si>
  <si>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</si>
  <si>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</si>
  <si>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</si>
  <si>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</si>
  <si>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</si>
  <si>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</si>
  <si>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</si>
  <si>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</si>
  <si>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</si>
  <si>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</si>
  <si>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</si>
  <si>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</si>
  <si>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</si>
  <si>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</si>
  <si>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</si>
  <si>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</si>
  <si>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</si>
  <si>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</si>
  <si>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</si>
  <si>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</si>
  <si>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</si>
  <si>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</si>
  <si>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</si>
  <si>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</si>
  <si>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</si>
  <si>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</si>
  <si>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</si>
  <si>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</si>
  <si>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</si>
  <si>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</si>
  <si>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</si>
  <si>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</si>
  <si>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</si>
  <si>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</si>
  <si>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</si>
  <si>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</si>
  <si>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</si>
  <si>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</si>
  <si>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</si>
  <si>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</si>
  <si>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</si>
  <si>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</si>
  <si>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</si>
  <si>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</si>
  <si>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</si>
  <si>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</si>
  <si>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</si>
  <si>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</si>
  <si>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</si>
  <si>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</si>
  <si>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</si>
  <si>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</si>
  <si>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</si>
  <si>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</si>
  <si>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</si>
  <si>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</si>
  <si>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</si>
  <si>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</si>
  <si>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</si>
  <si>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</si>
  <si>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</si>
  <si>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</si>
  <si>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</si>
  <si>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</si>
  <si>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</si>
  <si>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</si>
  <si>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</si>
  <si>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</si>
  <si>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</si>
  <si>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</si>
  <si>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</si>
  <si>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</si>
  <si>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</si>
  <si>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</si>
  <si>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</si>
  <si>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</si>
  <si>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</si>
  <si>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</si>
  <si>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</si>
  <si>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</si>
  <si>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</si>
  <si>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</si>
  <si>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</si>
  <si>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</si>
  <si>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</si>
  <si>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</si>
  <si>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</si>
  <si>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</si>
  <si>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</si>
  <si>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</si>
  <si>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</si>
  <si>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</si>
  <si>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</si>
  <si>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</si>
  <si>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</si>
  <si>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</si>
  <si>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</si>
  <si>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</si>
  <si>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</si>
  <si>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</si>
  <si>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</si>
  <si>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</si>
  <si>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</si>
  <si>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</si>
  <si>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</si>
  <si>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</si>
  <si>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</si>
  <si>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</si>
  <si>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</si>
  <si>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</si>
  <si>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</si>
  <si>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</si>
  <si>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</si>
  <si>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</si>
  <si>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</si>
  <si>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</si>
  <si>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</si>
  <si>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</si>
  <si>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</si>
  <si>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</si>
  <si>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</si>
  <si>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</si>
  <si>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</si>
  <si>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</si>
  <si>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</si>
  <si>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</si>
  <si>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</si>
  <si>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</si>
  <si>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</si>
  <si>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</si>
  <si>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</si>
  <si>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</si>
  <si>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</si>
  <si>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</si>
  <si>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</si>
  <si>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</si>
  <si>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</si>
  <si>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</si>
  <si>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</si>
  <si>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</si>
  <si>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</si>
  <si>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</si>
  <si>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</si>
  <si>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</si>
  <si>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</si>
  <si>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</si>
  <si>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</si>
  <si>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</si>
  <si>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</si>
  <si>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</si>
  <si>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</si>
  <si>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</si>
  <si>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</si>
  <si>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</si>
  <si>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</si>
  <si>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</si>
  <si>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</si>
  <si>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</si>
  <si>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</si>
  <si>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</si>
  <si>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</si>
  <si>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</si>
  <si>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</si>
  <si>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</si>
  <si>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</si>
  <si>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</si>
  <si>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</si>
  <si>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</si>
  <si>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</si>
  <si>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</si>
  <si>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</si>
  <si>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</si>
  <si>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</si>
  <si>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</si>
  <si>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</si>
  <si>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</si>
  <si>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</si>
  <si>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</si>
  <si>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</si>
  <si>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</si>
  <si>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</si>
  <si>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</si>
  <si>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</si>
  <si>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</si>
  <si>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</si>
  <si>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</si>
  <si>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</si>
  <si>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</si>
  <si>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</si>
  <si>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</si>
  <si>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</si>
  <si>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</si>
  <si>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</si>
  <si>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</si>
  <si>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</si>
  <si>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</si>
  <si>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</si>
  <si>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</si>
  <si>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</si>
  <si>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</si>
  <si>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</si>
  <si>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</si>
  <si>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</si>
  <si>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</si>
  <si>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</si>
  <si>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</si>
  <si>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</si>
  <si>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</si>
  <si>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</si>
  <si>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</si>
  <si>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</si>
  <si>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</si>
  <si>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</si>
  <si>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</si>
  <si>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</si>
  <si>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</si>
  <si>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</si>
  <si>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</si>
  <si>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</si>
  <si>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</si>
  <si>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</si>
  <si>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</si>
  <si>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</si>
  <si>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</si>
  <si>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</si>
  <si>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</si>
  <si>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</si>
  <si>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</si>
  <si>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</si>
  <si>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</si>
  <si>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</si>
  <si>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</si>
  <si>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</si>
  <si>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</si>
  <si>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</si>
  <si>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</si>
  <si>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</si>
  <si>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</si>
  <si>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</si>
  <si>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</si>
  <si>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</si>
  <si>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</si>
  <si>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</si>
  <si>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</si>
  <si>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</si>
  <si>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</si>
  <si>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</si>
  <si>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</si>
  <si>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</si>
  <si>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</si>
  <si>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</si>
  <si>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</si>
  <si>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</si>
  <si>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</si>
  <si>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</si>
  <si>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</si>
  <si>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</si>
  <si>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</si>
  <si>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</si>
  <si>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</si>
  <si>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</si>
  <si>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</si>
  <si>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</si>
  <si>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</si>
  <si>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</si>
  <si>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</si>
  <si>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</si>
  <si>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</si>
  <si>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</si>
  <si>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</si>
  <si>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</si>
  <si>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</si>
  <si>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</si>
  <si>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</si>
  <si>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</si>
  <si>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</si>
  <si>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</si>
  <si>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</si>
  <si>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</si>
  <si>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</si>
  <si>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</si>
  <si>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</si>
  <si>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</si>
  <si>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</si>
  <si>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</si>
  <si>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</si>
  <si>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</si>
  <si>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</si>
  <si>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</si>
  <si>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</si>
  <si>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</si>
  <si>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</si>
  <si>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</si>
  <si>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</si>
  <si>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</si>
  <si>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</si>
  <si>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</si>
  <si>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</si>
  <si>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</si>
  <si>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</si>
  <si>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</si>
  <si>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</si>
  <si>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</si>
  <si>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</si>
  <si>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</si>
  <si>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</si>
  <si>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</si>
  <si>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</si>
  <si>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</si>
  <si>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</si>
  <si>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</si>
  <si>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</si>
  <si>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</si>
  <si>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</si>
  <si>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</si>
  <si>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</si>
  <si>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</si>
  <si>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</si>
  <si>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</si>
  <si>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</si>
  <si>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</si>
  <si>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</si>
  <si>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</si>
  <si>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</si>
  <si>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</si>
  <si>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</si>
  <si>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</si>
  <si>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</si>
  <si>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</si>
  <si>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</si>
  <si>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</si>
  <si>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</si>
  <si>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</si>
  <si>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</si>
  <si>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</si>
  <si>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</si>
  <si>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30м2</t>
  </si>
  <si>
    <t>K_20-1-05-1-01-00-2-0393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</si>
  <si>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</si>
  <si>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</si>
  <si>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</si>
  <si>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КЛ-10 кВ от ТП-29 до ТП-51 взамен КЛ-10 кВ "ТП29-ВЛ" (инв.№ 050000295) в п.Лесогорский Выборгского района ЛО (20-1-05-1-01-00-2-0393)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</si>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</sst>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19" width="0" style="63" hidden="1" customWidth="1"/>
    <col min="20" max="16384" width="9.140625" style="63"/>
  </cols>
  <sheetData>
    <row r="1" spans="1:16" x14ac:dyDescent="0.25">
      <c r="H1" s="7" t="s">
        <v>37</v>
      </c>
    </row>
    <row r="3" spans="1:16" x14ac:dyDescent="0.25">
      <c r="A3" s="64" t="s">
        <v>19</v>
      </c>
    </row>
    <row r="5" spans="1:16" ht="33.75" customHeight="1" x14ac:dyDescent="0.25">
      <c r="A5" s="112" t="s">
        <v>381</v>
      </c>
      <c r="B5" s="112"/>
      <c r="C5" s="112"/>
      <c r="D5" s="112"/>
      <c r="E5" s="112"/>
      <c r="F5" s="112"/>
    </row>
    <row r="7" spans="1:16" ht="21" customHeight="1" x14ac:dyDescent="0.25">
      <c r="A7" s="65" t="s">
        <v>8</v>
      </c>
      <c r="F7" s="113" t="s">
        <v>377</v>
      </c>
      <c r="G7" s="113"/>
      <c r="H7" s="113"/>
    </row>
    <row r="8" spans="1:16" x14ac:dyDescent="0.25">
      <c r="A8" s="66"/>
    </row>
    <row r="9" spans="1:16" x14ac:dyDescent="0.25">
      <c r="A9" s="65" t="s">
        <v>15</v>
      </c>
      <c r="F9" s="113" t="s">
        <v>334</v>
      </c>
      <c r="G9" s="113"/>
      <c r="H9" s="113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382</v>
      </c>
    </row>
    <row r="13" spans="1:16" s="62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0"/>
      <c r="J13" s="71"/>
      <c r="K13" s="72">
        <v>7.46</v>
      </c>
    </row>
    <row r="14" spans="1:16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71"/>
      <c r="J14" s="71"/>
      <c r="K14" s="72">
        <v>6.16</v>
      </c>
      <c r="M14" s="73"/>
      <c r="N14" s="74"/>
      <c r="O14" s="56"/>
      <c r="P14" s="75"/>
    </row>
    <row r="15" spans="1:16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80"/>
      <c r="K15" s="72">
        <v>5.62</v>
      </c>
      <c r="M15" s="73"/>
      <c r="N15" s="74"/>
      <c r="O15" s="81"/>
      <c r="P15" s="82"/>
    </row>
    <row r="16" spans="1:16" ht="15.75" x14ac:dyDescent="0.25">
      <c r="A16" s="83" t="s">
        <v>355</v>
      </c>
      <c r="B16" s="84" t="s">
        <v>223</v>
      </c>
      <c r="C16" s="85" t="s">
        <v>327</v>
      </c>
      <c r="D16" s="86">
        <v>0.495</v>
      </c>
      <c r="E16" s="86">
        <f>VLOOKUP(B16,'Типовые 2 кв. 2021'!B:D,3,)</f>
        <v>1160478.5583333333</v>
      </c>
      <c r="F16" s="86">
        <f>D16*E16</f>
        <v>574436.886375</v>
      </c>
      <c r="G16" s="87">
        <v>5.62</v>
      </c>
      <c r="H16" s="86">
        <f>F16*G16</f>
        <v>3228335.3014274999</v>
      </c>
      <c r="J16" s="88"/>
      <c r="K16" s="88"/>
      <c r="M16" s="73"/>
      <c r="N16" s="74"/>
      <c r="O16" s="81"/>
      <c r="P16" s="82"/>
    </row>
    <row r="17" spans="1:16" ht="15.75" x14ac:dyDescent="0.25">
      <c r="A17" s="83" t="s">
        <v>353</v>
      </c>
      <c r="B17" s="84" t="s">
        <v>195</v>
      </c>
      <c r="C17" s="85" t="s">
        <v>327</v>
      </c>
      <c r="D17" s="86">
        <v>2.5000000000000001E-2</v>
      </c>
      <c r="E17" s="86">
        <f>VLOOKUP(B17,'Типовые 2 кв. 2021'!B:D,3,)</f>
        <v>898103.21666666679</v>
      </c>
      <c r="F17" s="86">
        <f>D17*E17</f>
        <v>22452.580416666671</v>
      </c>
      <c r="G17" s="87">
        <v>5.62</v>
      </c>
      <c r="H17" s="86">
        <f>F17*G17</f>
        <v>126183.50194166669</v>
      </c>
      <c r="J17" s="88"/>
      <c r="K17" s="88"/>
      <c r="M17" s="73"/>
      <c r="N17" s="74"/>
      <c r="O17" s="81"/>
      <c r="P17" s="82"/>
    </row>
    <row r="18" spans="1:16" ht="15.75" x14ac:dyDescent="0.25">
      <c r="A18" s="83" t="s">
        <v>354</v>
      </c>
      <c r="B18" s="84" t="s">
        <v>370</v>
      </c>
      <c r="C18" s="85" t="s">
        <v>376</v>
      </c>
      <c r="D18" s="86">
        <v>3.33</v>
      </c>
      <c r="E18" s="86">
        <f>VLOOKUP(B18,'Типовые 2 кв. 2021'!B:D,3,)</f>
        <v>11335.533333333333</v>
      </c>
      <c r="F18" s="86">
        <f>D18*E18</f>
        <v>37747.326000000001</v>
      </c>
      <c r="G18" s="87">
        <v>5.62</v>
      </c>
      <c r="H18" s="86">
        <f>F18*G18</f>
        <v>212139.97212000002</v>
      </c>
      <c r="J18" s="88"/>
      <c r="K18" s="88"/>
      <c r="M18" s="73"/>
      <c r="N18" s="74"/>
      <c r="O18" s="81"/>
      <c r="P18" s="82"/>
    </row>
    <row r="19" spans="1:16" ht="15.75" x14ac:dyDescent="0.25">
      <c r="A19" s="89"/>
      <c r="B19" s="90"/>
      <c r="C19" s="85"/>
      <c r="D19" s="86"/>
      <c r="E19" s="91"/>
      <c r="F19" s="86"/>
      <c r="G19" s="87"/>
      <c r="H19" s="86"/>
      <c r="M19" s="73"/>
      <c r="N19" s="74"/>
      <c r="O19" s="81"/>
      <c r="P19" s="82"/>
    </row>
    <row r="20" spans="1:16" x14ac:dyDescent="0.25">
      <c r="A20" s="89"/>
      <c r="B20" s="78"/>
      <c r="C20" s="85"/>
      <c r="D20" s="87"/>
      <c r="E20" s="87"/>
      <c r="F20" s="87"/>
      <c r="G20" s="87"/>
      <c r="H20" s="87"/>
    </row>
    <row r="21" spans="1:16" x14ac:dyDescent="0.25">
      <c r="A21" s="89"/>
      <c r="B21" s="78"/>
      <c r="C21" s="85"/>
      <c r="D21" s="87"/>
      <c r="E21" s="87"/>
      <c r="F21" s="87"/>
      <c r="G21" s="87"/>
      <c r="H21" s="87"/>
    </row>
    <row r="22" spans="1:16" x14ac:dyDescent="0.25">
      <c r="A22" s="89"/>
      <c r="B22" s="77" t="s">
        <v>12</v>
      </c>
      <c r="C22" s="85"/>
      <c r="D22" s="87"/>
      <c r="E22" s="87"/>
      <c r="F22" s="87"/>
      <c r="G22" s="87"/>
      <c r="H22" s="87">
        <f>SUM(H23:H24)</f>
        <v>3566658.7754891664</v>
      </c>
    </row>
    <row r="23" spans="1:16" x14ac:dyDescent="0.25">
      <c r="A23" s="89"/>
      <c r="B23" s="92" t="s">
        <v>2</v>
      </c>
      <c r="C23" s="85"/>
      <c r="D23" s="87"/>
      <c r="E23" s="87"/>
      <c r="F23" s="87"/>
      <c r="G23" s="87"/>
      <c r="H23" s="87">
        <f>H16+H17+H18</f>
        <v>3566658.7754891664</v>
      </c>
    </row>
    <row r="24" spans="1:16" x14ac:dyDescent="0.25">
      <c r="A24" s="89"/>
      <c r="B24" s="92" t="s">
        <v>3</v>
      </c>
      <c r="C24" s="85"/>
      <c r="D24" s="87"/>
      <c r="E24" s="87"/>
      <c r="F24" s="87"/>
      <c r="G24" s="87"/>
      <c r="H24" s="87"/>
    </row>
    <row r="25" spans="1:16" x14ac:dyDescent="0.25">
      <c r="A25" s="76" t="s">
        <v>24</v>
      </c>
      <c r="B25" s="77" t="s">
        <v>31</v>
      </c>
      <c r="C25" s="85"/>
      <c r="D25" s="87"/>
      <c r="E25" s="87"/>
      <c r="F25" s="87"/>
      <c r="G25" s="87"/>
      <c r="H25" s="87">
        <f>H22*0.08</f>
        <v>285332.70203913329</v>
      </c>
    </row>
    <row r="26" spans="1:16" x14ac:dyDescent="0.25">
      <c r="A26" s="76" t="s">
        <v>26</v>
      </c>
      <c r="B26" s="77" t="s">
        <v>25</v>
      </c>
      <c r="C26" s="85"/>
      <c r="D26" s="87"/>
      <c r="E26" s="87"/>
      <c r="F26" s="87"/>
      <c r="G26" s="87"/>
      <c r="H26" s="87">
        <f>H25+H22</f>
        <v>3851991.4775282997</v>
      </c>
      <c r="I26" s="93">
        <f>H26-(SUM(C31:C33))</f>
        <v>0</v>
      </c>
    </row>
    <row r="27" spans="1:16" x14ac:dyDescent="0.25">
      <c r="A27" s="94"/>
      <c r="B27" s="80"/>
      <c r="C27" s="80"/>
    </row>
    <row r="28" spans="1:16" x14ac:dyDescent="0.25">
      <c r="A28" s="68" t="s">
        <v>13</v>
      </c>
      <c r="B28" s="80"/>
      <c r="C28" s="80"/>
    </row>
    <row r="29" spans="1:16" x14ac:dyDescent="0.25">
      <c r="A29" s="95"/>
      <c r="B29" s="80"/>
      <c r="C29" s="80"/>
      <c r="H29" s="69" t="s">
        <v>382</v>
      </c>
    </row>
    <row r="30" spans="1:16" ht="63.75" customHeight="1" x14ac:dyDescent="0.25">
      <c r="A30" s="96" t="s">
        <v>9</v>
      </c>
      <c r="B30" s="96" t="s">
        <v>0</v>
      </c>
      <c r="C30" s="97" t="s">
        <v>44</v>
      </c>
      <c r="D30" s="96" t="s">
        <v>40</v>
      </c>
      <c r="E30" s="96" t="s">
        <v>16</v>
      </c>
      <c r="F30" s="96" t="s">
        <v>17</v>
      </c>
      <c r="G30" s="96" t="s">
        <v>18</v>
      </c>
      <c r="H30" s="116" t="s">
        <v>375</v>
      </c>
      <c r="I30" s="63">
        <v>7348703.9828663301</v>
      </c>
    </row>
    <row r="31" spans="1:16" ht="15.75" x14ac:dyDescent="0.25">
      <c r="A31" s="98">
        <v>1</v>
      </c>
      <c r="B31" s="92" t="s">
        <v>1</v>
      </c>
      <c r="C31" s="99">
        <f>H25</f>
        <v>285332.70203913329</v>
      </c>
      <c r="D31" s="100">
        <v>1.0369999999999999</v>
      </c>
      <c r="E31" s="101">
        <f>C31*D31</f>
        <v>295890.01201458118</v>
      </c>
      <c r="F31" s="101">
        <f>E31*0.2</f>
        <v>59178.002402916238</v>
      </c>
      <c r="G31" s="101">
        <f>E31+F31</f>
        <v>355068.01441749744</v>
      </c>
      <c r="H31" s="86">
        <f>G31*0.7</f>
        <v>248547.61009224819</v>
      </c>
      <c r="I31" s="73">
        <v>207.12300841020684</v>
      </c>
      <c r="J31" s="74"/>
      <c r="K31" s="81"/>
      <c r="L31" s="102"/>
    </row>
    <row r="32" spans="1:16" ht="15.75" x14ac:dyDescent="0.25">
      <c r="A32" s="98">
        <v>2</v>
      </c>
      <c r="B32" s="92" t="s">
        <v>2</v>
      </c>
      <c r="C32" s="103">
        <f>H23</f>
        <v>3566658.7754891664</v>
      </c>
      <c r="D32" s="100">
        <v>1.0369999999999999</v>
      </c>
      <c r="E32" s="101">
        <f t="shared" ref="E32:E39" si="0">C32*D32</f>
        <v>3698625.1501822653</v>
      </c>
      <c r="F32" s="101">
        <f t="shared" ref="F32:F39" si="1">E32*0.2</f>
        <v>739725.03003645316</v>
      </c>
      <c r="G32" s="101">
        <f t="shared" ref="G32:G39" si="2">E32+F32</f>
        <v>4438350.1802187189</v>
      </c>
      <c r="H32" s="86">
        <f>G32*0.8</f>
        <v>3550680.1441749753</v>
      </c>
      <c r="I32" s="73">
        <v>2958.9001201458127</v>
      </c>
      <c r="J32" s="74"/>
      <c r="K32" s="81"/>
      <c r="L32" s="102"/>
    </row>
    <row r="33" spans="1:15" ht="15.75" x14ac:dyDescent="0.25">
      <c r="A33" s="98">
        <v>3</v>
      </c>
      <c r="B33" s="92" t="s">
        <v>3</v>
      </c>
      <c r="C33" s="103">
        <f>H24</f>
        <v>0</v>
      </c>
      <c r="D33" s="100">
        <v>1.0369999999999999</v>
      </c>
      <c r="E33" s="101">
        <f t="shared" si="0"/>
        <v>0</v>
      </c>
      <c r="F33" s="101">
        <f t="shared" si="1"/>
        <v>0</v>
      </c>
      <c r="G33" s="101">
        <f t="shared" si="2"/>
        <v>0</v>
      </c>
      <c r="H33" s="86">
        <f>G33*0.8</f>
        <v>0</v>
      </c>
      <c r="I33" s="73">
        <v>0</v>
      </c>
      <c r="J33" s="74"/>
      <c r="K33" s="81"/>
      <c r="L33" s="102"/>
    </row>
    <row r="34" spans="1:15" ht="15.75" x14ac:dyDescent="0.25">
      <c r="A34" s="98">
        <v>4</v>
      </c>
      <c r="B34" s="92" t="s">
        <v>7</v>
      </c>
      <c r="C34" s="103">
        <f>SUM(C35:C39)</f>
        <v>638274.98782643932</v>
      </c>
      <c r="D34" s="100">
        <v>1.0369999999999999</v>
      </c>
      <c r="E34" s="101">
        <f t="shared" si="0"/>
        <v>661891.16237601754</v>
      </c>
      <c r="F34" s="101">
        <f t="shared" si="1"/>
        <v>132378.23247520352</v>
      </c>
      <c r="G34" s="101">
        <f t="shared" si="2"/>
        <v>794269.394851221</v>
      </c>
      <c r="H34" s="86">
        <f>G34</f>
        <v>794269.394851221</v>
      </c>
      <c r="I34" s="73">
        <v>661.89116237601752</v>
      </c>
      <c r="J34" s="74"/>
      <c r="K34" s="81"/>
      <c r="L34" s="102"/>
    </row>
    <row r="35" spans="1:15" ht="15.75" x14ac:dyDescent="0.25">
      <c r="A35" s="83" t="s">
        <v>356</v>
      </c>
      <c r="B35" s="92" t="s">
        <v>4</v>
      </c>
      <c r="C35" s="103">
        <f>SUM(C31:C33)*I35</f>
        <v>37364.317332024511</v>
      </c>
      <c r="D35" s="100">
        <v>1.0369999999999999</v>
      </c>
      <c r="E35" s="101">
        <f t="shared" si="0"/>
        <v>38746.797073309419</v>
      </c>
      <c r="F35" s="101">
        <f t="shared" si="1"/>
        <v>7749.3594146618843</v>
      </c>
      <c r="G35" s="101">
        <f t="shared" si="2"/>
        <v>46496.156487971304</v>
      </c>
      <c r="H35" s="86"/>
      <c r="I35" s="104">
        <v>9.7000000000000003E-3</v>
      </c>
      <c r="J35" s="74"/>
      <c r="K35" s="81"/>
      <c r="L35" s="102"/>
    </row>
    <row r="36" spans="1:15" ht="15.75" x14ac:dyDescent="0.25">
      <c r="A36" s="83" t="s">
        <v>357</v>
      </c>
      <c r="B36" s="105" t="s">
        <v>38</v>
      </c>
      <c r="C36" s="103">
        <f>SUM(C31:C33)*I36</f>
        <v>82432.617619105615</v>
      </c>
      <c r="D36" s="100">
        <v>1.0369999999999999</v>
      </c>
      <c r="E36" s="101">
        <f t="shared" si="0"/>
        <v>85482.624471012517</v>
      </c>
      <c r="F36" s="101">
        <f t="shared" si="1"/>
        <v>17096.524894202503</v>
      </c>
      <c r="G36" s="101">
        <f t="shared" si="2"/>
        <v>102579.14936521502</v>
      </c>
      <c r="H36" s="86"/>
      <c r="I36" s="104">
        <v>2.1399999999999999E-2</v>
      </c>
      <c r="J36" s="74"/>
      <c r="K36" s="81"/>
      <c r="L36" s="102"/>
    </row>
    <row r="37" spans="1:15" ht="15.75" x14ac:dyDescent="0.25">
      <c r="A37" s="83" t="s">
        <v>358</v>
      </c>
      <c r="B37" s="105" t="s">
        <v>39</v>
      </c>
      <c r="C37" s="103">
        <f>SUM(C31:C33)*I37</f>
        <v>325108.08070338849</v>
      </c>
      <c r="D37" s="100">
        <v>1.0369999999999999</v>
      </c>
      <c r="E37" s="101">
        <f t="shared" si="0"/>
        <v>337137.07968941383</v>
      </c>
      <c r="F37" s="101">
        <f t="shared" si="1"/>
        <v>67427.415937882775</v>
      </c>
      <c r="G37" s="101">
        <f t="shared" si="2"/>
        <v>404564.49562729662</v>
      </c>
      <c r="H37" s="86"/>
      <c r="I37" s="104">
        <v>8.4400000000000003E-2</v>
      </c>
      <c r="J37" s="74"/>
      <c r="K37" s="81"/>
      <c r="L37" s="102"/>
    </row>
    <row r="38" spans="1:15" ht="15.75" x14ac:dyDescent="0.25">
      <c r="A38" s="83" t="s">
        <v>359</v>
      </c>
      <c r="B38" s="92" t="s">
        <v>6</v>
      </c>
      <c r="C38" s="103">
        <f>SUM(C31:C33)*I38</f>
        <v>109781.75710955655</v>
      </c>
      <c r="D38" s="100">
        <v>1.0369999999999999</v>
      </c>
      <c r="E38" s="101">
        <f t="shared" si="0"/>
        <v>113843.68212261013</v>
      </c>
      <c r="F38" s="101">
        <f t="shared" si="1"/>
        <v>22768.736424522027</v>
      </c>
      <c r="G38" s="101">
        <f t="shared" si="2"/>
        <v>136612.41854713217</v>
      </c>
      <c r="H38" s="86"/>
      <c r="I38" s="104">
        <v>2.8500000000000001E-2</v>
      </c>
      <c r="J38" s="74"/>
      <c r="K38" s="81"/>
      <c r="L38" s="102"/>
    </row>
    <row r="39" spans="1:15" x14ac:dyDescent="0.25">
      <c r="A39" s="83" t="s">
        <v>360</v>
      </c>
      <c r="B39" s="92" t="s">
        <v>5</v>
      </c>
      <c r="C39" s="103">
        <f>SUM(C31:C33)*I39</f>
        <v>83588.215062364106</v>
      </c>
      <c r="D39" s="100">
        <v>1.0369999999999999</v>
      </c>
      <c r="E39" s="101">
        <f t="shared" si="0"/>
        <v>86680.979019671577</v>
      </c>
      <c r="F39" s="101">
        <f t="shared" si="1"/>
        <v>17336.195803934315</v>
      </c>
      <c r="G39" s="101">
        <f t="shared" si="2"/>
        <v>104017.17482360589</v>
      </c>
      <c r="H39" s="86"/>
      <c r="I39" s="106">
        <v>2.1700000000000001E-2</v>
      </c>
    </row>
    <row r="40" spans="1:15" x14ac:dyDescent="0.25">
      <c r="A40" s="89"/>
      <c r="B40" s="107" t="s">
        <v>361</v>
      </c>
      <c r="C40" s="103">
        <f>SUM(C31:C34)</f>
        <v>4490266.4653547388</v>
      </c>
      <c r="D40" s="100">
        <v>1.0369999999999999</v>
      </c>
      <c r="E40" s="101">
        <f>SUM(E31:E34)</f>
        <v>4656406.324572864</v>
      </c>
      <c r="F40" s="101">
        <f>SUM(F31:F34)</f>
        <v>931281.26491457294</v>
      </c>
      <c r="G40" s="101">
        <f>SUM(G31:G34)</f>
        <v>5587687.5894874372</v>
      </c>
      <c r="H40" s="101">
        <f>SUM(H31:H34)</f>
        <v>4593497.1491184449</v>
      </c>
      <c r="I40" s="63">
        <f>H40/1000</f>
        <v>4593.4971491184451</v>
      </c>
    </row>
    <row r="42" spans="1:15" s="80" customFormat="1" ht="12.75" x14ac:dyDescent="0.2">
      <c r="A42" s="3" t="s">
        <v>28</v>
      </c>
      <c r="B42" s="3"/>
      <c r="C42" s="2"/>
      <c r="D42" s="2"/>
      <c r="E42" s="2"/>
    </row>
    <row r="43" spans="1:15" s="71" customFormat="1" ht="67.5" customHeight="1" x14ac:dyDescent="0.25">
      <c r="A43" s="4" t="s">
        <v>29</v>
      </c>
      <c r="B43" s="109" t="s">
        <v>378</v>
      </c>
      <c r="C43" s="109"/>
      <c r="D43" s="109"/>
      <c r="E43" s="109"/>
      <c r="F43" s="109"/>
      <c r="G43" s="109"/>
    </row>
    <row r="44" spans="1:15" s="71" customFormat="1" ht="40.5" customHeight="1" x14ac:dyDescent="0.25">
      <c r="A44" s="4" t="s">
        <v>30</v>
      </c>
      <c r="B44" s="109" t="s">
        <v>362</v>
      </c>
      <c r="C44" s="109"/>
      <c r="D44" s="109"/>
      <c r="E44" s="109"/>
      <c r="F44" s="109"/>
      <c r="G44" s="109"/>
      <c r="H44" s="70"/>
      <c r="I44" s="70" t="s">
        <v>369</v>
      </c>
      <c r="J44" s="71">
        <v>7.46</v>
      </c>
      <c r="L44" s="59" t="s">
        <v>334</v>
      </c>
      <c r="M44" s="60">
        <v>1.0369999999999999</v>
      </c>
      <c r="N44" s="59"/>
      <c r="O44" s="59"/>
    </row>
    <row r="45" spans="1:15" s="71" customFormat="1" ht="28.5" customHeight="1" x14ac:dyDescent="0.25">
      <c r="A45" s="4" t="s">
        <v>32</v>
      </c>
      <c r="B45" s="109" t="s">
        <v>33</v>
      </c>
      <c r="C45" s="109"/>
      <c r="D45" s="109"/>
      <c r="E45" s="109"/>
      <c r="F45" s="109"/>
      <c r="G45" s="109"/>
      <c r="I45" s="71" t="s">
        <v>367</v>
      </c>
      <c r="J45" s="71">
        <v>5.62</v>
      </c>
      <c r="L45" s="59" t="s">
        <v>335</v>
      </c>
      <c r="M45" s="60">
        <f>1.037*1.038</f>
        <v>1.076406</v>
      </c>
      <c r="N45" s="61"/>
      <c r="O45" s="61"/>
    </row>
    <row r="46" spans="1:15" s="80" customFormat="1" ht="16.5" customHeight="1" x14ac:dyDescent="0.2">
      <c r="A46" s="4" t="s">
        <v>34</v>
      </c>
      <c r="B46" s="5" t="s">
        <v>379</v>
      </c>
      <c r="C46" s="5"/>
      <c r="D46" s="2"/>
      <c r="E46" s="2"/>
      <c r="I46" s="80" t="s">
        <v>366</v>
      </c>
      <c r="J46" s="80">
        <v>6.16</v>
      </c>
      <c r="L46" s="59" t="s">
        <v>336</v>
      </c>
      <c r="M46" s="60">
        <f>1.037*1.038*1.038</f>
        <v>1.117309428</v>
      </c>
      <c r="N46" s="108"/>
      <c r="O46" s="108"/>
    </row>
    <row r="47" spans="1:15" s="80" customFormat="1" ht="15.75" customHeight="1" x14ac:dyDescent="0.2">
      <c r="A47" s="6" t="s">
        <v>35</v>
      </c>
      <c r="B47" s="5" t="s">
        <v>380</v>
      </c>
      <c r="C47" s="5"/>
      <c r="D47" s="2"/>
      <c r="E47" s="2"/>
      <c r="L47" s="59" t="s">
        <v>337</v>
      </c>
      <c r="M47" s="60">
        <f>1.037*1.038*1.038*1.038</f>
        <v>1.159767186264</v>
      </c>
      <c r="N47" s="108"/>
      <c r="O47" s="108"/>
    </row>
    <row r="48" spans="1:15" s="80" customFormat="1" ht="18.75" customHeight="1" x14ac:dyDescent="0.25">
      <c r="A48" s="6" t="s">
        <v>36</v>
      </c>
      <c r="B48" s="5" t="s">
        <v>41</v>
      </c>
      <c r="C48" s="5"/>
      <c r="D48" s="2"/>
      <c r="E48" s="2"/>
      <c r="L48" s="59"/>
      <c r="M48" s="61"/>
      <c r="N48" s="108"/>
      <c r="O48" s="108"/>
    </row>
    <row r="49" spans="1:2" s="80" customFormat="1" ht="12.75" x14ac:dyDescent="0.2">
      <c r="A49" s="94"/>
    </row>
    <row r="50" spans="1:2" x14ac:dyDescent="0.25">
      <c r="B50" s="71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1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4" t="s">
        <v>46</v>
      </c>
      <c r="C3" s="114"/>
      <c r="D3" s="114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5"/>
      <c r="D6" s="115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363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364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2022-03-14T12:16:33Z</dcterms:modified>
</cp:coreProperties>
</file>