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0_24\Версия_4(КоррИП_2023)\Июль\Приказы_ПСД\Новые_ПСД\K_19-1-17-1-08-03-2-1088\"/>
    </mc:Choice>
  </mc:AlternateContent>
  <xr:revisionPtr revIDLastSave="0" documentId="13_ncr:1_{CFFE1A0D-7F08-4A93-9692-EFC56C9F0D94}" xr6:coauthVersionLast="36" xr6:coauthVersionMax="36" xr10:uidLastSave="{00000000-0000-0000-0000-000000000000}"/>
  <bookViews>
    <workbookView xWindow="0" yWindow="0" windowWidth="28800" windowHeight="10725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тек.ц.!$A$1:$H$77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" l="1"/>
  <c r="G58" i="2" l="1"/>
  <c r="H58" i="2" s="1"/>
  <c r="G47" i="2"/>
  <c r="H47" i="2" s="1"/>
  <c r="G46" i="2"/>
  <c r="D34" i="2" s="1"/>
  <c r="D38" i="2"/>
  <c r="H38" i="2" s="1"/>
  <c r="H39" i="2" s="1"/>
  <c r="E34" i="2"/>
  <c r="E35" i="2" s="1"/>
  <c r="E36" i="2" s="1"/>
  <c r="E40" i="2" s="1"/>
  <c r="G24" i="2"/>
  <c r="G32" i="2" s="1"/>
  <c r="F59" i="2"/>
  <c r="E59" i="2"/>
  <c r="D59" i="2"/>
  <c r="F55" i="2"/>
  <c r="E55" i="2"/>
  <c r="D55" i="2"/>
  <c r="F50" i="2"/>
  <c r="F51" i="2" s="1"/>
  <c r="F56" i="2" s="1"/>
  <c r="F60" i="2" s="1"/>
  <c r="E50" i="2"/>
  <c r="D50" i="2"/>
  <c r="H48" i="2"/>
  <c r="H46" i="2"/>
  <c r="H43" i="2"/>
  <c r="G43" i="2"/>
  <c r="F43" i="2"/>
  <c r="E43" i="2"/>
  <c r="D43" i="2"/>
  <c r="H42" i="2"/>
  <c r="G39" i="2"/>
  <c r="F39" i="2"/>
  <c r="E39" i="2"/>
  <c r="G35" i="2"/>
  <c r="F35" i="2"/>
  <c r="F36" i="2" s="1"/>
  <c r="F40" i="2" s="1"/>
  <c r="F44" i="2" s="1"/>
  <c r="F32" i="2"/>
  <c r="E32" i="2"/>
  <c r="D32" i="2"/>
  <c r="H31" i="2"/>
  <c r="H30" i="2"/>
  <c r="H29" i="2"/>
  <c r="H28" i="2"/>
  <c r="H27" i="2"/>
  <c r="H26" i="2"/>
  <c r="H25" i="2"/>
  <c r="H24" i="2"/>
  <c r="H32" i="2" s="1"/>
  <c r="G47" i="1"/>
  <c r="G24" i="1"/>
  <c r="G58" i="1"/>
  <c r="D34" i="1"/>
  <c r="D38" i="1"/>
  <c r="G46" i="1"/>
  <c r="E34" i="1"/>
  <c r="G36" i="2" l="1"/>
  <c r="G40" i="2" s="1"/>
  <c r="G44" i="2" s="1"/>
  <c r="F62" i="2"/>
  <c r="F63" i="2" s="1"/>
  <c r="E44" i="2"/>
  <c r="E51" i="2" s="1"/>
  <c r="E56" i="2" s="1"/>
  <c r="E60" i="2" s="1"/>
  <c r="D35" i="2"/>
  <c r="D36" i="2" s="1"/>
  <c r="H34" i="2"/>
  <c r="H35" i="2" s="1"/>
  <c r="H36" i="2" s="1"/>
  <c r="H40" i="2" s="1"/>
  <c r="H44" i="2" s="1"/>
  <c r="D39" i="2"/>
  <c r="G59" i="2"/>
  <c r="H59" i="2" s="1"/>
  <c r="D50" i="1"/>
  <c r="D40" i="2" l="1"/>
  <c r="D44" i="2" s="1"/>
  <c r="F64" i="2"/>
  <c r="E62" i="2"/>
  <c r="E63" i="2" s="1"/>
  <c r="E50" i="1"/>
  <c r="F50" i="1"/>
  <c r="E64" i="2" l="1"/>
  <c r="G53" i="2"/>
  <c r="G49" i="2"/>
  <c r="G54" i="2"/>
  <c r="H54" i="2" s="1"/>
  <c r="D51" i="2"/>
  <c r="D56" i="2" s="1"/>
  <c r="D60" i="2" s="1"/>
  <c r="D59" i="1"/>
  <c r="D55" i="1"/>
  <c r="D43" i="1"/>
  <c r="D39" i="1"/>
  <c r="D32" i="1"/>
  <c r="E59" i="1"/>
  <c r="F59" i="1"/>
  <c r="G59" i="1"/>
  <c r="H48" i="1"/>
  <c r="D62" i="2" l="1"/>
  <c r="D63" i="2" s="1"/>
  <c r="G55" i="2"/>
  <c r="H55" i="2" s="1"/>
  <c r="H53" i="2"/>
  <c r="H49" i="2"/>
  <c r="G50" i="2"/>
  <c r="H30" i="1"/>
  <c r="E32" i="1"/>
  <c r="F32" i="1"/>
  <c r="G32" i="1"/>
  <c r="G51" i="2" l="1"/>
  <c r="G56" i="2" s="1"/>
  <c r="G60" i="2" s="1"/>
  <c r="H50" i="2"/>
  <c r="H51" i="2" s="1"/>
  <c r="H56" i="2" s="1"/>
  <c r="D64" i="2"/>
  <c r="H26" i="1"/>
  <c r="G62" i="2" l="1"/>
  <c r="G63" i="2" s="1"/>
  <c r="H63" i="2" s="1"/>
  <c r="H60" i="2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H62" i="2" l="1"/>
  <c r="H64" i="2" s="1"/>
  <c r="D6" i="2" s="1"/>
  <c r="G64" i="2"/>
  <c r="H43" i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D63" i="1"/>
  <c r="G54" i="1" l="1"/>
  <c r="H54" i="1" s="1"/>
  <c r="G53" i="1"/>
  <c r="E51" i="1"/>
  <c r="E56" i="1" s="1"/>
  <c r="E60" i="1"/>
  <c r="D64" i="1"/>
  <c r="G50" i="1" l="1"/>
  <c r="H49" i="1"/>
  <c r="G55" i="1"/>
  <c r="H55" i="1" s="1"/>
  <c r="H53" i="1"/>
  <c r="E62" i="1"/>
  <c r="H50" i="1" l="1"/>
  <c r="H51" i="1" s="1"/>
  <c r="H56" i="1" s="1"/>
  <c r="G51" i="1"/>
  <c r="G56" i="1" s="1"/>
  <c r="G60" i="1" s="1"/>
  <c r="H60" i="1" s="1"/>
  <c r="H62" i="1" s="1"/>
  <c r="H64" i="1" s="1"/>
  <c r="D6" i="1" s="1"/>
  <c r="E63" i="1"/>
  <c r="E64" i="1"/>
  <c r="G62" i="1" l="1"/>
  <c r="G63" i="1" s="1"/>
  <c r="H63" i="1" s="1"/>
  <c r="G64" i="1" l="1"/>
</calcChain>
</file>

<file path=xl/sharedStrings.xml><?xml version="1.0" encoding="utf-8"?>
<sst xmlns="http://schemas.openxmlformats.org/spreadsheetml/2006/main" count="168" uniqueCount="69">
  <si>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</si>
  <si>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</si>
  <si>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</si>
  <si>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</si>
  <si>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</si>
  <si>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</si>
  <si>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</si>
  <si>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</si>
  <si>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</si>
  <si>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</si>
  <si>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</si>
  <si>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</si>
  <si>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</si>
  <si>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</si>
  <si>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</si>
  <si>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</si>
  <si>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</si>
  <si>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</si>
  <si>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</si>
  <si>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</si>
  <si>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</si>
  <si>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</si>
  <si>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</si>
  <si>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</si>
  <si>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</si>
  <si>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</si>
  <si>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</si>
  <si>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</si>
  <si>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</si>
  <si>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</si>
  <si>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</si>
  <si>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</si>
  <si>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</si>
  <si>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</si>
  <si>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</si>
  <si>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</si>
  <si>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</si>
  <si>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</si>
  <si>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</si>
  <si>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</si>
  <si>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</si>
  <si>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</si>
  <si>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</si>
  <si>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</si>
  <si>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</si>
  <si>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</si>
  <si>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</si>
  <si>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</si>
  <si>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</si>
  <si>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</si>
  <si>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</si>
  <si>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</si>
  <si>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</si>
  <si>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</si>
  <si>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</si>
  <si>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</si>
  <si>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</si>
  <si>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</si>
  <si>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</si>
  <si>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</si>
  <si>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</si>
  <si>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</si>
  <si>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</si>
  <si>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</si>
  <si>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Приказ АО "ЛОЭСК" №391 о/д от 14.12.2022</t>
  </si>
  <si>
    <t>Проценты по заемным средствам</t>
  </si>
  <si>
    <t>Всев, Стр-во 2КЛ-10 кВ от проектируемой БКТП-2 до РТП-220 в ЖК "Территория" Всеволожского района ЛО (19-1-17-1-08-03-2-1088)</t>
  </si>
  <si>
    <t>Руководитель проектной организации______________________________________________________  подпись (инициалы, фамилия)
Главный инженер проекта____________________________________________________________________  подпись (инициалы, фамилия)
Начальник_____________________отдела_______________________________________ (наименование) подпись (инициалы, фамилия)
Заказчик___________________________________________________________________ должность подпись (инициалы, фамилия)</t>
  </si>
  <si>
    <t>Составлен в текущем уровне цен 2 квартала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</si>
</sst>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7"/>
  <sheetViews>
    <sheetView tabSelected="1" view="pageBreakPreview" zoomScale="75" zoomScaleNormal="75" zoomScaleSheetLayoutView="75" workbookViewId="0">
      <selection activeCell="B17" sqref="B17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6" t="s">
        <v>2</v>
      </c>
      <c r="D2" s="36"/>
      <c r="E2" s="36"/>
      <c r="F2" s="36"/>
      <c r="G2" s="36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3" t="s">
        <v>56</v>
      </c>
      <c r="C6" s="43"/>
      <c r="D6" s="24">
        <f>H64</f>
        <v>11702.7259608</v>
      </c>
      <c r="E6" s="2" t="s">
        <v>31</v>
      </c>
      <c r="F6" s="2"/>
      <c r="G6" s="2"/>
      <c r="H6" s="2"/>
    </row>
    <row r="7" spans="2:8" x14ac:dyDescent="0.2">
      <c r="B7" s="44" t="s">
        <v>4</v>
      </c>
      <c r="C7" s="44"/>
      <c r="D7" s="2"/>
      <c r="E7" s="2" t="s">
        <v>31</v>
      </c>
      <c r="F7" s="2"/>
      <c r="G7" s="2"/>
      <c r="H7" s="2"/>
    </row>
    <row r="8" spans="2:8" x14ac:dyDescent="0.2">
      <c r="C8" s="37"/>
      <c r="D8" s="38"/>
      <c r="E8" s="38"/>
      <c r="F8" s="38"/>
      <c r="G8" s="38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9" t="s">
        <v>66</v>
      </c>
      <c r="D14" s="36"/>
      <c r="E14" s="36"/>
      <c r="F14" s="36"/>
      <c r="G14" s="36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68</v>
      </c>
      <c r="D17" s="13"/>
      <c r="E17" s="2"/>
      <c r="F17" s="2"/>
      <c r="G17" s="2"/>
      <c r="H17" s="2"/>
    </row>
    <row r="18" spans="1:8" ht="12.75" customHeight="1" x14ac:dyDescent="0.2">
      <c r="A18" s="40" t="s">
        <v>8</v>
      </c>
      <c r="B18" s="41" t="s">
        <v>53</v>
      </c>
      <c r="C18" s="41" t="s">
        <v>9</v>
      </c>
      <c r="D18" s="42" t="s">
        <v>10</v>
      </c>
      <c r="E18" s="42"/>
      <c r="F18" s="42"/>
      <c r="G18" s="42"/>
      <c r="H18" s="40" t="s">
        <v>54</v>
      </c>
    </row>
    <row r="19" spans="1:8" x14ac:dyDescent="0.2">
      <c r="A19" s="40"/>
      <c r="B19" s="41"/>
      <c r="C19" s="41"/>
      <c r="D19" s="40" t="s">
        <v>11</v>
      </c>
      <c r="E19" s="40" t="s">
        <v>12</v>
      </c>
      <c r="F19" s="40" t="s">
        <v>13</v>
      </c>
      <c r="G19" s="40" t="s">
        <v>38</v>
      </c>
      <c r="H19" s="40"/>
    </row>
    <row r="20" spans="1:8" x14ac:dyDescent="0.2">
      <c r="A20" s="40"/>
      <c r="B20" s="41"/>
      <c r="C20" s="41"/>
      <c r="D20" s="40"/>
      <c r="E20" s="40"/>
      <c r="F20" s="40"/>
      <c r="G20" s="40"/>
      <c r="H20" s="40"/>
    </row>
    <row r="21" spans="1:8" x14ac:dyDescent="0.2">
      <c r="A21" s="40"/>
      <c r="B21" s="41"/>
      <c r="C21" s="41"/>
      <c r="D21" s="40"/>
      <c r="E21" s="40"/>
      <c r="F21" s="40"/>
      <c r="G21" s="40"/>
      <c r="H21" s="40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4" t="s">
        <v>36</v>
      </c>
      <c r="B23" s="35"/>
      <c r="C23" s="35"/>
      <c r="D23" s="35"/>
      <c r="E23" s="35"/>
      <c r="F23" s="35"/>
      <c r="G23" s="35"/>
      <c r="H23" s="35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>
        <f>12.75</f>
        <v>12.75</v>
      </c>
      <c r="H24" s="20">
        <f>G24+F24+E24+D24</f>
        <v>12.75</v>
      </c>
    </row>
    <row r="25" spans="1:8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/>
      <c r="H25" s="20">
        <f t="shared" ref="H25:H30" si="0">G25+F25+E25+D25</f>
        <v>0</v>
      </c>
    </row>
    <row r="26" spans="1:8" x14ac:dyDescent="0.2">
      <c r="A26" s="18">
        <v>3</v>
      </c>
      <c r="B26" s="23" t="s">
        <v>60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/>
      <c r="H28" s="20">
        <f>G28+F28+E28+D28</f>
        <v>0</v>
      </c>
    </row>
    <row r="29" spans="1:8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2" t="s">
        <v>37</v>
      </c>
      <c r="C32" s="33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12.75</v>
      </c>
      <c r="H32" s="20">
        <f>H24+H31+H25+H27+H29+H26+H28+H30</f>
        <v>12.75</v>
      </c>
    </row>
    <row r="33" spans="1:8" x14ac:dyDescent="0.2">
      <c r="A33" s="34" t="s">
        <v>14</v>
      </c>
      <c r="B33" s="35"/>
      <c r="C33" s="35"/>
      <c r="D33" s="35"/>
      <c r="E33" s="35"/>
      <c r="F33" s="35"/>
      <c r="G33" s="35"/>
      <c r="H33" s="35"/>
    </row>
    <row r="34" spans="1:8" ht="38.25" x14ac:dyDescent="0.2">
      <c r="A34" s="18">
        <v>9</v>
      </c>
      <c r="B34" s="19" t="s">
        <v>15</v>
      </c>
      <c r="C34" s="25" t="s">
        <v>66</v>
      </c>
      <c r="D34" s="27">
        <f>5597.02-G46-D38</f>
        <v>4644.8705200000004</v>
      </c>
      <c r="E34" s="27">
        <f>2398.72</f>
        <v>2398.7199999999998</v>
      </c>
      <c r="F34" s="21"/>
      <c r="G34" s="21"/>
      <c r="H34" s="20">
        <f>D34+E34+G34+F34</f>
        <v>7043.5905199999997</v>
      </c>
    </row>
    <row r="35" spans="1:8" x14ac:dyDescent="0.2">
      <c r="A35" s="22"/>
      <c r="B35" s="32" t="s">
        <v>16</v>
      </c>
      <c r="C35" s="33"/>
      <c r="D35" s="20">
        <f>D34</f>
        <v>4644.8705200000004</v>
      </c>
      <c r="E35" s="20">
        <f>E34</f>
        <v>2398.7199999999998</v>
      </c>
      <c r="F35" s="21">
        <f>F34</f>
        <v>0</v>
      </c>
      <c r="G35" s="21">
        <f>G34</f>
        <v>0</v>
      </c>
      <c r="H35" s="20">
        <f>H34</f>
        <v>7043.5905199999997</v>
      </c>
    </row>
    <row r="36" spans="1:8" x14ac:dyDescent="0.2">
      <c r="A36" s="22"/>
      <c r="B36" s="32" t="s">
        <v>34</v>
      </c>
      <c r="C36" s="33"/>
      <c r="D36" s="20">
        <f>D35+D32</f>
        <v>4644.8705200000004</v>
      </c>
      <c r="E36" s="20">
        <f t="shared" ref="E36:G36" si="2">E35+E32</f>
        <v>2398.7199999999998</v>
      </c>
      <c r="F36" s="20">
        <f t="shared" si="2"/>
        <v>0</v>
      </c>
      <c r="G36" s="20">
        <f t="shared" si="2"/>
        <v>12.75</v>
      </c>
      <c r="H36" s="20">
        <f>H35+H32</f>
        <v>7056.3405199999997</v>
      </c>
    </row>
    <row r="37" spans="1:8" x14ac:dyDescent="0.2">
      <c r="A37" s="34" t="s">
        <v>46</v>
      </c>
      <c r="B37" s="35"/>
      <c r="C37" s="35"/>
      <c r="D37" s="35"/>
      <c r="E37" s="35"/>
      <c r="F37" s="35"/>
      <c r="G37" s="35"/>
      <c r="H37" s="35"/>
    </row>
    <row r="38" spans="1:8" ht="38.25" x14ac:dyDescent="0.2">
      <c r="A38" s="18">
        <v>10</v>
      </c>
      <c r="B38" s="19" t="s">
        <v>15</v>
      </c>
      <c r="C38" s="25" t="s">
        <v>66</v>
      </c>
      <c r="D38" s="27">
        <f>(883794.53+53403.03)/1000</f>
        <v>937.19756000000007</v>
      </c>
      <c r="E38" s="27"/>
      <c r="F38" s="21"/>
      <c r="G38" s="21"/>
      <c r="H38" s="20">
        <f>D38+E38+G38+F38</f>
        <v>937.19756000000007</v>
      </c>
    </row>
    <row r="39" spans="1:8" x14ac:dyDescent="0.2">
      <c r="A39" s="22"/>
      <c r="B39" s="32" t="s">
        <v>49</v>
      </c>
      <c r="C39" s="33"/>
      <c r="D39" s="20">
        <f>D38</f>
        <v>937.19756000000007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937.19756000000007</v>
      </c>
    </row>
    <row r="40" spans="1:8" x14ac:dyDescent="0.2">
      <c r="A40" s="22"/>
      <c r="B40" s="32" t="s">
        <v>44</v>
      </c>
      <c r="C40" s="33"/>
      <c r="D40" s="20">
        <f>D39+D36</f>
        <v>5582.0680800000009</v>
      </c>
      <c r="E40" s="20">
        <f t="shared" ref="E40" si="3">E39+E36</f>
        <v>2398.7199999999998</v>
      </c>
      <c r="F40" s="20">
        <f t="shared" ref="F40" si="4">F39+F36</f>
        <v>0</v>
      </c>
      <c r="G40" s="20">
        <f t="shared" ref="G40" si="5">G39+G36</f>
        <v>12.75</v>
      </c>
      <c r="H40" s="20">
        <f>H39+H36</f>
        <v>7993.5380800000003</v>
      </c>
    </row>
    <row r="41" spans="1:8" x14ac:dyDescent="0.2">
      <c r="A41" s="34" t="s">
        <v>47</v>
      </c>
      <c r="B41" s="35"/>
      <c r="C41" s="35"/>
      <c r="D41" s="35"/>
      <c r="E41" s="35"/>
      <c r="F41" s="35"/>
      <c r="G41" s="35"/>
      <c r="H41" s="35"/>
    </row>
    <row r="42" spans="1:8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2" t="s">
        <v>48</v>
      </c>
      <c r="C43" s="33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2" t="s">
        <v>45</v>
      </c>
      <c r="C44" s="33"/>
      <c r="D44" s="20">
        <f>D43+D40</f>
        <v>5582.0680800000009</v>
      </c>
      <c r="E44" s="20">
        <f t="shared" ref="E44" si="6">E43+E40</f>
        <v>2398.7199999999998</v>
      </c>
      <c r="F44" s="20">
        <f t="shared" ref="F44" si="7">F43+F40</f>
        <v>0</v>
      </c>
      <c r="G44" s="20">
        <f t="shared" ref="G44" si="8">G43+G40</f>
        <v>12.75</v>
      </c>
      <c r="H44" s="20">
        <f>H43+H40</f>
        <v>7993.5380800000003</v>
      </c>
    </row>
    <row r="45" spans="1:8" x14ac:dyDescent="0.2">
      <c r="A45" s="34" t="s">
        <v>33</v>
      </c>
      <c r="B45" s="35"/>
      <c r="C45" s="35"/>
      <c r="D45" s="35"/>
      <c r="E45" s="35"/>
      <c r="F45" s="35"/>
      <c r="G45" s="35"/>
      <c r="H45" s="35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>
        <f>14951.92/1000</f>
        <v>14.951919999999999</v>
      </c>
      <c r="H46" s="20">
        <f t="shared" ref="H46" si="9">G46+F46+E46+D46</f>
        <v>14.951919999999999</v>
      </c>
    </row>
    <row r="47" spans="1:8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>
        <f>20.83</f>
        <v>20.83</v>
      </c>
      <c r="H47" s="20">
        <f>G47+F47+E47+D47</f>
        <v>20.83</v>
      </c>
    </row>
    <row r="48" spans="1:8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/>
      <c r="H48" s="20">
        <f>G48+F48+E48+D48</f>
        <v>0</v>
      </c>
    </row>
    <row r="49" spans="1:8" ht="38.25" x14ac:dyDescent="0.2">
      <c r="A49" s="18">
        <v>15</v>
      </c>
      <c r="B49" s="19" t="s">
        <v>62</v>
      </c>
      <c r="C49" s="19" t="s">
        <v>65</v>
      </c>
      <c r="D49" s="21"/>
      <c r="E49" s="21"/>
      <c r="F49" s="21"/>
      <c r="G49" s="20">
        <f>667.6+203.628</f>
        <v>871.22800000000007</v>
      </c>
      <c r="H49" s="20">
        <f>G49+F49+E49+D49</f>
        <v>871.22800000000007</v>
      </c>
    </row>
    <row r="50" spans="1:8" x14ac:dyDescent="0.2">
      <c r="A50" s="22"/>
      <c r="B50" s="32" t="s">
        <v>35</v>
      </c>
      <c r="C50" s="33"/>
      <c r="D50" s="21">
        <f>D48+D46+D47+D49</f>
        <v>0</v>
      </c>
      <c r="E50" s="21">
        <f t="shared" ref="E50:F50" si="10">E48+E46+E47+E49</f>
        <v>0</v>
      </c>
      <c r="F50" s="21">
        <f t="shared" si="10"/>
        <v>0</v>
      </c>
      <c r="G50" s="21">
        <f>G48+G46+G47+G49</f>
        <v>907.00992000000008</v>
      </c>
      <c r="H50" s="20">
        <f>D50+E50+F50+G50</f>
        <v>907.00992000000008</v>
      </c>
    </row>
    <row r="51" spans="1:8" x14ac:dyDescent="0.2">
      <c r="A51" s="22"/>
      <c r="B51" s="32" t="s">
        <v>17</v>
      </c>
      <c r="C51" s="33"/>
      <c r="D51" s="20">
        <f>D50+D44</f>
        <v>5582.0680800000009</v>
      </c>
      <c r="E51" s="20">
        <f>E50+E44</f>
        <v>2398.7199999999998</v>
      </c>
      <c r="F51" s="20">
        <f>F50+F44</f>
        <v>0</v>
      </c>
      <c r="G51" s="20">
        <f>G50+G44</f>
        <v>919.75992000000008</v>
      </c>
      <c r="H51" s="20">
        <f>H50+H44</f>
        <v>8900.5480000000007</v>
      </c>
    </row>
    <row r="52" spans="1:8" x14ac:dyDescent="0.2">
      <c r="A52" s="34" t="s">
        <v>29</v>
      </c>
      <c r="B52" s="35"/>
      <c r="C52" s="35"/>
      <c r="D52" s="35"/>
      <c r="E52" s="35"/>
      <c r="F52" s="35"/>
      <c r="G52" s="35"/>
      <c r="H52" s="35"/>
    </row>
    <row r="53" spans="1:8" ht="39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171.82744800000003</v>
      </c>
      <c r="H53" s="20">
        <f>D53+E53+F53+G53</f>
        <v>171.82744800000003</v>
      </c>
    </row>
    <row r="54" spans="1:8" ht="41.25" customHeight="1" x14ac:dyDescent="0.2">
      <c r="A54" s="18">
        <v>17</v>
      </c>
      <c r="B54" s="19" t="s">
        <v>64</v>
      </c>
      <c r="C54" s="26" t="s">
        <v>28</v>
      </c>
      <c r="D54" s="21"/>
      <c r="E54" s="21"/>
      <c r="F54" s="21"/>
      <c r="G54" s="20">
        <f>(D44+E44+F44+G44+H46+H47+H48+H58)/100*4.17</f>
        <v>348.63618600000001</v>
      </c>
      <c r="H54" s="20">
        <f>D54+E54+F54+G54</f>
        <v>348.63618600000001</v>
      </c>
    </row>
    <row r="55" spans="1:8" ht="12.75" customHeight="1" x14ac:dyDescent="0.2">
      <c r="A55" s="45" t="s">
        <v>32</v>
      </c>
      <c r="B55" s="46"/>
      <c r="C55" s="47"/>
      <c r="D55" s="21">
        <f>D53+D54</f>
        <v>0</v>
      </c>
      <c r="E55" s="21">
        <f t="shared" ref="E55:F55" si="11">E53+E54</f>
        <v>0</v>
      </c>
      <c r="F55" s="21">
        <f t="shared" si="11"/>
        <v>0</v>
      </c>
      <c r="G55" s="21">
        <f>G53+G54</f>
        <v>520.46363400000007</v>
      </c>
      <c r="H55" s="20">
        <f>D55+E55+F55+G55</f>
        <v>520.46363400000007</v>
      </c>
    </row>
    <row r="56" spans="1:8" x14ac:dyDescent="0.2">
      <c r="A56" s="22"/>
      <c r="B56" s="32" t="s">
        <v>30</v>
      </c>
      <c r="C56" s="33"/>
      <c r="D56" s="20">
        <f>D51+D55</f>
        <v>5582.0680800000009</v>
      </c>
      <c r="E56" s="20">
        <f t="shared" ref="E56:G56" si="12">E51+E55</f>
        <v>2398.7199999999998</v>
      </c>
      <c r="F56" s="20">
        <f t="shared" si="12"/>
        <v>0</v>
      </c>
      <c r="G56" s="20">
        <f t="shared" si="12"/>
        <v>1440.2235540000001</v>
      </c>
      <c r="H56" s="20">
        <f>H55+H51</f>
        <v>9421.0116340000004</v>
      </c>
    </row>
    <row r="57" spans="1:8" x14ac:dyDescent="0.2">
      <c r="A57" s="34" t="s">
        <v>18</v>
      </c>
      <c r="B57" s="35"/>
      <c r="C57" s="35"/>
      <c r="D57" s="35"/>
      <c r="E57" s="35"/>
      <c r="F57" s="35"/>
      <c r="G57" s="35"/>
      <c r="H57" s="35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331.26</f>
        <v>331.26</v>
      </c>
      <c r="H58" s="20">
        <f>G58+F58+E58+D58</f>
        <v>331.26</v>
      </c>
    </row>
    <row r="59" spans="1:8" x14ac:dyDescent="0.2">
      <c r="A59" s="22"/>
      <c r="B59" s="32" t="s">
        <v>20</v>
      </c>
      <c r="C59" s="33"/>
      <c r="D59" s="20">
        <f>D58</f>
        <v>0</v>
      </c>
      <c r="E59" s="20">
        <f t="shared" ref="E59:G59" si="13">E58</f>
        <v>0</v>
      </c>
      <c r="F59" s="20">
        <f t="shared" si="13"/>
        <v>0</v>
      </c>
      <c r="G59" s="20">
        <f t="shared" si="13"/>
        <v>331.26</v>
      </c>
      <c r="H59" s="20">
        <f>G59+F59+E59+D59</f>
        <v>331.26</v>
      </c>
    </row>
    <row r="60" spans="1:8" x14ac:dyDescent="0.2">
      <c r="A60" s="22"/>
      <c r="B60" s="32" t="s">
        <v>21</v>
      </c>
      <c r="C60" s="33"/>
      <c r="D60" s="20">
        <f>D56+D59</f>
        <v>5582.0680800000009</v>
      </c>
      <c r="E60" s="20">
        <f>E56+E59</f>
        <v>2398.7199999999998</v>
      </c>
      <c r="F60" s="20">
        <f>F56+F59</f>
        <v>0</v>
      </c>
      <c r="G60" s="20">
        <f>G56+G59</f>
        <v>1771.4835540000001</v>
      </c>
      <c r="H60" s="20">
        <f>D60+E60+F60+G60</f>
        <v>9752.2716340000006</v>
      </c>
    </row>
    <row r="61" spans="1:8" x14ac:dyDescent="0.2">
      <c r="A61" s="34" t="s">
        <v>22</v>
      </c>
      <c r="B61" s="35"/>
      <c r="C61" s="35"/>
      <c r="D61" s="35"/>
      <c r="E61" s="35"/>
      <c r="F61" s="35"/>
      <c r="G61" s="35"/>
      <c r="H61" s="35"/>
    </row>
    <row r="62" spans="1:8" x14ac:dyDescent="0.2">
      <c r="A62" s="18">
        <v>19</v>
      </c>
      <c r="B62" s="23"/>
      <c r="C62" s="19" t="s">
        <v>23</v>
      </c>
      <c r="D62" s="20">
        <f>D60/100*20</f>
        <v>1116.4136160000003</v>
      </c>
      <c r="E62" s="20">
        <f>E60/100*20</f>
        <v>479.74399999999997</v>
      </c>
      <c r="F62" s="20">
        <f>F60/100*20</f>
        <v>0</v>
      </c>
      <c r="G62" s="20">
        <f>G60/100*20</f>
        <v>354.29671080000003</v>
      </c>
      <c r="H62" s="20">
        <f>H60/100*20</f>
        <v>1950.4543268</v>
      </c>
    </row>
    <row r="63" spans="1:8" x14ac:dyDescent="0.2">
      <c r="A63" s="22"/>
      <c r="B63" s="32" t="s">
        <v>24</v>
      </c>
      <c r="C63" s="33"/>
      <c r="D63" s="20">
        <f>D62</f>
        <v>1116.4136160000003</v>
      </c>
      <c r="E63" s="20">
        <f>E62</f>
        <v>479.74399999999997</v>
      </c>
      <c r="F63" s="21">
        <f>F62</f>
        <v>0</v>
      </c>
      <c r="G63" s="20">
        <f>G62</f>
        <v>354.29671080000003</v>
      </c>
      <c r="H63" s="20">
        <f>D63+E63+F63+G63</f>
        <v>1950.4543268000002</v>
      </c>
    </row>
    <row r="64" spans="1:8" x14ac:dyDescent="0.2">
      <c r="A64" s="22"/>
      <c r="B64" s="32" t="s">
        <v>25</v>
      </c>
      <c r="C64" s="33"/>
      <c r="D64" s="20">
        <f>D60+D62</f>
        <v>6698.4816960000007</v>
      </c>
      <c r="E64" s="20">
        <f>E60+E62</f>
        <v>2878.4639999999999</v>
      </c>
      <c r="F64" s="20">
        <f>F60+F62</f>
        <v>0</v>
      </c>
      <c r="G64" s="20">
        <f>G60+G62</f>
        <v>2125.7802648000002</v>
      </c>
      <c r="H64" s="20">
        <f>H60+H62</f>
        <v>11702.7259608</v>
      </c>
    </row>
    <row r="67" spans="1:8" ht="12.75" customHeight="1" x14ac:dyDescent="0.2">
      <c r="A67" s="31" t="s">
        <v>67</v>
      </c>
      <c r="B67" s="31"/>
      <c r="C67" s="31"/>
      <c r="D67" s="31"/>
      <c r="E67" s="31"/>
      <c r="F67" s="31"/>
      <c r="G67" s="31"/>
      <c r="H67" s="31"/>
    </row>
    <row r="68" spans="1:8" ht="12.75" customHeight="1" x14ac:dyDescent="0.2">
      <c r="A68" s="31"/>
      <c r="B68" s="31"/>
      <c r="C68" s="31"/>
      <c r="D68" s="31"/>
      <c r="E68" s="31"/>
      <c r="F68" s="31"/>
      <c r="G68" s="31"/>
      <c r="H68" s="31"/>
    </row>
    <row r="69" spans="1:8" ht="12.75" customHeight="1" x14ac:dyDescent="0.2">
      <c r="A69" s="31"/>
      <c r="B69" s="31"/>
      <c r="C69" s="31"/>
      <c r="D69" s="31"/>
      <c r="E69" s="31"/>
      <c r="F69" s="31"/>
      <c r="G69" s="31"/>
      <c r="H69" s="31"/>
    </row>
    <row r="70" spans="1:8" ht="12.75" customHeight="1" x14ac:dyDescent="0.2">
      <c r="A70" s="31"/>
      <c r="B70" s="31"/>
      <c r="C70" s="31"/>
      <c r="D70" s="31"/>
      <c r="E70" s="31"/>
      <c r="F70" s="31"/>
      <c r="G70" s="31"/>
      <c r="H70" s="31"/>
    </row>
    <row r="71" spans="1:8" ht="12.75" customHeight="1" x14ac:dyDescent="0.2">
      <c r="A71" s="31"/>
      <c r="B71" s="31"/>
      <c r="C71" s="31"/>
      <c r="D71" s="31"/>
      <c r="E71" s="31"/>
      <c r="F71" s="31"/>
      <c r="G71" s="31"/>
      <c r="H71" s="31"/>
    </row>
    <row r="72" spans="1:8" ht="12.75" customHeight="1" x14ac:dyDescent="0.2">
      <c r="A72" s="31"/>
      <c r="B72" s="31"/>
      <c r="C72" s="31"/>
      <c r="D72" s="31"/>
      <c r="E72" s="31"/>
      <c r="F72" s="31"/>
      <c r="G72" s="31"/>
      <c r="H72" s="31"/>
    </row>
    <row r="73" spans="1:8" ht="12.75" customHeight="1" x14ac:dyDescent="0.2">
      <c r="A73" s="31"/>
      <c r="B73" s="31"/>
      <c r="C73" s="31"/>
      <c r="D73" s="31"/>
      <c r="E73" s="31"/>
      <c r="F73" s="31"/>
      <c r="G73" s="31"/>
      <c r="H73" s="31"/>
    </row>
    <row r="74" spans="1:8" ht="12.75" customHeight="1" x14ac:dyDescent="0.2">
      <c r="A74" s="31"/>
      <c r="B74" s="31"/>
      <c r="C74" s="31"/>
      <c r="D74" s="31"/>
      <c r="E74" s="31"/>
      <c r="F74" s="31"/>
      <c r="G74" s="31"/>
      <c r="H74" s="31"/>
    </row>
    <row r="75" spans="1:8" x14ac:dyDescent="0.2">
      <c r="A75" s="31"/>
      <c r="B75" s="31"/>
      <c r="C75" s="31"/>
      <c r="D75" s="31"/>
      <c r="E75" s="31"/>
      <c r="F75" s="31"/>
      <c r="G75" s="31"/>
      <c r="H75" s="31"/>
    </row>
    <row r="76" spans="1:8" x14ac:dyDescent="0.2">
      <c r="A76" s="31"/>
      <c r="B76" s="31"/>
      <c r="C76" s="31"/>
      <c r="D76" s="31"/>
      <c r="E76" s="31"/>
      <c r="F76" s="31"/>
      <c r="G76" s="31"/>
      <c r="H76" s="31"/>
    </row>
    <row r="77" spans="1:8" x14ac:dyDescent="0.2">
      <c r="A77" s="31"/>
      <c r="B77" s="31"/>
      <c r="C77" s="31"/>
      <c r="D77" s="31"/>
      <c r="E77" s="31"/>
      <c r="F77" s="31"/>
      <c r="G77" s="31"/>
      <c r="H77" s="31"/>
    </row>
  </sheetData>
  <mergeCells count="38"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A67:H77"/>
    <mergeCell ref="B32:C32"/>
    <mergeCell ref="A37:H37"/>
    <mergeCell ref="B39:C39"/>
    <mergeCell ref="B40:C40"/>
    <mergeCell ref="A41:H41"/>
    <mergeCell ref="A33:H33"/>
    <mergeCell ref="B44:C44"/>
  </mergeCells>
  <pageMargins left="0.23622047244094491" right="0.23622047244094491" top="0.74803149606299213" bottom="0.74803149606299213" header="0.31496062992125984" footer="0.31496062992125984"/>
  <pageSetup paperSize="9" scale="6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7"/>
  <sheetViews>
    <sheetView view="pageBreakPreview" zoomScale="75" zoomScaleNormal="75" zoomScaleSheetLayoutView="75" workbookViewId="0">
      <selection activeCell="C8" sqref="C8:G8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6" t="s">
        <v>2</v>
      </c>
      <c r="D2" s="36"/>
      <c r="E2" s="36"/>
      <c r="F2" s="36"/>
      <c r="G2" s="36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3" t="s">
        <v>56</v>
      </c>
      <c r="C6" s="43"/>
      <c r="D6" s="24">
        <f>H64</f>
        <v>1590.4626341043186</v>
      </c>
      <c r="E6" s="2" t="s">
        <v>31</v>
      </c>
      <c r="F6" s="2"/>
      <c r="G6" s="2"/>
      <c r="H6" s="2"/>
    </row>
    <row r="7" spans="2:8" x14ac:dyDescent="0.2">
      <c r="B7" s="44" t="s">
        <v>4</v>
      </c>
      <c r="C7" s="44"/>
      <c r="D7" s="2"/>
      <c r="E7" s="2" t="s">
        <v>31</v>
      </c>
      <c r="F7" s="2"/>
      <c r="G7" s="2"/>
      <c r="H7" s="2"/>
    </row>
    <row r="8" spans="2:8" x14ac:dyDescent="0.2">
      <c r="C8" s="37"/>
      <c r="D8" s="38"/>
      <c r="E8" s="38"/>
      <c r="F8" s="38"/>
      <c r="G8" s="38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9" t="s">
        <v>66</v>
      </c>
      <c r="D14" s="36"/>
      <c r="E14" s="36"/>
      <c r="F14" s="36"/>
      <c r="G14" s="36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55</v>
      </c>
      <c r="D17" s="13"/>
      <c r="E17" s="2"/>
      <c r="F17" s="2"/>
      <c r="G17" s="2"/>
      <c r="H17" s="2"/>
    </row>
    <row r="18" spans="1:8" ht="12.75" customHeight="1" x14ac:dyDescent="0.2">
      <c r="A18" s="40" t="s">
        <v>8</v>
      </c>
      <c r="B18" s="41" t="s">
        <v>53</v>
      </c>
      <c r="C18" s="41" t="s">
        <v>9</v>
      </c>
      <c r="D18" s="42" t="s">
        <v>10</v>
      </c>
      <c r="E18" s="42"/>
      <c r="F18" s="42"/>
      <c r="G18" s="42"/>
      <c r="H18" s="40" t="s">
        <v>54</v>
      </c>
    </row>
    <row r="19" spans="1:8" ht="12.75" customHeight="1" x14ac:dyDescent="0.2">
      <c r="A19" s="40"/>
      <c r="B19" s="41"/>
      <c r="C19" s="41"/>
      <c r="D19" s="40" t="s">
        <v>11</v>
      </c>
      <c r="E19" s="40" t="s">
        <v>12</v>
      </c>
      <c r="F19" s="40" t="s">
        <v>13</v>
      </c>
      <c r="G19" s="40" t="s">
        <v>38</v>
      </c>
      <c r="H19" s="40"/>
    </row>
    <row r="20" spans="1:8" x14ac:dyDescent="0.2">
      <c r="A20" s="40"/>
      <c r="B20" s="41"/>
      <c r="C20" s="41"/>
      <c r="D20" s="40"/>
      <c r="E20" s="40"/>
      <c r="F20" s="40"/>
      <c r="G20" s="40"/>
      <c r="H20" s="40"/>
    </row>
    <row r="21" spans="1:8" x14ac:dyDescent="0.2">
      <c r="A21" s="40"/>
      <c r="B21" s="41"/>
      <c r="C21" s="41"/>
      <c r="D21" s="40"/>
      <c r="E21" s="40"/>
      <c r="F21" s="40"/>
      <c r="G21" s="40"/>
      <c r="H21" s="40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4" t="s">
        <v>36</v>
      </c>
      <c r="B23" s="35"/>
      <c r="C23" s="35"/>
      <c r="D23" s="35"/>
      <c r="E23" s="35"/>
      <c r="F23" s="35"/>
      <c r="G23" s="35"/>
      <c r="H23" s="35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>
        <f>12.75/12.27</f>
        <v>1.039119804400978</v>
      </c>
      <c r="H24" s="20">
        <f>G24+F24+E24+D24</f>
        <v>1.039119804400978</v>
      </c>
    </row>
    <row r="25" spans="1:8" ht="12.75" customHeight="1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/>
      <c r="H25" s="20">
        <f t="shared" ref="H25:H30" si="0">G25+F25+E25+D25</f>
        <v>0</v>
      </c>
    </row>
    <row r="26" spans="1:8" ht="12.75" customHeight="1" x14ac:dyDescent="0.2">
      <c r="A26" s="18">
        <v>3</v>
      </c>
      <c r="B26" s="23" t="s">
        <v>60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/>
      <c r="H28" s="20">
        <f>G28+F28+E28+D28</f>
        <v>0</v>
      </c>
    </row>
    <row r="29" spans="1:8" ht="12.75" customHeight="1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2" t="s">
        <v>37</v>
      </c>
      <c r="C32" s="33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1.039119804400978</v>
      </c>
      <c r="H32" s="20">
        <f>H24+H31+H25+H27+H29+H26+H28+H30</f>
        <v>1.039119804400978</v>
      </c>
    </row>
    <row r="33" spans="1:8" ht="12.75" customHeight="1" x14ac:dyDescent="0.2">
      <c r="A33" s="34" t="s">
        <v>14</v>
      </c>
      <c r="B33" s="35"/>
      <c r="C33" s="35"/>
      <c r="D33" s="35"/>
      <c r="E33" s="35"/>
      <c r="F33" s="35"/>
      <c r="G33" s="35"/>
      <c r="H33" s="35"/>
    </row>
    <row r="34" spans="1:8" ht="40.5" customHeight="1" x14ac:dyDescent="0.2">
      <c r="A34" s="18">
        <v>9</v>
      </c>
      <c r="B34" s="19" t="s">
        <v>15</v>
      </c>
      <c r="C34" s="25" t="s">
        <v>66</v>
      </c>
      <c r="D34" s="27">
        <f>5597.02/7.21-G46-D38</f>
        <v>645.08134694297405</v>
      </c>
      <c r="E34" s="27">
        <f>2398.72/7.21</f>
        <v>332.69348127600551</v>
      </c>
      <c r="F34" s="21"/>
      <c r="G34" s="21"/>
      <c r="H34" s="20">
        <f>D34+E34+G34+F34</f>
        <v>977.77482821897956</v>
      </c>
    </row>
    <row r="35" spans="1:8" ht="12.75" customHeight="1" x14ac:dyDescent="0.2">
      <c r="A35" s="22"/>
      <c r="B35" s="32" t="s">
        <v>16</v>
      </c>
      <c r="C35" s="33"/>
      <c r="D35" s="20">
        <f>D34</f>
        <v>645.08134694297405</v>
      </c>
      <c r="E35" s="20">
        <f>E34</f>
        <v>332.69348127600551</v>
      </c>
      <c r="F35" s="21">
        <f>F34</f>
        <v>0</v>
      </c>
      <c r="G35" s="21">
        <f>G34</f>
        <v>0</v>
      </c>
      <c r="H35" s="20">
        <f>H34</f>
        <v>977.77482821897956</v>
      </c>
    </row>
    <row r="36" spans="1:8" ht="12.75" customHeight="1" x14ac:dyDescent="0.2">
      <c r="A36" s="22"/>
      <c r="B36" s="32" t="s">
        <v>34</v>
      </c>
      <c r="C36" s="33"/>
      <c r="D36" s="20">
        <f>D35+D32</f>
        <v>645.08134694297405</v>
      </c>
      <c r="E36" s="20">
        <f t="shared" ref="E36:G36" si="2">E35+E32</f>
        <v>332.69348127600551</v>
      </c>
      <c r="F36" s="20">
        <f t="shared" si="2"/>
        <v>0</v>
      </c>
      <c r="G36" s="20">
        <f t="shared" si="2"/>
        <v>1.039119804400978</v>
      </c>
      <c r="H36" s="20">
        <f>H35+H32</f>
        <v>978.81394802338059</v>
      </c>
    </row>
    <row r="37" spans="1:8" ht="12.75" customHeight="1" x14ac:dyDescent="0.2">
      <c r="A37" s="34" t="s">
        <v>46</v>
      </c>
      <c r="B37" s="35"/>
      <c r="C37" s="35"/>
      <c r="D37" s="35"/>
      <c r="E37" s="35"/>
      <c r="F37" s="35"/>
      <c r="G37" s="35"/>
      <c r="H37" s="35"/>
    </row>
    <row r="38" spans="1:8" ht="39" customHeight="1" x14ac:dyDescent="0.2">
      <c r="A38" s="18">
        <v>10</v>
      </c>
      <c r="B38" s="19" t="s">
        <v>15</v>
      </c>
      <c r="C38" s="25" t="s">
        <v>66</v>
      </c>
      <c r="D38" s="27">
        <f>(883794.53+53403.03)/1000/7.21</f>
        <v>129.9857919556172</v>
      </c>
      <c r="E38" s="27"/>
      <c r="F38" s="21"/>
      <c r="G38" s="21"/>
      <c r="H38" s="20">
        <f>D38+E38+G38+F38</f>
        <v>129.9857919556172</v>
      </c>
    </row>
    <row r="39" spans="1:8" ht="12.75" customHeight="1" x14ac:dyDescent="0.2">
      <c r="A39" s="22"/>
      <c r="B39" s="32" t="s">
        <v>49</v>
      </c>
      <c r="C39" s="33"/>
      <c r="D39" s="20">
        <f>D38</f>
        <v>129.9857919556172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129.9857919556172</v>
      </c>
    </row>
    <row r="40" spans="1:8" ht="12.75" customHeight="1" x14ac:dyDescent="0.2">
      <c r="A40" s="22"/>
      <c r="B40" s="32" t="s">
        <v>44</v>
      </c>
      <c r="C40" s="33"/>
      <c r="D40" s="20">
        <f>D39+D36</f>
        <v>775.06713889859122</v>
      </c>
      <c r="E40" s="20">
        <f t="shared" ref="E40:G40" si="3">E39+E36</f>
        <v>332.69348127600551</v>
      </c>
      <c r="F40" s="20">
        <f t="shared" si="3"/>
        <v>0</v>
      </c>
      <c r="G40" s="20">
        <f t="shared" si="3"/>
        <v>1.039119804400978</v>
      </c>
      <c r="H40" s="20">
        <f>H39+H36</f>
        <v>1108.7997399789979</v>
      </c>
    </row>
    <row r="41" spans="1:8" ht="12.75" customHeight="1" x14ac:dyDescent="0.2">
      <c r="A41" s="34" t="s">
        <v>47</v>
      </c>
      <c r="B41" s="35"/>
      <c r="C41" s="35"/>
      <c r="D41" s="35"/>
      <c r="E41" s="35"/>
      <c r="F41" s="35"/>
      <c r="G41" s="35"/>
      <c r="H41" s="35"/>
    </row>
    <row r="42" spans="1:8" ht="12.75" customHeight="1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2" t="s">
        <v>48</v>
      </c>
      <c r="C43" s="33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2" t="s">
        <v>45</v>
      </c>
      <c r="C44" s="33"/>
      <c r="D44" s="20">
        <f>D43+D40</f>
        <v>775.06713889859122</v>
      </c>
      <c r="E44" s="20">
        <f t="shared" ref="E44:G44" si="4">E43+E40</f>
        <v>332.69348127600551</v>
      </c>
      <c r="F44" s="20">
        <f t="shared" si="4"/>
        <v>0</v>
      </c>
      <c r="G44" s="20">
        <f t="shared" si="4"/>
        <v>1.039119804400978</v>
      </c>
      <c r="H44" s="20">
        <f>H43+H40</f>
        <v>1108.7997399789979</v>
      </c>
    </row>
    <row r="45" spans="1:8" ht="12.75" customHeight="1" x14ac:dyDescent="0.2">
      <c r="A45" s="34" t="s">
        <v>33</v>
      </c>
      <c r="B45" s="35"/>
      <c r="C45" s="35"/>
      <c r="D45" s="35"/>
      <c r="E45" s="35"/>
      <c r="F45" s="35"/>
      <c r="G45" s="35"/>
      <c r="H45" s="35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>
        <f>14951.92/1000/12.27</f>
        <v>1.2185753871230645</v>
      </c>
      <c r="H46" s="20">
        <f t="shared" ref="H46" si="5">G46+F46+E46+D46</f>
        <v>1.2185753871230645</v>
      </c>
    </row>
    <row r="47" spans="1:8" ht="12.75" customHeight="1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>
        <f>20.83/12.27</f>
        <v>1.6976365118174408</v>
      </c>
      <c r="H47" s="20">
        <f>G47+F47+E47+D47</f>
        <v>1.6976365118174408</v>
      </c>
    </row>
    <row r="48" spans="1:8" ht="12.75" customHeight="1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/>
      <c r="H48" s="20">
        <f>G48+F48+E48+D48</f>
        <v>0</v>
      </c>
    </row>
    <row r="49" spans="1:8" ht="38.25" x14ac:dyDescent="0.2">
      <c r="A49" s="18">
        <v>15</v>
      </c>
      <c r="B49" s="19" t="s">
        <v>62</v>
      </c>
      <c r="C49" s="19" t="s">
        <v>65</v>
      </c>
      <c r="D49" s="21"/>
      <c r="E49" s="21"/>
      <c r="F49" s="21"/>
      <c r="G49" s="20">
        <f>(D44+E44+F44+G44+H46+H47+H48+H58)/100*6.7</f>
        <v>78.656852234468474</v>
      </c>
      <c r="H49" s="20">
        <f>G49+F49+E49+D49</f>
        <v>78.656852234468474</v>
      </c>
    </row>
    <row r="50" spans="1:8" ht="12.75" customHeight="1" x14ac:dyDescent="0.2">
      <c r="A50" s="22"/>
      <c r="B50" s="32" t="s">
        <v>35</v>
      </c>
      <c r="C50" s="33"/>
      <c r="D50" s="21">
        <f>D48+D46+D47+D49</f>
        <v>0</v>
      </c>
      <c r="E50" s="21">
        <f t="shared" ref="E50:F50" si="6">E48+E46+E47+E49</f>
        <v>0</v>
      </c>
      <c r="F50" s="21">
        <f t="shared" si="6"/>
        <v>0</v>
      </c>
      <c r="G50" s="21">
        <f>G48+G46+G47+G49</f>
        <v>81.573064133408977</v>
      </c>
      <c r="H50" s="20">
        <f>D50+E50+F50+G50</f>
        <v>81.573064133408977</v>
      </c>
    </row>
    <row r="51" spans="1:8" ht="12.75" customHeight="1" x14ac:dyDescent="0.2">
      <c r="A51" s="22"/>
      <c r="B51" s="32" t="s">
        <v>17</v>
      </c>
      <c r="C51" s="33"/>
      <c r="D51" s="20">
        <f>D50+D44</f>
        <v>775.06713889859122</v>
      </c>
      <c r="E51" s="20">
        <f>E50+E44</f>
        <v>332.69348127600551</v>
      </c>
      <c r="F51" s="20">
        <f>F50+F44</f>
        <v>0</v>
      </c>
      <c r="G51" s="20">
        <f>G50+G44</f>
        <v>82.612183937809959</v>
      </c>
      <c r="H51" s="20">
        <f>H50+H44</f>
        <v>1190.3728041124068</v>
      </c>
    </row>
    <row r="52" spans="1:8" ht="12.75" customHeight="1" x14ac:dyDescent="0.2">
      <c r="A52" s="34" t="s">
        <v>29</v>
      </c>
      <c r="B52" s="35"/>
      <c r="C52" s="35"/>
      <c r="D52" s="35"/>
      <c r="E52" s="35"/>
      <c r="F52" s="35"/>
      <c r="G52" s="35"/>
      <c r="H52" s="35"/>
    </row>
    <row r="53" spans="1:8" ht="39.75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23.790721370187878</v>
      </c>
      <c r="H53" s="20">
        <f>D53+E53+F53+G53</f>
        <v>23.790721370187878</v>
      </c>
    </row>
    <row r="54" spans="1:8" ht="39.75" customHeight="1" x14ac:dyDescent="0.2">
      <c r="A54" s="18">
        <v>17</v>
      </c>
      <c r="B54" s="19" t="s">
        <v>64</v>
      </c>
      <c r="C54" s="26" t="s">
        <v>28</v>
      </c>
      <c r="D54" s="21"/>
      <c r="E54" s="21"/>
      <c r="F54" s="21"/>
      <c r="G54" s="20">
        <f>(D44+E44+F44+G44+H46+H47+H48+H58)/100*4.17</f>
        <v>48.955085644437837</v>
      </c>
      <c r="H54" s="20">
        <f>D54+E54+F54+G54</f>
        <v>48.955085644437837</v>
      </c>
    </row>
    <row r="55" spans="1:8" ht="12.75" customHeight="1" x14ac:dyDescent="0.2">
      <c r="A55" s="45" t="s">
        <v>32</v>
      </c>
      <c r="B55" s="46"/>
      <c r="C55" s="47"/>
      <c r="D55" s="21">
        <f>D53+D54</f>
        <v>0</v>
      </c>
      <c r="E55" s="21">
        <f t="shared" ref="E55:F55" si="7">E53+E54</f>
        <v>0</v>
      </c>
      <c r="F55" s="21">
        <f t="shared" si="7"/>
        <v>0</v>
      </c>
      <c r="G55" s="21">
        <f>G53+G54</f>
        <v>72.745807014625711</v>
      </c>
      <c r="H55" s="20">
        <f>D55+E55+F55+G55</f>
        <v>72.745807014625711</v>
      </c>
    </row>
    <row r="56" spans="1:8" ht="12.75" customHeight="1" x14ac:dyDescent="0.2">
      <c r="A56" s="22"/>
      <c r="B56" s="32" t="s">
        <v>30</v>
      </c>
      <c r="C56" s="33"/>
      <c r="D56" s="20">
        <f>D51+D55</f>
        <v>775.06713889859122</v>
      </c>
      <c r="E56" s="20">
        <f t="shared" ref="E56:G56" si="8">E51+E55</f>
        <v>332.69348127600551</v>
      </c>
      <c r="F56" s="20">
        <f t="shared" si="8"/>
        <v>0</v>
      </c>
      <c r="G56" s="20">
        <f t="shared" si="8"/>
        <v>155.35799095243567</v>
      </c>
      <c r="H56" s="20">
        <f>H55+H51</f>
        <v>1263.1186111270326</v>
      </c>
    </row>
    <row r="57" spans="1:8" ht="12.75" customHeight="1" x14ac:dyDescent="0.2">
      <c r="A57" s="34" t="s">
        <v>18</v>
      </c>
      <c r="B57" s="35"/>
      <c r="C57" s="35"/>
      <c r="D57" s="35"/>
      <c r="E57" s="35"/>
      <c r="F57" s="35"/>
      <c r="G57" s="35"/>
      <c r="H57" s="35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331.26/5.32</f>
        <v>62.266917293233078</v>
      </c>
      <c r="H58" s="20">
        <f>G58+F58+E58+D58</f>
        <v>62.266917293233078</v>
      </c>
    </row>
    <row r="59" spans="1:8" ht="12.75" customHeight="1" x14ac:dyDescent="0.2">
      <c r="A59" s="22"/>
      <c r="B59" s="32" t="s">
        <v>20</v>
      </c>
      <c r="C59" s="33"/>
      <c r="D59" s="20">
        <f>D58</f>
        <v>0</v>
      </c>
      <c r="E59" s="20">
        <f t="shared" ref="E59:G59" si="9">E58</f>
        <v>0</v>
      </c>
      <c r="F59" s="20">
        <f t="shared" si="9"/>
        <v>0</v>
      </c>
      <c r="G59" s="20">
        <f t="shared" si="9"/>
        <v>62.266917293233078</v>
      </c>
      <c r="H59" s="20">
        <f>G59+F59+E59+D59</f>
        <v>62.266917293233078</v>
      </c>
    </row>
    <row r="60" spans="1:8" ht="12.75" customHeight="1" x14ac:dyDescent="0.2">
      <c r="A60" s="22"/>
      <c r="B60" s="32" t="s">
        <v>21</v>
      </c>
      <c r="C60" s="33"/>
      <c r="D60" s="20">
        <f>D56+D59</f>
        <v>775.06713889859122</v>
      </c>
      <c r="E60" s="20">
        <f>E56+E59</f>
        <v>332.69348127600551</v>
      </c>
      <c r="F60" s="20">
        <f>F56+F59</f>
        <v>0</v>
      </c>
      <c r="G60" s="20">
        <f>G56+G59</f>
        <v>217.62490824566873</v>
      </c>
      <c r="H60" s="20">
        <f>D60+E60+F60+G60</f>
        <v>1325.3855284202655</v>
      </c>
    </row>
    <row r="61" spans="1:8" ht="12.75" customHeight="1" x14ac:dyDescent="0.2">
      <c r="A61" s="34" t="s">
        <v>22</v>
      </c>
      <c r="B61" s="35"/>
      <c r="C61" s="35"/>
      <c r="D61" s="35"/>
      <c r="E61" s="35"/>
      <c r="F61" s="35"/>
      <c r="G61" s="35"/>
      <c r="H61" s="35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155.01342777971826</v>
      </c>
      <c r="E62" s="20">
        <f>E60/100*20</f>
        <v>66.538696255201103</v>
      </c>
      <c r="F62" s="20">
        <f>F60/100*20</f>
        <v>0</v>
      </c>
      <c r="G62" s="20">
        <f>G60/100*20</f>
        <v>43.524981649133743</v>
      </c>
      <c r="H62" s="20">
        <f>H60/100*20</f>
        <v>265.07710568405309</v>
      </c>
    </row>
    <row r="63" spans="1:8" ht="12.75" customHeight="1" x14ac:dyDescent="0.2">
      <c r="A63" s="22"/>
      <c r="B63" s="32" t="s">
        <v>24</v>
      </c>
      <c r="C63" s="33"/>
      <c r="D63" s="20">
        <f>D62</f>
        <v>155.01342777971826</v>
      </c>
      <c r="E63" s="20">
        <f>E62</f>
        <v>66.538696255201103</v>
      </c>
      <c r="F63" s="21">
        <f>F62</f>
        <v>0</v>
      </c>
      <c r="G63" s="20">
        <f>G62</f>
        <v>43.524981649133743</v>
      </c>
      <c r="H63" s="20">
        <f>D63+E63+F63+G63</f>
        <v>265.07710568405309</v>
      </c>
    </row>
    <row r="64" spans="1:8" ht="12.75" customHeight="1" x14ac:dyDescent="0.2">
      <c r="A64" s="22"/>
      <c r="B64" s="32" t="s">
        <v>25</v>
      </c>
      <c r="C64" s="33"/>
      <c r="D64" s="20">
        <f>D60+D62</f>
        <v>930.08056667830942</v>
      </c>
      <c r="E64" s="20">
        <f>E60+E62</f>
        <v>399.23217753120662</v>
      </c>
      <c r="F64" s="20">
        <f>F60+F62</f>
        <v>0</v>
      </c>
      <c r="G64" s="20">
        <f>G60+G62</f>
        <v>261.14988989480247</v>
      </c>
      <c r="H64" s="20">
        <f>H60+H62</f>
        <v>1590.4626341043186</v>
      </c>
    </row>
    <row r="65" spans="1:8" ht="12.75" customHeight="1" x14ac:dyDescent="0.2"/>
    <row r="66" spans="1:8" ht="12.75" customHeight="1" x14ac:dyDescent="0.2"/>
    <row r="67" spans="1:8" ht="12.75" customHeight="1" x14ac:dyDescent="0.2">
      <c r="A67" s="31" t="s">
        <v>67</v>
      </c>
      <c r="B67" s="31"/>
      <c r="C67" s="31"/>
      <c r="D67" s="31"/>
      <c r="E67" s="31"/>
      <c r="F67" s="31"/>
      <c r="G67" s="31"/>
      <c r="H67" s="31"/>
    </row>
    <row r="68" spans="1:8" ht="12.75" customHeight="1" x14ac:dyDescent="0.2">
      <c r="A68" s="31"/>
      <c r="B68" s="31"/>
      <c r="C68" s="31"/>
      <c r="D68" s="31"/>
      <c r="E68" s="31"/>
      <c r="F68" s="31"/>
      <c r="G68" s="31"/>
      <c r="H68" s="31"/>
    </row>
    <row r="69" spans="1:8" ht="12.75" customHeight="1" x14ac:dyDescent="0.2">
      <c r="A69" s="31"/>
      <c r="B69" s="31"/>
      <c r="C69" s="31"/>
      <c r="D69" s="31"/>
      <c r="E69" s="31"/>
      <c r="F69" s="31"/>
      <c r="G69" s="31"/>
      <c r="H69" s="31"/>
    </row>
    <row r="70" spans="1:8" ht="12.75" customHeight="1" x14ac:dyDescent="0.2">
      <c r="A70" s="31"/>
      <c r="B70" s="31"/>
      <c r="C70" s="31"/>
      <c r="D70" s="31"/>
      <c r="E70" s="31"/>
      <c r="F70" s="31"/>
      <c r="G70" s="31"/>
      <c r="H70" s="31"/>
    </row>
    <row r="71" spans="1:8" ht="12.75" customHeight="1" x14ac:dyDescent="0.2">
      <c r="A71" s="31"/>
      <c r="B71" s="31"/>
      <c r="C71" s="31"/>
      <c r="D71" s="31"/>
      <c r="E71" s="31"/>
      <c r="F71" s="31"/>
      <c r="G71" s="31"/>
      <c r="H71" s="31"/>
    </row>
    <row r="72" spans="1:8" ht="12.75" customHeight="1" x14ac:dyDescent="0.2">
      <c r="A72" s="31"/>
      <c r="B72" s="31"/>
      <c r="C72" s="31"/>
      <c r="D72" s="31"/>
      <c r="E72" s="31"/>
      <c r="F72" s="31"/>
      <c r="G72" s="31"/>
      <c r="H72" s="31"/>
    </row>
    <row r="73" spans="1:8" ht="12.75" customHeight="1" x14ac:dyDescent="0.2">
      <c r="A73" s="31"/>
      <c r="B73" s="31"/>
      <c r="C73" s="31"/>
      <c r="D73" s="31"/>
      <c r="E73" s="31"/>
      <c r="F73" s="31"/>
      <c r="G73" s="31"/>
      <c r="H73" s="31"/>
    </row>
    <row r="74" spans="1:8" ht="12.75" customHeight="1" x14ac:dyDescent="0.2">
      <c r="A74" s="31"/>
      <c r="B74" s="31"/>
      <c r="C74" s="31"/>
      <c r="D74" s="31"/>
      <c r="E74" s="31"/>
      <c r="F74" s="31"/>
      <c r="G74" s="31"/>
      <c r="H74" s="31"/>
    </row>
    <row r="75" spans="1:8" ht="12.75" customHeight="1" x14ac:dyDescent="0.2">
      <c r="A75" s="31"/>
      <c r="B75" s="31"/>
      <c r="C75" s="31"/>
      <c r="D75" s="31"/>
      <c r="E75" s="31"/>
      <c r="F75" s="31"/>
      <c r="G75" s="31"/>
      <c r="H75" s="31"/>
    </row>
    <row r="76" spans="1:8" ht="12.75" customHeight="1" x14ac:dyDescent="0.2">
      <c r="A76" s="31"/>
      <c r="B76" s="31"/>
      <c r="C76" s="31"/>
      <c r="D76" s="31"/>
      <c r="E76" s="31"/>
      <c r="F76" s="31"/>
      <c r="G76" s="31"/>
      <c r="H76" s="31"/>
    </row>
    <row r="77" spans="1:8" ht="12.75" customHeight="1" x14ac:dyDescent="0.2">
      <c r="A77" s="31"/>
      <c r="B77" s="31"/>
      <c r="C77" s="31"/>
      <c r="D77" s="31"/>
      <c r="E77" s="31"/>
      <c r="F77" s="31"/>
      <c r="G77" s="31"/>
      <c r="H77" s="31"/>
    </row>
  </sheetData>
  <mergeCells count="38">
    <mergeCell ref="B64:C64"/>
    <mergeCell ref="A67:H77"/>
    <mergeCell ref="A41:H41"/>
    <mergeCell ref="B44:C44"/>
    <mergeCell ref="A45:H45"/>
    <mergeCell ref="B51:C51"/>
    <mergeCell ref="A52:H52"/>
    <mergeCell ref="B63:C63"/>
    <mergeCell ref="B60:C60"/>
    <mergeCell ref="A61:H6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5:C35"/>
    <mergeCell ref="B39:C39"/>
    <mergeCell ref="B32:C32"/>
    <mergeCell ref="A33:H33"/>
    <mergeCell ref="B36:C36"/>
    <mergeCell ref="A37:H37"/>
    <mergeCell ref="B40:C40"/>
    <mergeCell ref="B59:C59"/>
    <mergeCell ref="A55:C55"/>
    <mergeCell ref="B56:C56"/>
    <mergeCell ref="A57:H57"/>
    <mergeCell ref="B43:C43"/>
    <mergeCell ref="B50:C50"/>
  </mergeCells>
  <pageMargins left="0.23622047244094491" right="0.23622047244094491" top="0.74803149606299213" bottom="0.74803149606299213" header="0.31496062992125984" footer="0.31496062992125984"/>
  <pageSetup paperSize="9" scale="6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cp:lastPrinted>2023-02-17T08:23:10Z</cp:lastPrinted>
  <dcterms:created xsi:type="dcterms:W3CDTF">2022-07-06T13:17:17Z</dcterms:created>
  <dcterms:modified xsi:type="dcterms:W3CDTF">2023-06-16T07:05:16Z</dcterms:modified>
</cp:coreProperties>
</file>