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17-1-08-06-2-0820\"/>
    </mc:Choice>
  </mc:AlternateContent>
  <xr:revisionPtr revIDLastSave="0" documentId="13_ncr:1_{CE807F85-6BD1-4186-AB17-DD350A19CC7C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стоимости'!$A$1:$I$47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4" l="1"/>
  <c r="H33" i="4"/>
  <c r="I32" i="4"/>
  <c r="H32" i="4" s="1"/>
  <c r="I31" i="4"/>
  <c r="H31" i="4"/>
  <c r="I30" i="4"/>
  <c r="H30" i="4" s="1"/>
  <c r="H39" i="4" l="1"/>
  <c r="I39" i="4"/>
  <c r="J32" i="4"/>
  <c r="N46" i="4" l="1"/>
  <c r="N45" i="4"/>
  <c r="N44" i="4"/>
  <c r="D39" i="4"/>
  <c r="D38" i="4"/>
  <c r="D37" i="4"/>
  <c r="D36" i="4"/>
  <c r="D35" i="4"/>
  <c r="D34" i="4"/>
  <c r="D33" i="4"/>
  <c r="D32" i="4"/>
  <c r="D31" i="4"/>
  <c r="D30" i="4"/>
  <c r="D183" i="5" l="1"/>
  <c r="D263" i="5" l="1"/>
  <c r="D220" i="5" l="1"/>
  <c r="D289" i="5" l="1"/>
  <c r="D288" i="5"/>
  <c r="C32" i="4" l="1"/>
  <c r="E32" i="4" s="1"/>
  <c r="F32" i="4" s="1"/>
  <c r="G32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2" i="4" s="1"/>
  <c r="C31" i="4" l="1"/>
  <c r="H21" i="4" l="1"/>
  <c r="H24" i="4" s="1"/>
  <c r="H25" i="4" s="1"/>
  <c r="E31" i="4"/>
  <c r="F31" i="4" l="1"/>
  <c r="G31" i="4" s="1"/>
  <c r="C30" i="4"/>
  <c r="C34" i="4" s="1"/>
  <c r="E34" i="4" s="1"/>
  <c r="F34" i="4" s="1"/>
  <c r="G34" i="4" s="1"/>
  <c r="C37" i="4" l="1"/>
  <c r="C36" i="4"/>
  <c r="J25" i="4"/>
  <c r="C35" i="4"/>
  <c r="E35" i="4" s="1"/>
  <c r="F35" i="4" s="1"/>
  <c r="G35" i="4" s="1"/>
  <c r="E30" i="4"/>
  <c r="C38" i="4"/>
  <c r="F30" i="4" l="1"/>
  <c r="C33" i="4"/>
  <c r="G30" i="4"/>
  <c r="E37" i="4"/>
  <c r="F37" i="4" s="1"/>
  <c r="G37" i="4" l="1"/>
  <c r="E36" i="4" l="1"/>
  <c r="F36" i="4" s="1"/>
  <c r="E38" i="4"/>
  <c r="G36" i="4" l="1"/>
  <c r="E33" i="4"/>
  <c r="C39" i="4"/>
  <c r="F38" i="4"/>
  <c r="G38" i="4" s="1"/>
  <c r="E39" i="4" l="1"/>
  <c r="F33" i="4"/>
  <c r="G33" i="4" l="1"/>
  <c r="F39" i="4"/>
  <c r="G39" i="4" l="1"/>
</calcChain>
</file>

<file path=xl/sharedStrings.xml><?xml version="1.0" encoding="utf-8"?>
<sst xmlns="http://schemas.openxmlformats.org/spreadsheetml/2006/main" count="691" uniqueCount="383">
  <si>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</si>
  <si>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</si>
  <si>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</si>
  <si>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</si>
  <si>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</si>
  <si>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</si>
  <si>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</si>
  <si>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</si>
  <si>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</si>
  <si>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</si>
  <si>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</si>
  <si>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</si>
  <si>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</si>
  <si>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</si>
  <si>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</si>
  <si>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</si>
  <si>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</si>
  <si>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</si>
  <si>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</si>
  <si>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</si>
  <si>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</si>
  <si>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</si>
  <si>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</si>
  <si>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</si>
  <si>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</si>
  <si>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</si>
  <si>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</si>
  <si>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</si>
  <si>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</si>
  <si>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</si>
  <si>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</si>
  <si>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</si>
  <si>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</si>
  <si>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</si>
  <si>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</si>
  <si>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</si>
  <si>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</si>
  <si>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</si>
  <si>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</si>
  <si>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</si>
  <si>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</si>
  <si>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</si>
  <si>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</si>
  <si>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</si>
  <si>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</si>
  <si>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</si>
  <si>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</si>
  <si>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</si>
  <si>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</si>
  <si>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</si>
  <si>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</si>
  <si>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</si>
  <si>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</si>
  <si>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</si>
  <si>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</si>
  <si>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</si>
  <si>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</si>
  <si>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</si>
  <si>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</si>
  <si>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</si>
  <si>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</si>
  <si>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</si>
  <si>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</si>
  <si>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</si>
  <si>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</si>
  <si>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</si>
  <si>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</si>
  <si>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</si>
  <si>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</si>
  <si>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</si>
  <si>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</si>
  <si>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</si>
  <si>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</si>
  <si>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</si>
  <si>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</si>
  <si>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</si>
  <si>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</si>
  <si>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</si>
  <si>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</si>
  <si>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</si>
  <si>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</si>
  <si>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</si>
  <si>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</si>
  <si>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</si>
  <si>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</si>
  <si>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</si>
  <si>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</si>
  <si>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</si>
  <si>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</si>
  <si>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</si>
  <si>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</si>
  <si>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</si>
  <si>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</si>
  <si>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</si>
  <si>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</si>
  <si>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</si>
  <si>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</si>
  <si>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</si>
  <si>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</si>
  <si>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</si>
  <si>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</si>
  <si>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</si>
  <si>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</si>
  <si>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</si>
  <si>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</si>
  <si>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</si>
  <si>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</si>
  <si>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</si>
  <si>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</si>
  <si>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</si>
  <si>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</si>
  <si>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</si>
  <si>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</si>
  <si>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</si>
  <si>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</si>
  <si>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</si>
  <si>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</si>
  <si>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</si>
  <si>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</si>
  <si>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</si>
  <si>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</si>
  <si>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</si>
  <si>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</si>
  <si>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</si>
  <si>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</si>
  <si>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</si>
  <si>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</si>
  <si>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</si>
  <si>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</si>
  <si>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</si>
  <si>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</si>
  <si>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</si>
  <si>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</si>
  <si>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</si>
  <si>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</si>
  <si>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</si>
  <si>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</si>
  <si>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</si>
  <si>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</si>
  <si>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</si>
  <si>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</si>
  <si>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</si>
  <si>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</si>
  <si>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</si>
  <si>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</si>
  <si>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</si>
  <si>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</si>
  <si>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</si>
  <si>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</si>
  <si>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</si>
  <si>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</si>
  <si>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</si>
  <si>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</si>
  <si>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</si>
  <si>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</si>
  <si>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</si>
  <si>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</si>
  <si>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</si>
  <si>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</si>
  <si>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</si>
  <si>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</si>
  <si>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</si>
  <si>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</si>
  <si>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</si>
  <si>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</si>
  <si>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</si>
  <si>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</si>
  <si>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</si>
  <si>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</si>
  <si>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</si>
  <si>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</si>
  <si>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</si>
  <si>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</si>
  <si>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</si>
  <si>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</si>
  <si>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</si>
  <si>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</si>
  <si>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</si>
  <si>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</si>
  <si>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</si>
  <si>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</si>
  <si>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</si>
  <si>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</si>
  <si>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</si>
  <si>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</si>
  <si>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</si>
  <si>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</si>
  <si>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</si>
  <si>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</si>
  <si>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</si>
  <si>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</si>
  <si>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</si>
  <si>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</si>
  <si>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</si>
  <si>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</si>
  <si>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</si>
  <si>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</si>
  <si>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</si>
  <si>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</si>
  <si>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</si>
  <si>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</si>
  <si>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</si>
  <si>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</si>
  <si>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</si>
  <si>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</si>
  <si>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</si>
  <si>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</si>
  <si>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</si>
  <si>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</si>
  <si>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</si>
  <si>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</si>
  <si>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</si>
  <si>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</si>
  <si>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</si>
  <si>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</si>
  <si>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</si>
  <si>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</si>
  <si>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</si>
  <si>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</si>
  <si>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</si>
  <si>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</si>
  <si>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</si>
  <si>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</si>
  <si>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</si>
  <si>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</si>
  <si>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</si>
  <si>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</si>
  <si>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</si>
  <si>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</si>
  <si>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</si>
  <si>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</si>
  <si>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</si>
  <si>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</si>
  <si>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</si>
  <si>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</si>
  <si>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</si>
  <si>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</si>
  <si>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</si>
  <si>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</si>
  <si>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</si>
  <si>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</si>
  <si>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</si>
  <si>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</si>
  <si>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</si>
  <si>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</si>
  <si>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</si>
  <si>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</si>
  <si>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</si>
  <si>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</si>
  <si>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</si>
  <si>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</si>
  <si>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</si>
  <si>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</si>
  <si>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</si>
  <si>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</si>
  <si>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</si>
  <si>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</si>
  <si>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</si>
  <si>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</si>
  <si>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</si>
  <si>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</si>
  <si>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</si>
  <si>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</si>
  <si>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</si>
  <si>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</si>
  <si>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</si>
  <si>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</si>
  <si>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</si>
  <si>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</si>
  <si>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</si>
  <si>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</si>
  <si>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</si>
  <si>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</si>
  <si>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</si>
  <si>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</si>
  <si>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</si>
  <si>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</si>
  <si>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</si>
  <si>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</si>
  <si>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</si>
  <si>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</si>
  <si>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</si>
  <si>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</si>
  <si>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</si>
  <si>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</si>
  <si>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</si>
  <si>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</si>
  <si>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</si>
  <si>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</si>
  <si>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</si>
  <si>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</si>
  <si>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</si>
  <si>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</si>
  <si>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</si>
  <si>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</si>
  <si>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</si>
  <si>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</si>
  <si>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</si>
  <si>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</si>
  <si>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</si>
  <si>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</si>
  <si>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</si>
  <si>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</si>
  <si>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</si>
  <si>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</si>
  <si>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</si>
  <si>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</si>
  <si>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</si>
  <si>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</si>
  <si>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</si>
  <si>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</si>
  <si>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</si>
  <si>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</si>
  <si>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</si>
  <si>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</si>
  <si>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</si>
  <si>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</si>
  <si>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</si>
  <si>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</si>
  <si>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</si>
  <si>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</si>
  <si>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</si>
  <si>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</si>
  <si>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</si>
  <si>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</si>
  <si>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</si>
  <si>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</si>
  <si>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</si>
  <si>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</si>
  <si>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</si>
  <si>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</si>
  <si>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</si>
  <si>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</si>
  <si>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</si>
  <si>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</si>
  <si>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</si>
  <si>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</si>
  <si>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</si>
  <si>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</si>
  <si>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</si>
  <si>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</si>
  <si>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</si>
  <si>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</si>
  <si>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</si>
  <si>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</si>
  <si>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</si>
  <si>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</si>
  <si>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</si>
  <si>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</si>
  <si>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</si>
  <si>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</si>
  <si>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</si>
  <si>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</si>
  <si>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</si>
  <si>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</si>
  <si>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</si>
  <si>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</si>
  <si>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</si>
  <si>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</si>
  <si>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</si>
  <si>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</si>
  <si>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</si>
  <si>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</si>
  <si>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</si>
  <si>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</si>
  <si>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</si>
  <si>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</si>
  <si>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</si>
  <si>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</si>
  <si>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</si>
  <si>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</si>
  <si>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</si>
  <si>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</si>
  <si>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</si>
  <si>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K_19-1-17-1-08-06-2-0820</t>
  </si>
  <si>
    <t>30м2</t>
  </si>
  <si>
    <t>Сумма, в прогнозных ценах с НДС без понижающим коэффициентом (при наличии)</t>
  </si>
  <si>
    <t>Сумма, в прогнозных ценах без НДС без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</si>
  <si>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</si>
  <si>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</si>
  <si>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</si>
  <si>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</si>
  <si>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 xml:space="preserve"> Всев, Стр-во 2КЛ-0,4 кВ от 2БКТП-10/0,4 кВ до ГРЩ школы в д. Кудрово Всеволожского района ЛО (19-1-17-1-08-06-2-0820)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</si>
</sst>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1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8" customWidth="1"/>
    <col min="2" max="2" width="60.42578125" style="69" customWidth="1"/>
    <col min="3" max="3" width="12.140625" style="69" customWidth="1"/>
    <col min="4" max="4" width="10.5703125" style="69" customWidth="1"/>
    <col min="5" max="5" width="14.28515625" style="69" customWidth="1"/>
    <col min="6" max="6" width="14.42578125" style="69" customWidth="1"/>
    <col min="7" max="7" width="17.85546875" style="69" customWidth="1"/>
    <col min="8" max="9" width="17.5703125" style="69" customWidth="1"/>
    <col min="10" max="10" width="13.5703125" style="69" hidden="1" customWidth="1"/>
    <col min="11" max="11" width="0" style="69" hidden="1" customWidth="1"/>
    <col min="12" max="12" width="14.140625" style="69" hidden="1" customWidth="1"/>
    <col min="13" max="13" width="10.28515625" style="69" hidden="1" customWidth="1"/>
    <col min="14" max="15" width="0" style="69" hidden="1" customWidth="1"/>
    <col min="16" max="16" width="15.28515625" style="69" hidden="1" customWidth="1"/>
    <col min="17" max="27" width="0" style="69" hidden="1" customWidth="1"/>
    <col min="28" max="16384" width="9.140625" style="69"/>
  </cols>
  <sheetData>
    <row r="1" spans="1:17" x14ac:dyDescent="0.25">
      <c r="H1" s="7" t="s">
        <v>37</v>
      </c>
      <c r="I1" s="7"/>
    </row>
    <row r="3" spans="1:17" x14ac:dyDescent="0.25">
      <c r="A3" s="70" t="s">
        <v>19</v>
      </c>
    </row>
    <row r="5" spans="1:17" x14ac:dyDescent="0.25">
      <c r="A5" s="64" t="s">
        <v>382</v>
      </c>
      <c r="B5" s="64"/>
      <c r="C5" s="64"/>
      <c r="D5" s="64"/>
      <c r="E5" s="64"/>
      <c r="F5" s="64"/>
    </row>
    <row r="7" spans="1:17" ht="21" customHeight="1" x14ac:dyDescent="0.25">
      <c r="A7" s="71" t="s">
        <v>8</v>
      </c>
      <c r="F7" s="65" t="s">
        <v>374</v>
      </c>
      <c r="G7" s="65"/>
      <c r="H7" s="65"/>
      <c r="I7" s="62"/>
    </row>
    <row r="8" spans="1:17" x14ac:dyDescent="0.25">
      <c r="A8" s="72"/>
    </row>
    <row r="9" spans="1:17" x14ac:dyDescent="0.25">
      <c r="A9" s="71" t="s">
        <v>15</v>
      </c>
      <c r="F9" s="65" t="s">
        <v>334</v>
      </c>
      <c r="G9" s="65"/>
      <c r="H9" s="65"/>
      <c r="I9" s="62"/>
    </row>
    <row r="10" spans="1:17" x14ac:dyDescent="0.25">
      <c r="A10" s="72"/>
    </row>
    <row r="11" spans="1:17" x14ac:dyDescent="0.25">
      <c r="A11" s="73" t="s">
        <v>20</v>
      </c>
      <c r="B11" s="74"/>
      <c r="C11" s="74"/>
    </row>
    <row r="12" spans="1:17" x14ac:dyDescent="0.25">
      <c r="H12" s="75" t="s">
        <v>381</v>
      </c>
      <c r="I12" s="75"/>
    </row>
    <row r="13" spans="1:17" s="68" customFormat="1" ht="26.25" customHeight="1" x14ac:dyDescent="0.25">
      <c r="A13" s="76" t="s">
        <v>9</v>
      </c>
      <c r="B13" s="76" t="s">
        <v>21</v>
      </c>
      <c r="C13" s="76" t="s">
        <v>11</v>
      </c>
      <c r="D13" s="76" t="s">
        <v>10</v>
      </c>
      <c r="E13" s="76" t="s">
        <v>43</v>
      </c>
      <c r="F13" s="76" t="s">
        <v>14</v>
      </c>
      <c r="G13" s="76" t="s">
        <v>27</v>
      </c>
      <c r="H13" s="76" t="s">
        <v>42</v>
      </c>
      <c r="I13" s="77"/>
      <c r="J13" s="78"/>
      <c r="K13" s="79"/>
      <c r="L13" s="80">
        <v>7.46</v>
      </c>
    </row>
    <row r="14" spans="1:17" ht="37.5" customHeight="1" x14ac:dyDescent="0.25">
      <c r="A14" s="81"/>
      <c r="B14" s="81"/>
      <c r="C14" s="81"/>
      <c r="D14" s="81"/>
      <c r="E14" s="81"/>
      <c r="F14" s="81"/>
      <c r="G14" s="81"/>
      <c r="H14" s="81"/>
      <c r="I14" s="77"/>
      <c r="J14" s="79"/>
      <c r="K14" s="79"/>
      <c r="L14" s="80">
        <v>6.16</v>
      </c>
      <c r="N14" s="82"/>
      <c r="O14" s="83"/>
      <c r="P14" s="56"/>
      <c r="Q14" s="84"/>
    </row>
    <row r="15" spans="1:17" ht="15.75" x14ac:dyDescent="0.25">
      <c r="A15" s="85" t="s">
        <v>22</v>
      </c>
      <c r="B15" s="86" t="s">
        <v>23</v>
      </c>
      <c r="C15" s="87"/>
      <c r="D15" s="88"/>
      <c r="E15" s="88"/>
      <c r="F15" s="88"/>
      <c r="G15" s="88"/>
      <c r="H15" s="88"/>
      <c r="I15" s="89"/>
      <c r="J15" s="90"/>
      <c r="K15" s="90"/>
      <c r="L15" s="80">
        <v>5.62</v>
      </c>
      <c r="N15" s="82"/>
      <c r="O15" s="83"/>
      <c r="P15" s="91"/>
      <c r="Q15" s="92"/>
    </row>
    <row r="16" spans="1:17" ht="15.75" x14ac:dyDescent="0.25">
      <c r="A16" s="93" t="s">
        <v>354</v>
      </c>
      <c r="B16" s="94" t="s">
        <v>174</v>
      </c>
      <c r="C16" s="95" t="s">
        <v>327</v>
      </c>
      <c r="D16" s="96">
        <v>0.36099999999999999</v>
      </c>
      <c r="E16" s="96">
        <f>VLOOKUP(B16,'Типовые 2 кв. 2021'!B:D,3,)</f>
        <v>1235355.8666666667</v>
      </c>
      <c r="F16" s="96">
        <f>D16*E16</f>
        <v>445963.46786666667</v>
      </c>
      <c r="G16" s="97">
        <v>5.62</v>
      </c>
      <c r="H16" s="96">
        <f>F16*G16</f>
        <v>2506314.6894106669</v>
      </c>
      <c r="I16" s="98"/>
      <c r="K16" s="89"/>
      <c r="L16" s="89"/>
      <c r="N16" s="82"/>
      <c r="O16" s="83"/>
      <c r="P16" s="91"/>
      <c r="Q16" s="92"/>
    </row>
    <row r="17" spans="1:17" ht="15.75" x14ac:dyDescent="0.25">
      <c r="A17" s="93" t="s">
        <v>353</v>
      </c>
      <c r="B17" s="94" t="s">
        <v>369</v>
      </c>
      <c r="C17" s="95" t="s">
        <v>375</v>
      </c>
      <c r="D17" s="96">
        <v>3.7</v>
      </c>
      <c r="E17" s="96">
        <f>VLOOKUP(B17,'Типовые 2 кв. 2021'!B:D,3,)</f>
        <v>11335.533333333333</v>
      </c>
      <c r="F17" s="96">
        <f>D17*E17</f>
        <v>41941.473333333335</v>
      </c>
      <c r="G17" s="97">
        <v>5.62</v>
      </c>
      <c r="H17" s="96">
        <f>F17*G17</f>
        <v>235711.08013333334</v>
      </c>
      <c r="I17" s="98"/>
      <c r="K17" s="89"/>
      <c r="L17" s="89"/>
      <c r="N17" s="82"/>
      <c r="O17" s="83"/>
      <c r="P17" s="91"/>
      <c r="Q17" s="92"/>
    </row>
    <row r="18" spans="1:17" ht="15.75" x14ac:dyDescent="0.25">
      <c r="A18" s="99"/>
      <c r="B18" s="100"/>
      <c r="C18" s="95"/>
      <c r="D18" s="96"/>
      <c r="E18" s="101"/>
      <c r="F18" s="96"/>
      <c r="G18" s="97"/>
      <c r="H18" s="96"/>
      <c r="I18" s="98"/>
      <c r="N18" s="82"/>
      <c r="O18" s="83"/>
      <c r="P18" s="91"/>
      <c r="Q18" s="92"/>
    </row>
    <row r="19" spans="1:17" x14ac:dyDescent="0.25">
      <c r="A19" s="99"/>
      <c r="B19" s="87"/>
      <c r="C19" s="95"/>
      <c r="D19" s="97"/>
      <c r="E19" s="97"/>
      <c r="F19" s="97"/>
      <c r="G19" s="97"/>
      <c r="H19" s="97"/>
      <c r="I19" s="102"/>
    </row>
    <row r="20" spans="1:17" x14ac:dyDescent="0.25">
      <c r="A20" s="99"/>
      <c r="B20" s="87"/>
      <c r="C20" s="95"/>
      <c r="D20" s="97"/>
      <c r="E20" s="97"/>
      <c r="F20" s="97"/>
      <c r="G20" s="97"/>
      <c r="H20" s="97"/>
      <c r="I20" s="102"/>
    </row>
    <row r="21" spans="1:17" x14ac:dyDescent="0.25">
      <c r="A21" s="99"/>
      <c r="B21" s="86" t="s">
        <v>12</v>
      </c>
      <c r="C21" s="95"/>
      <c r="D21" s="97"/>
      <c r="E21" s="97"/>
      <c r="F21" s="97"/>
      <c r="G21" s="97"/>
      <c r="H21" s="97">
        <f>SUM(H22:H23)</f>
        <v>2742025.7695440003</v>
      </c>
      <c r="I21" s="102"/>
    </row>
    <row r="22" spans="1:17" x14ac:dyDescent="0.25">
      <c r="A22" s="99"/>
      <c r="B22" s="103" t="s">
        <v>2</v>
      </c>
      <c r="C22" s="95"/>
      <c r="D22" s="97"/>
      <c r="E22" s="97"/>
      <c r="F22" s="97"/>
      <c r="G22" s="97"/>
      <c r="H22" s="97">
        <f>H16+H17</f>
        <v>2742025.7695440003</v>
      </c>
      <c r="I22" s="102"/>
    </row>
    <row r="23" spans="1:17" x14ac:dyDescent="0.25">
      <c r="A23" s="99"/>
      <c r="B23" s="103" t="s">
        <v>3</v>
      </c>
      <c r="C23" s="95"/>
      <c r="D23" s="97"/>
      <c r="E23" s="97"/>
      <c r="F23" s="97"/>
      <c r="G23" s="97"/>
      <c r="H23" s="97"/>
      <c r="I23" s="102"/>
    </row>
    <row r="24" spans="1:17" x14ac:dyDescent="0.25">
      <c r="A24" s="85" t="s">
        <v>24</v>
      </c>
      <c r="B24" s="86" t="s">
        <v>31</v>
      </c>
      <c r="C24" s="95"/>
      <c r="D24" s="97"/>
      <c r="E24" s="97"/>
      <c r="F24" s="97"/>
      <c r="G24" s="97"/>
      <c r="H24" s="97">
        <f>H21*0.08</f>
        <v>219362.06156352002</v>
      </c>
      <c r="I24" s="102"/>
    </row>
    <row r="25" spans="1:17" x14ac:dyDescent="0.25">
      <c r="A25" s="85" t="s">
        <v>26</v>
      </c>
      <c r="B25" s="86" t="s">
        <v>25</v>
      </c>
      <c r="C25" s="95"/>
      <c r="D25" s="97"/>
      <c r="E25" s="97"/>
      <c r="F25" s="97"/>
      <c r="G25" s="97"/>
      <c r="H25" s="97">
        <f>H24+H21</f>
        <v>2961387.8311075205</v>
      </c>
      <c r="I25" s="102"/>
      <c r="J25" s="104">
        <f>H25-(SUM(C30:C32))</f>
        <v>0</v>
      </c>
    </row>
    <row r="26" spans="1:17" x14ac:dyDescent="0.25">
      <c r="A26" s="105"/>
      <c r="B26" s="90"/>
      <c r="C26" s="90"/>
    </row>
    <row r="27" spans="1:17" x14ac:dyDescent="0.25">
      <c r="A27" s="74" t="s">
        <v>13</v>
      </c>
      <c r="B27" s="90"/>
      <c r="C27" s="90"/>
    </row>
    <row r="28" spans="1:17" x14ac:dyDescent="0.25">
      <c r="A28" s="106"/>
      <c r="B28" s="90"/>
      <c r="C28" s="90"/>
      <c r="I28" s="75" t="s">
        <v>381</v>
      </c>
    </row>
    <row r="29" spans="1:17" ht="63.75" customHeight="1" x14ac:dyDescent="0.25">
      <c r="A29" s="107" t="s">
        <v>9</v>
      </c>
      <c r="B29" s="107" t="s">
        <v>0</v>
      </c>
      <c r="C29" s="108" t="s">
        <v>44</v>
      </c>
      <c r="D29" s="107" t="s">
        <v>40</v>
      </c>
      <c r="E29" s="107" t="s">
        <v>16</v>
      </c>
      <c r="F29" s="107" t="s">
        <v>17</v>
      </c>
      <c r="G29" s="107" t="s">
        <v>18</v>
      </c>
      <c r="H29" s="107" t="s">
        <v>376</v>
      </c>
      <c r="I29" s="107" t="s">
        <v>377</v>
      </c>
    </row>
    <row r="30" spans="1:17" ht="15.75" x14ac:dyDescent="0.25">
      <c r="A30" s="109">
        <v>1</v>
      </c>
      <c r="B30" s="103" t="s">
        <v>1</v>
      </c>
      <c r="C30" s="110">
        <f>H24</f>
        <v>219362.06156352002</v>
      </c>
      <c r="D30" s="111">
        <f>VLOOKUP(F9,M43:N46,2,)</f>
        <v>1.0369999999999999</v>
      </c>
      <c r="E30" s="112">
        <f>C30*D30</f>
        <v>227478.45784137025</v>
      </c>
      <c r="F30" s="112">
        <f>E30*0.2</f>
        <v>45495.691568274051</v>
      </c>
      <c r="G30" s="112">
        <f>E30+F30</f>
        <v>272974.14940964431</v>
      </c>
      <c r="H30" s="113">
        <f>I30*1.2</f>
        <v>218379.31952771544</v>
      </c>
      <c r="I30" s="96">
        <f>J30*1000</f>
        <v>181982.7662730962</v>
      </c>
      <c r="J30" s="82">
        <v>181.98276627309622</v>
      </c>
      <c r="K30" s="83"/>
      <c r="L30" s="91"/>
      <c r="M30" s="114"/>
    </row>
    <row r="31" spans="1:17" ht="15.75" x14ac:dyDescent="0.25">
      <c r="A31" s="109">
        <v>2</v>
      </c>
      <c r="B31" s="103" t="s">
        <v>2</v>
      </c>
      <c r="C31" s="115">
        <f>H22</f>
        <v>2742025.7695440003</v>
      </c>
      <c r="D31" s="111">
        <f>VLOOKUP(F9,M43:N46,2,)</f>
        <v>1.0369999999999999</v>
      </c>
      <c r="E31" s="112">
        <f t="shared" ref="E31:E38" si="0">C31*D31</f>
        <v>2843480.7230171282</v>
      </c>
      <c r="F31" s="112">
        <f t="shared" ref="F31:F38" si="1">E31*0.2</f>
        <v>568696.14460342564</v>
      </c>
      <c r="G31" s="112">
        <f t="shared" ref="G31:G38" si="2">E31+F31</f>
        <v>3412176.8676205538</v>
      </c>
      <c r="H31" s="113">
        <f t="shared" ref="H31:H33" si="3">I31*1.2</f>
        <v>2729741.4940964431</v>
      </c>
      <c r="I31" s="96">
        <f>J31*1000</f>
        <v>2274784.5784137025</v>
      </c>
      <c r="J31" s="82">
        <v>2274.7845784137025</v>
      </c>
      <c r="K31" s="83"/>
      <c r="L31" s="91"/>
      <c r="M31" s="114"/>
    </row>
    <row r="32" spans="1:17" ht="15.75" x14ac:dyDescent="0.25">
      <c r="A32" s="109">
        <v>3</v>
      </c>
      <c r="B32" s="103" t="s">
        <v>3</v>
      </c>
      <c r="C32" s="115">
        <f>H23</f>
        <v>0</v>
      </c>
      <c r="D32" s="111">
        <f>VLOOKUP(F9,M43:N46,2,)</f>
        <v>1.0369999999999999</v>
      </c>
      <c r="E32" s="112">
        <f t="shared" si="0"/>
        <v>0</v>
      </c>
      <c r="F32" s="112">
        <f t="shared" si="1"/>
        <v>0</v>
      </c>
      <c r="G32" s="112">
        <f t="shared" si="2"/>
        <v>0</v>
      </c>
      <c r="H32" s="113">
        <f t="shared" si="3"/>
        <v>0</v>
      </c>
      <c r="I32" s="96">
        <f>J32*1000</f>
        <v>0</v>
      </c>
      <c r="J32" s="82">
        <f t="shared" ref="J32" si="4">E32/1000</f>
        <v>0</v>
      </c>
      <c r="K32" s="83"/>
      <c r="L32" s="91"/>
      <c r="M32" s="114"/>
    </row>
    <row r="33" spans="1:16" ht="15.75" x14ac:dyDescent="0.25">
      <c r="A33" s="109">
        <v>4</v>
      </c>
      <c r="B33" s="103" t="s">
        <v>7</v>
      </c>
      <c r="C33" s="115">
        <f>SUM(C34:C38)</f>
        <v>490701.96361451619</v>
      </c>
      <c r="D33" s="111">
        <f>VLOOKUP(F9,M43:N46,2,)</f>
        <v>1.0369999999999999</v>
      </c>
      <c r="E33" s="112">
        <f t="shared" si="0"/>
        <v>508857.93626825325</v>
      </c>
      <c r="F33" s="112">
        <f t="shared" si="1"/>
        <v>101771.58725365065</v>
      </c>
      <c r="G33" s="112">
        <f t="shared" si="2"/>
        <v>610629.5235219039</v>
      </c>
      <c r="H33" s="113">
        <f t="shared" si="3"/>
        <v>488503.61881752312</v>
      </c>
      <c r="I33" s="96">
        <f>J33*1000</f>
        <v>407086.3490146026</v>
      </c>
      <c r="J33" s="82">
        <v>407.0863490146026</v>
      </c>
      <c r="K33" s="83"/>
      <c r="L33" s="91"/>
      <c r="M33" s="114"/>
    </row>
    <row r="34" spans="1:16" ht="15.75" x14ac:dyDescent="0.25">
      <c r="A34" s="93" t="s">
        <v>355</v>
      </c>
      <c r="B34" s="103" t="s">
        <v>4</v>
      </c>
      <c r="C34" s="115">
        <f>SUM(C30:C32)*J34</f>
        <v>28725.461961742949</v>
      </c>
      <c r="D34" s="111">
        <f>VLOOKUP(F9,M43:N46,2,)</f>
        <v>1.0369999999999999</v>
      </c>
      <c r="E34" s="112">
        <f t="shared" si="0"/>
        <v>29788.304054327436</v>
      </c>
      <c r="F34" s="112">
        <f t="shared" si="1"/>
        <v>5957.6608108654873</v>
      </c>
      <c r="G34" s="112">
        <f t="shared" si="2"/>
        <v>35745.964865192924</v>
      </c>
      <c r="H34" s="96"/>
      <c r="I34" s="96"/>
      <c r="J34" s="116">
        <v>9.7000000000000003E-3</v>
      </c>
      <c r="K34" s="83"/>
      <c r="L34" s="91"/>
      <c r="M34" s="114"/>
    </row>
    <row r="35" spans="1:16" ht="15.75" x14ac:dyDescent="0.25">
      <c r="A35" s="93" t="s">
        <v>356</v>
      </c>
      <c r="B35" s="117" t="s">
        <v>38</v>
      </c>
      <c r="C35" s="115">
        <f>SUM(C30:C32)*J35</f>
        <v>63373.699585700939</v>
      </c>
      <c r="D35" s="111">
        <f>VLOOKUP(F9,M43:N46,2,)</f>
        <v>1.0369999999999999</v>
      </c>
      <c r="E35" s="112">
        <f t="shared" si="0"/>
        <v>65718.526470371871</v>
      </c>
      <c r="F35" s="112">
        <f t="shared" si="1"/>
        <v>13143.705294074374</v>
      </c>
      <c r="G35" s="112">
        <f t="shared" si="2"/>
        <v>78862.231764446246</v>
      </c>
      <c r="H35" s="96"/>
      <c r="I35" s="96"/>
      <c r="J35" s="116">
        <v>2.1399999999999999E-2</v>
      </c>
      <c r="K35" s="83"/>
      <c r="L35" s="91"/>
      <c r="M35" s="114"/>
    </row>
    <row r="36" spans="1:16" ht="15.75" x14ac:dyDescent="0.25">
      <c r="A36" s="93" t="s">
        <v>357</v>
      </c>
      <c r="B36" s="117" t="s">
        <v>39</v>
      </c>
      <c r="C36" s="115">
        <f>SUM(C30:C32)*J36</f>
        <v>249941.13294547473</v>
      </c>
      <c r="D36" s="111">
        <f>VLOOKUP(F9,M43:N46,2,)</f>
        <v>1.0369999999999999</v>
      </c>
      <c r="E36" s="112">
        <f t="shared" si="0"/>
        <v>259188.95486445728</v>
      </c>
      <c r="F36" s="112">
        <f t="shared" si="1"/>
        <v>51837.79097289146</v>
      </c>
      <c r="G36" s="112">
        <f t="shared" si="2"/>
        <v>311026.74583734875</v>
      </c>
      <c r="H36" s="96"/>
      <c r="I36" s="96"/>
      <c r="J36" s="116">
        <v>8.4400000000000003E-2</v>
      </c>
      <c r="K36" s="83"/>
      <c r="L36" s="91"/>
      <c r="M36" s="114"/>
    </row>
    <row r="37" spans="1:16" ht="15.75" x14ac:dyDescent="0.25">
      <c r="A37" s="93" t="s">
        <v>358</v>
      </c>
      <c r="B37" s="103" t="s">
        <v>6</v>
      </c>
      <c r="C37" s="115">
        <f>SUM(C30:C32)*J37</f>
        <v>84399.553186564342</v>
      </c>
      <c r="D37" s="111">
        <f>VLOOKUP(F9,M43:N46,2,)</f>
        <v>1.0369999999999999</v>
      </c>
      <c r="E37" s="112">
        <f t="shared" si="0"/>
        <v>87522.336654467217</v>
      </c>
      <c r="F37" s="112">
        <f t="shared" si="1"/>
        <v>17504.467330893443</v>
      </c>
      <c r="G37" s="112">
        <f t="shared" si="2"/>
        <v>105026.80398536066</v>
      </c>
      <c r="H37" s="96"/>
      <c r="I37" s="96"/>
      <c r="J37" s="116">
        <v>2.8500000000000001E-2</v>
      </c>
      <c r="K37" s="83"/>
      <c r="L37" s="91"/>
      <c r="M37" s="114"/>
    </row>
    <row r="38" spans="1:16" x14ac:dyDescent="0.25">
      <c r="A38" s="93" t="s">
        <v>359</v>
      </c>
      <c r="B38" s="103" t="s">
        <v>5</v>
      </c>
      <c r="C38" s="115">
        <f>SUM(C30:C32)*J38</f>
        <v>64262.115935033195</v>
      </c>
      <c r="D38" s="111">
        <f>VLOOKUP(F9,M43:N46,2,)</f>
        <v>1.0369999999999999</v>
      </c>
      <c r="E38" s="112">
        <f t="shared" si="0"/>
        <v>66639.814224629416</v>
      </c>
      <c r="F38" s="112">
        <f t="shared" si="1"/>
        <v>13327.962844925883</v>
      </c>
      <c r="G38" s="112">
        <f t="shared" si="2"/>
        <v>79967.777069555304</v>
      </c>
      <c r="H38" s="96"/>
      <c r="I38" s="96"/>
      <c r="J38" s="118">
        <v>2.1700000000000001E-2</v>
      </c>
    </row>
    <row r="39" spans="1:16" x14ac:dyDescent="0.25">
      <c r="A39" s="99"/>
      <c r="B39" s="119" t="s">
        <v>360</v>
      </c>
      <c r="C39" s="115">
        <f>SUM(C30:C33)</f>
        <v>3452089.7947220365</v>
      </c>
      <c r="D39" s="111">
        <f>VLOOKUP(F9,M43:N46,2,)</f>
        <v>1.0369999999999999</v>
      </c>
      <c r="E39" s="112">
        <f>SUM(E30:E33)</f>
        <v>3579817.1171267517</v>
      </c>
      <c r="F39" s="112">
        <f>SUM(F30:F33)</f>
        <v>715963.42342535034</v>
      </c>
      <c r="G39" s="112">
        <f>SUM(G30:G33)</f>
        <v>4295780.540552102</v>
      </c>
      <c r="H39" s="96">
        <f>SUM(H30:H33)</f>
        <v>3436624.4324416816</v>
      </c>
      <c r="I39" s="96">
        <f>SUM(I30:I33)</f>
        <v>2863853.6937014014</v>
      </c>
    </row>
    <row r="41" spans="1:16" s="90" customFormat="1" ht="12.75" x14ac:dyDescent="0.2">
      <c r="A41" s="3" t="s">
        <v>28</v>
      </c>
      <c r="B41" s="3"/>
      <c r="C41" s="2"/>
      <c r="D41" s="2"/>
      <c r="E41" s="2"/>
    </row>
    <row r="42" spans="1:16" s="79" customFormat="1" ht="67.5" customHeight="1" x14ac:dyDescent="0.25">
      <c r="A42" s="4" t="s">
        <v>29</v>
      </c>
      <c r="B42" s="63" t="s">
        <v>378</v>
      </c>
      <c r="C42" s="63"/>
      <c r="D42" s="63"/>
      <c r="E42" s="63"/>
      <c r="F42" s="63"/>
      <c r="G42" s="63"/>
    </row>
    <row r="43" spans="1:16" s="79" customFormat="1" ht="40.5" customHeight="1" x14ac:dyDescent="0.25">
      <c r="A43" s="4" t="s">
        <v>30</v>
      </c>
      <c r="B43" s="63" t="s">
        <v>361</v>
      </c>
      <c r="C43" s="63"/>
      <c r="D43" s="63"/>
      <c r="E43" s="63"/>
      <c r="F43" s="63"/>
      <c r="G43" s="63"/>
      <c r="H43" s="78"/>
      <c r="I43" s="78"/>
      <c r="J43" s="78" t="s">
        <v>368</v>
      </c>
      <c r="K43" s="79">
        <v>7.46</v>
      </c>
      <c r="M43" s="59" t="s">
        <v>334</v>
      </c>
      <c r="N43" s="60">
        <v>1.0369999999999999</v>
      </c>
      <c r="O43" s="59"/>
      <c r="P43" s="59"/>
    </row>
    <row r="44" spans="1:16" s="79" customFormat="1" ht="28.5" customHeight="1" x14ac:dyDescent="0.25">
      <c r="A44" s="4" t="s">
        <v>32</v>
      </c>
      <c r="B44" s="63" t="s">
        <v>33</v>
      </c>
      <c r="C44" s="63"/>
      <c r="D44" s="63"/>
      <c r="E44" s="63"/>
      <c r="F44" s="63"/>
      <c r="G44" s="63"/>
      <c r="J44" s="79" t="s">
        <v>366</v>
      </c>
      <c r="K44" s="79">
        <v>5.62</v>
      </c>
      <c r="M44" s="59" t="s">
        <v>335</v>
      </c>
      <c r="N44" s="60">
        <f>1.037*1.038</f>
        <v>1.076406</v>
      </c>
      <c r="O44" s="61"/>
      <c r="P44" s="61"/>
    </row>
    <row r="45" spans="1:16" s="90" customFormat="1" ht="16.5" customHeight="1" x14ac:dyDescent="0.2">
      <c r="A45" s="4" t="s">
        <v>34</v>
      </c>
      <c r="B45" s="5" t="s">
        <v>379</v>
      </c>
      <c r="C45" s="5"/>
      <c r="D45" s="2"/>
      <c r="E45" s="2"/>
      <c r="J45" s="90" t="s">
        <v>365</v>
      </c>
      <c r="K45" s="90">
        <v>6.16</v>
      </c>
      <c r="M45" s="59" t="s">
        <v>336</v>
      </c>
      <c r="N45" s="60">
        <f>1.037*1.038*1.038</f>
        <v>1.117309428</v>
      </c>
      <c r="O45" s="120"/>
      <c r="P45" s="120"/>
    </row>
    <row r="46" spans="1:16" s="90" customFormat="1" ht="15.75" customHeight="1" x14ac:dyDescent="0.2">
      <c r="A46" s="6" t="s">
        <v>35</v>
      </c>
      <c r="B46" s="5" t="s">
        <v>380</v>
      </c>
      <c r="C46" s="5"/>
      <c r="D46" s="2"/>
      <c r="E46" s="2"/>
      <c r="M46" s="59" t="s">
        <v>337</v>
      </c>
      <c r="N46" s="60">
        <f>1.037*1.038*1.038*1.038</f>
        <v>1.159767186264</v>
      </c>
      <c r="O46" s="120"/>
      <c r="P46" s="120"/>
    </row>
    <row r="47" spans="1:16" s="90" customFormat="1" ht="18.75" customHeight="1" x14ac:dyDescent="0.25">
      <c r="A47" s="6" t="s">
        <v>36</v>
      </c>
      <c r="B47" s="5" t="s">
        <v>41</v>
      </c>
      <c r="C47" s="5"/>
      <c r="D47" s="2"/>
      <c r="E47" s="2"/>
      <c r="M47" s="59"/>
      <c r="N47" s="61"/>
      <c r="O47" s="120"/>
      <c r="P47" s="120"/>
    </row>
    <row r="48" spans="1:16" s="90" customFormat="1" ht="12.75" x14ac:dyDescent="0.2">
      <c r="A48" s="105"/>
    </row>
    <row r="49" spans="2:2" x14ac:dyDescent="0.25">
      <c r="B49" s="79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0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6" t="s">
        <v>46</v>
      </c>
      <c r="C3" s="66"/>
      <c r="D3" s="66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7"/>
      <c r="D6" s="67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364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365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365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365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365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365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365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365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365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365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365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365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365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365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365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365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365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365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365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365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365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365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365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365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365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365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365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365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365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365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365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365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365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365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365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365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365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365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365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365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365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365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365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365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365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365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365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365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365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365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365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365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365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365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365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365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365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365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365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365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365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365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365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365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365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365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365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365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365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365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365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365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365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365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365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365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365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365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365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365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365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365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365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365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365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365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365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365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365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365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366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366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366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366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366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366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366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366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366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366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366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366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366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366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366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366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366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366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366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366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366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366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366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366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366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366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366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366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366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366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366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366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366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366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366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366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366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366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366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366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366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366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366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366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366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366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366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366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366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366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366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366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366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366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366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366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366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366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366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366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366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366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366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366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366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366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366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366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366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366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366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366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366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366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366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366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366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366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366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366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366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366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366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366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366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366</v>
      </c>
    </row>
    <row r="183" spans="1:6" x14ac:dyDescent="0.25">
      <c r="A183" s="36">
        <v>176</v>
      </c>
      <c r="B183" s="41" t="s">
        <v>373</v>
      </c>
      <c r="C183" s="42">
        <v>931769.18</v>
      </c>
      <c r="D183" s="40">
        <f t="shared" si="2"/>
        <v>776474.31666666677</v>
      </c>
      <c r="E183" s="40"/>
      <c r="F183" s="58" t="s">
        <v>366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366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366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366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366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366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366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366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366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366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366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366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366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366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366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366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366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366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366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366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366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366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366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366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366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366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366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366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366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366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366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366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366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366</v>
      </c>
    </row>
    <row r="217" spans="1:6" x14ac:dyDescent="0.25">
      <c r="A217" s="36">
        <v>210</v>
      </c>
      <c r="B217" s="41" t="s">
        <v>369</v>
      </c>
      <c r="C217" s="42">
        <v>13602.64</v>
      </c>
      <c r="D217" s="40">
        <f t="shared" si="3"/>
        <v>11335.533333333333</v>
      </c>
      <c r="E217" s="40"/>
      <c r="F217" s="58" t="s">
        <v>366</v>
      </c>
    </row>
    <row r="218" spans="1:6" x14ac:dyDescent="0.25">
      <c r="A218" s="36">
        <v>211</v>
      </c>
      <c r="B218" s="41" t="s">
        <v>371</v>
      </c>
      <c r="C218" s="42">
        <v>59787.55</v>
      </c>
      <c r="D218" s="40">
        <f t="shared" si="3"/>
        <v>49822.958333333336</v>
      </c>
      <c r="E218" s="40"/>
      <c r="F218" s="58" t="s">
        <v>366</v>
      </c>
    </row>
    <row r="219" spans="1:6" x14ac:dyDescent="0.25">
      <c r="A219" s="36">
        <v>212</v>
      </c>
      <c r="B219" s="41" t="s">
        <v>370</v>
      </c>
      <c r="C219" s="42">
        <v>107.95</v>
      </c>
      <c r="D219" s="40">
        <f t="shared" si="3"/>
        <v>89.958333333333343</v>
      </c>
      <c r="E219" s="40"/>
      <c r="F219" s="58" t="s">
        <v>366</v>
      </c>
    </row>
    <row r="220" spans="1:6" x14ac:dyDescent="0.25">
      <c r="A220" s="36">
        <v>213</v>
      </c>
      <c r="B220" s="41" t="s">
        <v>372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367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367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367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367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367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367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367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367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367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367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367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367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367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367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367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367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367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367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367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367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367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367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367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367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367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367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367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367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367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367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367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367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367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367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367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367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367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367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367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367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367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367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367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367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367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367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367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367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367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367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367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366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366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366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365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365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365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367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367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367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367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367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367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367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367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367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367</v>
      </c>
    </row>
    <row r="288" spans="1:6" x14ac:dyDescent="0.25">
      <c r="A288" s="36">
        <v>281</v>
      </c>
      <c r="B288" s="39" t="s">
        <v>362</v>
      </c>
      <c r="C288" s="51">
        <v>157021.46</v>
      </c>
      <c r="D288" s="51">
        <f t="shared" ref="D288:D289" si="5">C288/1.2</f>
        <v>130851.21666666666</v>
      </c>
      <c r="E288" s="51"/>
      <c r="F288" s="58" t="s">
        <v>365</v>
      </c>
    </row>
    <row r="289" spans="1:6" x14ac:dyDescent="0.25">
      <c r="A289" s="36">
        <v>282</v>
      </c>
      <c r="B289" s="39" t="s">
        <v>363</v>
      </c>
      <c r="C289" s="51">
        <v>8120.62</v>
      </c>
      <c r="D289" s="51">
        <f t="shared" si="5"/>
        <v>6767.1833333333334</v>
      </c>
      <c r="E289" s="51"/>
      <c r="F289" s="58" t="s">
        <v>365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2022-03-15T07:22:41Z</dcterms:modified>
</cp:coreProperties>
</file>