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17-1-08-03-0-1269\"/>
    </mc:Choice>
  </mc:AlternateContent>
  <xr:revisionPtr revIDLastSave="0" documentId="13_ncr:1_{E894E0FE-3690-4AFD-9441-A195AAA94244}" xr6:coauthVersionLast="36" xr6:coauthVersionMax="36" xr10:uidLastSave="{00000000-0000-0000-0000-000000000000}"/>
  <bookViews>
    <workbookView xWindow="0" yWindow="0" windowWidth="11535" windowHeight="90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_xlnm._FilterDatabase" localSheetId="1" hidden="1">'Типовые 2 кв. 2021'!$A$7:$F$290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4" l="1"/>
  <c r="H34" i="4"/>
  <c r="I33" i="4"/>
  <c r="H33" i="4" s="1"/>
  <c r="I32" i="4"/>
  <c r="H32" i="4"/>
  <c r="I31" i="4"/>
  <c r="H31" i="4" s="1"/>
  <c r="H40" i="4" l="1"/>
  <c r="I40" i="4"/>
  <c r="D287" i="5"/>
  <c r="D286" i="5"/>
  <c r="D18" i="4" l="1"/>
  <c r="D17" i="4"/>
  <c r="D40" i="4"/>
  <c r="E18" i="4" l="1"/>
  <c r="F18" i="4" l="1"/>
  <c r="H18" i="4" s="1"/>
  <c r="H24" i="4" s="1"/>
  <c r="C33" i="4" l="1"/>
  <c r="E33" i="4" s="1"/>
  <c r="F33" i="4" l="1"/>
  <c r="G33" i="4" s="1"/>
  <c r="K33" i="4" s="1"/>
  <c r="J33" i="4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E16" i="4" s="1"/>
  <c r="F16" i="4" s="1"/>
  <c r="H16" i="4" s="1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E17" i="4" l="1"/>
  <c r="F17" i="4" s="1"/>
  <c r="H17" i="4" s="1"/>
  <c r="C20" i="6"/>
  <c r="C6" i="6"/>
  <c r="H23" i="4" l="1"/>
  <c r="H22" i="4" s="1"/>
  <c r="C32" i="4" l="1"/>
  <c r="H25" i="4"/>
  <c r="H26" i="4" s="1"/>
  <c r="E32" i="4"/>
  <c r="F32" i="4" l="1"/>
  <c r="G32" i="4" s="1"/>
  <c r="K32" i="4" s="1"/>
  <c r="J32" i="4"/>
  <c r="C31" i="4"/>
  <c r="C35" i="4" s="1"/>
  <c r="E35" i="4" s="1"/>
  <c r="F35" i="4" s="1"/>
  <c r="G35" i="4" s="1"/>
  <c r="C38" i="4"/>
  <c r="C37" i="4" l="1"/>
  <c r="J26" i="4"/>
  <c r="C36" i="4"/>
  <c r="E36" i="4" s="1"/>
  <c r="F36" i="4" s="1"/>
  <c r="G36" i="4" s="1"/>
  <c r="E31" i="4"/>
  <c r="C39" i="4"/>
  <c r="F31" i="4" l="1"/>
  <c r="J31" i="4"/>
  <c r="G31" i="4"/>
  <c r="K31" i="4" s="1"/>
  <c r="E38" i="4"/>
  <c r="F38" i="4" s="1"/>
  <c r="G38" i="4" l="1"/>
  <c r="E37" i="4" l="1"/>
  <c r="F37" i="4" s="1"/>
  <c r="C34" i="4"/>
  <c r="E39" i="4"/>
  <c r="G37" i="4" l="1"/>
  <c r="E34" i="4"/>
  <c r="C40" i="4"/>
  <c r="F39" i="4"/>
  <c r="G39" i="4" s="1"/>
  <c r="E40" i="4" l="1"/>
  <c r="J34" i="4"/>
  <c r="F34" i="4"/>
  <c r="G34" i="4" l="1"/>
  <c r="F40" i="4"/>
  <c r="G40" i="4" l="1"/>
  <c r="K40" i="4" s="1"/>
  <c r="K34" i="4"/>
</calcChain>
</file>

<file path=xl/sharedStrings.xml><?xml version="1.0" encoding="utf-8"?>
<sst xmlns="http://schemas.openxmlformats.org/spreadsheetml/2006/main" count="685" uniqueCount="379">
  <si>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</si>
  <si>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</si>
  <si>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</si>
  <si>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</si>
  <si>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</si>
  <si>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</si>
  <si>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</si>
  <si>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</si>
  <si>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</si>
  <si>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</si>
  <si>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</si>
  <si>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</si>
  <si>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</si>
  <si>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</si>
  <si>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</si>
  <si>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</si>
  <si>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</si>
  <si>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</si>
  <si>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</si>
  <si>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</si>
  <si>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</si>
  <si>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</si>
  <si>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</si>
  <si>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</si>
  <si>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</si>
  <si>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</si>
  <si>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</si>
  <si>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</si>
  <si>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</si>
  <si>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</si>
  <si>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</si>
  <si>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</si>
  <si>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</si>
  <si>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</si>
  <si>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</si>
  <si>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</si>
  <si>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</si>
  <si>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</si>
  <si>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</si>
  <si>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</si>
  <si>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</si>
  <si>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</si>
  <si>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</si>
  <si>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</si>
  <si>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</si>
  <si>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</si>
  <si>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</si>
  <si>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</si>
  <si>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</si>
  <si>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</si>
  <si>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</si>
  <si>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</si>
  <si>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</si>
  <si>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</si>
  <si>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</si>
  <si>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</si>
  <si>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</si>
  <si>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</si>
  <si>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</si>
  <si>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</si>
  <si>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</si>
  <si>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</si>
  <si>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</si>
  <si>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</si>
  <si>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</si>
  <si>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</si>
  <si>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</si>
  <si>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</si>
  <si>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</si>
  <si>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</si>
  <si>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</si>
  <si>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</si>
  <si>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</si>
  <si>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</si>
  <si>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</si>
  <si>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</si>
  <si>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</si>
  <si>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</si>
  <si>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</si>
  <si>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</si>
  <si>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</si>
  <si>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</si>
  <si>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</si>
  <si>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</si>
  <si>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</si>
  <si>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</si>
  <si>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</si>
  <si>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</si>
  <si>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</si>
  <si>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</si>
  <si>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</si>
  <si>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</si>
  <si>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</si>
  <si>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</si>
  <si>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</si>
  <si>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</si>
  <si>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</si>
  <si>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</si>
  <si>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</si>
  <si>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</si>
  <si>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</si>
  <si>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</si>
  <si>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</si>
  <si>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</si>
  <si>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</si>
  <si>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</si>
  <si>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</si>
  <si>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</si>
  <si>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</si>
  <si>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</si>
  <si>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</si>
  <si>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</si>
  <si>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</si>
  <si>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</si>
  <si>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</si>
  <si>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</si>
  <si>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</si>
  <si>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</si>
  <si>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</si>
  <si>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</si>
  <si>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</si>
  <si>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</si>
  <si>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</si>
  <si>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</si>
  <si>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</si>
  <si>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</si>
  <si>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</si>
  <si>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</si>
  <si>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</si>
  <si>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</si>
  <si>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</si>
  <si>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</si>
  <si>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</si>
  <si>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</si>
  <si>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</si>
  <si>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</si>
  <si>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</si>
  <si>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</si>
  <si>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</si>
  <si>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</si>
  <si>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</si>
  <si>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</si>
  <si>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</si>
  <si>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</si>
  <si>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</si>
  <si>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</si>
  <si>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</si>
  <si>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</si>
  <si>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</si>
  <si>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</si>
  <si>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</si>
  <si>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</si>
  <si>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</si>
  <si>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</si>
  <si>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</si>
  <si>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</si>
  <si>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</si>
  <si>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</si>
  <si>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</si>
  <si>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</si>
  <si>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</si>
  <si>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</si>
  <si>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</si>
  <si>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</si>
  <si>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</si>
  <si>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</si>
  <si>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</si>
  <si>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</si>
  <si>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</si>
  <si>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</si>
  <si>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</si>
  <si>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</si>
  <si>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</si>
  <si>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</si>
  <si>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</si>
  <si>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</si>
  <si>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</si>
  <si>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</si>
  <si>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</si>
  <si>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</si>
  <si>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</si>
  <si>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</si>
  <si>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</si>
  <si>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</si>
  <si>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</si>
  <si>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</si>
  <si>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</si>
  <si>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</si>
  <si>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</si>
  <si>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</si>
  <si>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</si>
  <si>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</si>
  <si>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</si>
  <si>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</si>
  <si>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</si>
  <si>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</si>
  <si>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</si>
  <si>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</si>
  <si>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</si>
  <si>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</si>
  <si>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</si>
  <si>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</si>
  <si>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</si>
  <si>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</si>
  <si>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</si>
  <si>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</si>
  <si>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</si>
  <si>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</si>
  <si>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</si>
  <si>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</si>
  <si>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</si>
  <si>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</si>
  <si>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</si>
  <si>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</si>
  <si>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</si>
  <si>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</si>
  <si>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</si>
  <si>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</si>
  <si>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</si>
  <si>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</si>
  <si>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</si>
  <si>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</si>
  <si>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</si>
  <si>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</si>
  <si>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</si>
  <si>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</si>
  <si>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</si>
  <si>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</si>
  <si>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</si>
  <si>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</si>
  <si>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</si>
  <si>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</si>
  <si>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</si>
  <si>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</si>
  <si>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</si>
  <si>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</si>
  <si>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</si>
  <si>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</si>
  <si>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</si>
  <si>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</si>
  <si>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</si>
  <si>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</si>
  <si>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</si>
  <si>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</si>
  <si>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</si>
  <si>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</si>
  <si>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</si>
  <si>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</si>
  <si>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</si>
  <si>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</si>
  <si>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</si>
  <si>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</si>
  <si>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</si>
  <si>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</si>
  <si>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</si>
  <si>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</si>
  <si>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</si>
  <si>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</si>
  <si>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</si>
  <si>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</si>
  <si>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</si>
  <si>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</si>
  <si>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</si>
  <si>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</si>
  <si>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</si>
  <si>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</si>
  <si>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</si>
  <si>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</si>
  <si>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</si>
  <si>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</si>
  <si>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</si>
  <si>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</si>
  <si>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</si>
  <si>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</si>
  <si>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</si>
  <si>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</si>
  <si>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</si>
  <si>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</si>
  <si>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</si>
  <si>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</si>
  <si>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</si>
  <si>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</si>
  <si>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</si>
  <si>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</si>
  <si>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</si>
  <si>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</si>
  <si>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</si>
  <si>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</si>
  <si>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</si>
  <si>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</si>
  <si>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</si>
  <si>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</si>
  <si>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</si>
  <si>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</si>
  <si>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</si>
  <si>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</si>
  <si>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</si>
  <si>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</si>
  <si>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</si>
  <si>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</si>
  <si>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</si>
  <si>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</si>
  <si>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</si>
  <si>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</si>
  <si>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</si>
  <si>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</si>
  <si>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</si>
  <si>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</si>
  <si>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</si>
  <si>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</si>
  <si>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</si>
  <si>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</si>
  <si>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</si>
  <si>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</si>
  <si>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</si>
  <si>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</si>
  <si>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</si>
  <si>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</si>
  <si>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</si>
  <si>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</si>
  <si>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</si>
  <si>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</si>
  <si>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</si>
  <si>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</si>
  <si>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</si>
  <si>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</si>
  <si>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</si>
  <si>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</si>
  <si>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</si>
  <si>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</si>
  <si>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</si>
  <si>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</si>
  <si>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</si>
  <si>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</si>
  <si>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</si>
  <si>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</si>
  <si>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</si>
  <si>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</si>
  <si>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</si>
  <si>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</si>
  <si>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</si>
  <si>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</si>
  <si>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</si>
  <si>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</si>
  <si>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</si>
  <si>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</si>
  <si>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</si>
  <si>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</si>
  <si>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</si>
  <si>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</si>
  <si>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</si>
  <si>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</si>
  <si>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</si>
  <si>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</si>
  <si>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</si>
  <si>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</si>
  <si>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</si>
  <si>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</si>
  <si>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</si>
  <si>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</si>
  <si>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</si>
  <si>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</si>
  <si>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</si>
  <si>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</si>
  <si>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</si>
  <si>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</si>
  <si>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</si>
  <si>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</si>
  <si>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</si>
  <si>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</si>
  <si>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</si>
  <si>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L_20-1-17-1-08-03-0-1269</t>
  </si>
  <si>
    <t>Сумма, в прогнозных ценах с НДС без понижающим коэффициентом (при наличии)</t>
  </si>
  <si>
    <t>Сумма, в прогнозных ценах без НДС без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</si>
  <si>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</si>
  <si>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</si>
  <si>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</si>
  <si>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</si>
  <si>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>Всев, Стр-во проектируемой 2БКРТП-10/0,4 кВ на территории ЖК "ID Кудрово" в г. Кудрово ЛО (20-1-17-1-08-03-0-1269)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</si>
</sst>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7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10" fontId="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5" customWidth="1"/>
    <col min="2" max="2" width="60.42578125" style="66" customWidth="1"/>
    <col min="3" max="3" width="14.42578125" style="66" customWidth="1"/>
    <col min="4" max="4" width="10.5703125" style="66" customWidth="1"/>
    <col min="5" max="5" width="14.28515625" style="66" customWidth="1"/>
    <col min="6" max="6" width="14.42578125" style="66" customWidth="1"/>
    <col min="7" max="7" width="16" style="66" customWidth="1"/>
    <col min="8" max="9" width="15.7109375" style="66" customWidth="1"/>
    <col min="10" max="10" width="13.5703125" style="66" hidden="1" customWidth="1"/>
    <col min="11" max="11" width="11.85546875" style="66" hidden="1" customWidth="1"/>
    <col min="12" max="12" width="14.140625" style="66" hidden="1" customWidth="1"/>
    <col min="13" max="13" width="10.28515625" style="66" hidden="1" customWidth="1"/>
    <col min="14" max="15" width="0" style="66" hidden="1" customWidth="1"/>
    <col min="16" max="16" width="15.28515625" style="66" hidden="1" customWidth="1"/>
    <col min="17" max="27" width="0" style="66" hidden="1" customWidth="1"/>
    <col min="28" max="16384" width="9.140625" style="66"/>
  </cols>
  <sheetData>
    <row r="1" spans="1:17" x14ac:dyDescent="0.25">
      <c r="H1" s="2" t="s">
        <v>37</v>
      </c>
      <c r="I1" s="2"/>
    </row>
    <row r="3" spans="1:17" x14ac:dyDescent="0.25">
      <c r="A3" s="67" t="s">
        <v>19</v>
      </c>
    </row>
    <row r="5" spans="1:17" x14ac:dyDescent="0.25">
      <c r="A5" s="58" t="s">
        <v>378</v>
      </c>
      <c r="B5" s="58"/>
      <c r="C5" s="58"/>
      <c r="D5" s="58"/>
      <c r="E5" s="58"/>
      <c r="F5" s="58"/>
    </row>
    <row r="7" spans="1:17" ht="21" customHeight="1" x14ac:dyDescent="0.25">
      <c r="A7" s="68" t="s">
        <v>8</v>
      </c>
      <c r="F7" s="59" t="s">
        <v>371</v>
      </c>
      <c r="G7" s="59"/>
      <c r="H7" s="59"/>
      <c r="I7" s="57"/>
    </row>
    <row r="8" spans="1:17" x14ac:dyDescent="0.25">
      <c r="A8" s="69"/>
    </row>
    <row r="9" spans="1:17" x14ac:dyDescent="0.25">
      <c r="A9" s="68" t="s">
        <v>15</v>
      </c>
      <c r="F9" s="59" t="s">
        <v>334</v>
      </c>
      <c r="G9" s="59"/>
      <c r="H9" s="59"/>
      <c r="I9" s="57"/>
    </row>
    <row r="10" spans="1:17" x14ac:dyDescent="0.25">
      <c r="A10" s="69"/>
    </row>
    <row r="11" spans="1:17" x14ac:dyDescent="0.25">
      <c r="A11" s="70" t="s">
        <v>20</v>
      </c>
      <c r="B11" s="71"/>
      <c r="C11" s="71"/>
    </row>
    <row r="12" spans="1:17" x14ac:dyDescent="0.25">
      <c r="H12" s="72" t="s">
        <v>377</v>
      </c>
      <c r="I12" s="72"/>
    </row>
    <row r="13" spans="1:17" s="65" customFormat="1" ht="26.25" customHeight="1" x14ac:dyDescent="0.25">
      <c r="A13" s="73" t="s">
        <v>9</v>
      </c>
      <c r="B13" s="73" t="s">
        <v>21</v>
      </c>
      <c r="C13" s="73" t="s">
        <v>11</v>
      </c>
      <c r="D13" s="73" t="s">
        <v>10</v>
      </c>
      <c r="E13" s="73" t="s">
        <v>43</v>
      </c>
      <c r="F13" s="73" t="s">
        <v>14</v>
      </c>
      <c r="G13" s="73" t="s">
        <v>27</v>
      </c>
      <c r="H13" s="73" t="s">
        <v>42</v>
      </c>
      <c r="I13" s="74"/>
      <c r="J13" s="64"/>
      <c r="K13" s="63"/>
      <c r="L13" s="75">
        <v>7.46</v>
      </c>
    </row>
    <row r="14" spans="1:17" ht="37.5" customHeight="1" x14ac:dyDescent="0.25">
      <c r="A14" s="76"/>
      <c r="B14" s="76"/>
      <c r="C14" s="76"/>
      <c r="D14" s="76"/>
      <c r="E14" s="76"/>
      <c r="F14" s="76"/>
      <c r="G14" s="76"/>
      <c r="H14" s="76"/>
      <c r="I14" s="74"/>
      <c r="J14" s="63"/>
      <c r="K14" s="63"/>
      <c r="L14" s="75">
        <v>6.16</v>
      </c>
      <c r="N14" s="77"/>
      <c r="O14" s="78"/>
      <c r="P14" s="52"/>
      <c r="Q14" s="79"/>
    </row>
    <row r="15" spans="1:17" ht="15.75" x14ac:dyDescent="0.25">
      <c r="A15" s="80" t="s">
        <v>22</v>
      </c>
      <c r="B15" s="81" t="s">
        <v>23</v>
      </c>
      <c r="C15" s="82"/>
      <c r="D15" s="83"/>
      <c r="E15" s="83"/>
      <c r="F15" s="83"/>
      <c r="G15" s="83"/>
      <c r="H15" s="83"/>
      <c r="I15" s="84"/>
      <c r="J15" s="62"/>
      <c r="K15" s="62"/>
      <c r="L15" s="75">
        <v>5.62</v>
      </c>
      <c r="N15" s="77"/>
      <c r="O15" s="78"/>
      <c r="P15" s="85"/>
      <c r="Q15" s="86"/>
    </row>
    <row r="16" spans="1:17" ht="15.75" x14ac:dyDescent="0.25">
      <c r="A16" s="87" t="s">
        <v>353</v>
      </c>
      <c r="B16" s="56" t="s">
        <v>318</v>
      </c>
      <c r="C16" s="88" t="s">
        <v>352</v>
      </c>
      <c r="D16" s="89">
        <v>1</v>
      </c>
      <c r="E16" s="89">
        <f>VLOOKUP(B16,'Типовые 2 кв. 2021'!B:D,3,)</f>
        <v>3794774.4833333334</v>
      </c>
      <c r="F16" s="89">
        <f>D16*E16</f>
        <v>3794774.4833333334</v>
      </c>
      <c r="G16" s="90">
        <v>7.46</v>
      </c>
      <c r="H16" s="89">
        <f>F16*G16</f>
        <v>28309017.645666666</v>
      </c>
      <c r="I16" s="91"/>
      <c r="K16" s="84"/>
      <c r="L16" s="84"/>
      <c r="N16" s="77"/>
      <c r="O16" s="78"/>
      <c r="P16" s="85"/>
      <c r="Q16" s="86"/>
    </row>
    <row r="17" spans="1:17" ht="15.75" x14ac:dyDescent="0.25">
      <c r="A17" s="92"/>
      <c r="B17" s="93" t="s">
        <v>2</v>
      </c>
      <c r="C17" s="88" t="s">
        <v>352</v>
      </c>
      <c r="D17" s="89">
        <f>D16</f>
        <v>1</v>
      </c>
      <c r="E17" s="89">
        <f>E16-E18</f>
        <v>827148.58333333349</v>
      </c>
      <c r="F17" s="89">
        <f t="shared" ref="F17:F18" si="0">D17*E17</f>
        <v>827148.58333333349</v>
      </c>
      <c r="G17" s="90">
        <v>7.46</v>
      </c>
      <c r="H17" s="89">
        <f t="shared" ref="H17:H18" si="1">F17*G17</f>
        <v>6170528.4316666676</v>
      </c>
      <c r="I17" s="91"/>
      <c r="K17" s="84"/>
      <c r="L17" s="84"/>
      <c r="N17" s="77"/>
      <c r="O17" s="78"/>
      <c r="P17" s="85"/>
      <c r="Q17" s="86"/>
    </row>
    <row r="18" spans="1:17" ht="15.75" x14ac:dyDescent="0.25">
      <c r="A18" s="92"/>
      <c r="B18" s="93" t="s">
        <v>3</v>
      </c>
      <c r="C18" s="88" t="s">
        <v>352</v>
      </c>
      <c r="D18" s="89">
        <f>D16</f>
        <v>1</v>
      </c>
      <c r="E18" s="50">
        <f>VLOOKUP(B16,'Типовые 2 кв. 2021'!B:E,4,)</f>
        <v>2967625.9</v>
      </c>
      <c r="F18" s="89">
        <f t="shared" si="0"/>
        <v>2967625.9</v>
      </c>
      <c r="G18" s="90">
        <v>7.46</v>
      </c>
      <c r="H18" s="89">
        <f t="shared" si="1"/>
        <v>22138489.213999998</v>
      </c>
      <c r="I18" s="91"/>
      <c r="N18" s="77"/>
      <c r="O18" s="78"/>
      <c r="P18" s="85"/>
      <c r="Q18" s="86"/>
    </row>
    <row r="19" spans="1:17" ht="15.75" x14ac:dyDescent="0.25">
      <c r="A19" s="92"/>
      <c r="B19" s="93"/>
      <c r="C19" s="88"/>
      <c r="D19" s="89"/>
      <c r="E19" s="50"/>
      <c r="F19" s="89"/>
      <c r="G19" s="90"/>
      <c r="H19" s="89"/>
      <c r="I19" s="91"/>
      <c r="N19" s="77"/>
      <c r="O19" s="78"/>
      <c r="P19" s="85"/>
      <c r="Q19" s="86"/>
    </row>
    <row r="20" spans="1:17" x14ac:dyDescent="0.25">
      <c r="A20" s="92"/>
      <c r="B20" s="82"/>
      <c r="C20" s="88"/>
      <c r="D20" s="90"/>
      <c r="E20" s="90"/>
      <c r="F20" s="90"/>
      <c r="G20" s="90"/>
      <c r="H20" s="90"/>
      <c r="I20" s="94"/>
    </row>
    <row r="21" spans="1:17" x14ac:dyDescent="0.25">
      <c r="A21" s="92"/>
      <c r="B21" s="82"/>
      <c r="C21" s="88"/>
      <c r="D21" s="90"/>
      <c r="E21" s="90"/>
      <c r="F21" s="90"/>
      <c r="G21" s="90"/>
      <c r="H21" s="90"/>
      <c r="I21" s="94"/>
    </row>
    <row r="22" spans="1:17" x14ac:dyDescent="0.25">
      <c r="A22" s="92"/>
      <c r="B22" s="81" t="s">
        <v>12</v>
      </c>
      <c r="C22" s="88"/>
      <c r="D22" s="90"/>
      <c r="E22" s="90"/>
      <c r="F22" s="90"/>
      <c r="G22" s="90"/>
      <c r="H22" s="90">
        <f>SUM(H23:H24)</f>
        <v>28309017.645666666</v>
      </c>
      <c r="I22" s="94"/>
    </row>
    <row r="23" spans="1:17" x14ac:dyDescent="0.25">
      <c r="A23" s="92"/>
      <c r="B23" s="95" t="s">
        <v>2</v>
      </c>
      <c r="C23" s="88"/>
      <c r="D23" s="90"/>
      <c r="E23" s="90"/>
      <c r="F23" s="90"/>
      <c r="G23" s="90"/>
      <c r="H23" s="90">
        <f>H17</f>
        <v>6170528.4316666676</v>
      </c>
      <c r="I23" s="94"/>
    </row>
    <row r="24" spans="1:17" x14ac:dyDescent="0.25">
      <c r="A24" s="92"/>
      <c r="B24" s="95" t="s">
        <v>3</v>
      </c>
      <c r="C24" s="88"/>
      <c r="D24" s="90"/>
      <c r="E24" s="90"/>
      <c r="F24" s="90"/>
      <c r="G24" s="90"/>
      <c r="H24" s="90">
        <f>H18</f>
        <v>22138489.213999998</v>
      </c>
      <c r="I24" s="94"/>
    </row>
    <row r="25" spans="1:17" x14ac:dyDescent="0.25">
      <c r="A25" s="80" t="s">
        <v>24</v>
      </c>
      <c r="B25" s="81" t="s">
        <v>31</v>
      </c>
      <c r="C25" s="88"/>
      <c r="D25" s="90"/>
      <c r="E25" s="90"/>
      <c r="F25" s="90"/>
      <c r="G25" s="90"/>
      <c r="H25" s="90">
        <f>H22*0.08</f>
        <v>2264721.4116533333</v>
      </c>
      <c r="I25" s="94"/>
    </row>
    <row r="26" spans="1:17" x14ac:dyDescent="0.25">
      <c r="A26" s="80" t="s">
        <v>26</v>
      </c>
      <c r="B26" s="81" t="s">
        <v>25</v>
      </c>
      <c r="C26" s="88"/>
      <c r="D26" s="90"/>
      <c r="E26" s="90"/>
      <c r="F26" s="90"/>
      <c r="G26" s="90"/>
      <c r="H26" s="96">
        <f>H25+H22</f>
        <v>30573739.057319999</v>
      </c>
      <c r="I26" s="97"/>
      <c r="J26" s="98">
        <f>H26-(SUM(C31:C33))</f>
        <v>0</v>
      </c>
    </row>
    <row r="27" spans="1:17" x14ac:dyDescent="0.25">
      <c r="A27" s="99"/>
      <c r="B27" s="62"/>
      <c r="C27" s="62"/>
    </row>
    <row r="28" spans="1:17" x14ac:dyDescent="0.25">
      <c r="A28" s="71" t="s">
        <v>13</v>
      </c>
      <c r="B28" s="62"/>
      <c r="C28" s="62"/>
    </row>
    <row r="29" spans="1:17" x14ac:dyDescent="0.25">
      <c r="A29" s="100"/>
      <c r="B29" s="62"/>
      <c r="C29" s="62"/>
      <c r="I29" s="72" t="s">
        <v>377</v>
      </c>
    </row>
    <row r="30" spans="1:17" ht="63.75" customHeight="1" x14ac:dyDescent="0.25">
      <c r="A30" s="101" t="s">
        <v>9</v>
      </c>
      <c r="B30" s="101" t="s">
        <v>0</v>
      </c>
      <c r="C30" s="102" t="s">
        <v>44</v>
      </c>
      <c r="D30" s="101" t="s">
        <v>40</v>
      </c>
      <c r="E30" s="101" t="s">
        <v>16</v>
      </c>
      <c r="F30" s="101" t="s">
        <v>17</v>
      </c>
      <c r="G30" s="101" t="s">
        <v>18</v>
      </c>
      <c r="H30" s="101" t="s">
        <v>372</v>
      </c>
      <c r="I30" s="101" t="s">
        <v>373</v>
      </c>
    </row>
    <row r="31" spans="1:17" ht="15.75" x14ac:dyDescent="0.25">
      <c r="A31" s="103">
        <v>1</v>
      </c>
      <c r="B31" s="95" t="s">
        <v>1</v>
      </c>
      <c r="C31" s="104">
        <f>H25</f>
        <v>2264721.4116533333</v>
      </c>
      <c r="D31" s="105">
        <v>1.0369999999999999</v>
      </c>
      <c r="E31" s="55">
        <f>C31*D31</f>
        <v>2348516.1038845065</v>
      </c>
      <c r="F31" s="55">
        <f>E31*0.2</f>
        <v>469703.22077690135</v>
      </c>
      <c r="G31" s="55">
        <f>E31+F31</f>
        <v>2818219.3246614076</v>
      </c>
      <c r="H31" s="106">
        <f>I31*1.2</f>
        <v>2818219.3246614076</v>
      </c>
      <c r="I31" s="89">
        <f>J31*1000</f>
        <v>2348516.1038845065</v>
      </c>
      <c r="J31" s="77">
        <f>E31/1000</f>
        <v>2348.5161038845067</v>
      </c>
      <c r="K31" s="78">
        <f>H31/1000</f>
        <v>2818.2193246614074</v>
      </c>
      <c r="L31" s="85"/>
      <c r="M31" s="107"/>
    </row>
    <row r="32" spans="1:17" ht="15.75" x14ac:dyDescent="0.25">
      <c r="A32" s="103">
        <v>2</v>
      </c>
      <c r="B32" s="95" t="s">
        <v>2</v>
      </c>
      <c r="C32" s="108">
        <f>H23</f>
        <v>6170528.4316666676</v>
      </c>
      <c r="D32" s="105">
        <v>1.0369999999999999</v>
      </c>
      <c r="E32" s="55">
        <f t="shared" ref="E32:E39" si="2">C32*D32</f>
        <v>6398837.9836383341</v>
      </c>
      <c r="F32" s="55">
        <f t="shared" ref="F32:F39" si="3">E32*0.2</f>
        <v>1279767.5967276669</v>
      </c>
      <c r="G32" s="55">
        <f t="shared" ref="G32:G39" si="4">E32+F32</f>
        <v>7678605.5803660005</v>
      </c>
      <c r="H32" s="106">
        <f t="shared" ref="H32:H34" si="5">I32*1.2</f>
        <v>7678605.5803660005</v>
      </c>
      <c r="I32" s="89">
        <f>J32*1000</f>
        <v>6398837.9836383341</v>
      </c>
      <c r="J32" s="77">
        <f t="shared" ref="J32:J34" si="6">E32/1000</f>
        <v>6398.8379836383338</v>
      </c>
      <c r="K32" s="78">
        <f t="shared" ref="K32:K34" si="7">H32/1000</f>
        <v>7678.6055803660001</v>
      </c>
      <c r="L32" s="85"/>
      <c r="M32" s="107"/>
    </row>
    <row r="33" spans="1:13" ht="15.75" x14ac:dyDescent="0.25">
      <c r="A33" s="103">
        <v>3</v>
      </c>
      <c r="B33" s="95" t="s">
        <v>3</v>
      </c>
      <c r="C33" s="108">
        <f>H24</f>
        <v>22138489.213999998</v>
      </c>
      <c r="D33" s="105">
        <v>1.0369999999999999</v>
      </c>
      <c r="E33" s="55">
        <f t="shared" si="2"/>
        <v>22957613.314917997</v>
      </c>
      <c r="F33" s="55">
        <f t="shared" si="3"/>
        <v>4591522.6629835991</v>
      </c>
      <c r="G33" s="55">
        <f t="shared" si="4"/>
        <v>27549135.977901597</v>
      </c>
      <c r="H33" s="106">
        <f t="shared" si="5"/>
        <v>27549135.977901597</v>
      </c>
      <c r="I33" s="89">
        <f>J33*1000</f>
        <v>22957613.314917997</v>
      </c>
      <c r="J33" s="77">
        <f t="shared" si="6"/>
        <v>22957.613314917995</v>
      </c>
      <c r="K33" s="78">
        <f t="shared" si="7"/>
        <v>27549.135977901598</v>
      </c>
      <c r="L33" s="85"/>
      <c r="M33" s="107"/>
    </row>
    <row r="34" spans="1:13" ht="15.75" x14ac:dyDescent="0.25">
      <c r="A34" s="103">
        <v>4</v>
      </c>
      <c r="B34" s="95" t="s">
        <v>7</v>
      </c>
      <c r="C34" s="108">
        <f>SUM(C35:C39)*2%</f>
        <v>101321.37123595849</v>
      </c>
      <c r="D34" s="105">
        <v>1.0369999999999999</v>
      </c>
      <c r="E34" s="55">
        <f t="shared" si="2"/>
        <v>105070.26197168895</v>
      </c>
      <c r="F34" s="55">
        <f t="shared" si="3"/>
        <v>21014.052394337792</v>
      </c>
      <c r="G34" s="55">
        <f t="shared" si="4"/>
        <v>126084.31436602674</v>
      </c>
      <c r="H34" s="106">
        <f t="shared" si="5"/>
        <v>126084.31436602672</v>
      </c>
      <c r="I34" s="89">
        <f>J34*1000</f>
        <v>105070.26197168895</v>
      </c>
      <c r="J34" s="77">
        <f t="shared" si="6"/>
        <v>105.07026197168895</v>
      </c>
      <c r="K34" s="78">
        <f t="shared" si="7"/>
        <v>126.08431436602672</v>
      </c>
      <c r="L34" s="85"/>
      <c r="M34" s="107"/>
    </row>
    <row r="35" spans="1:13" ht="15.75" x14ac:dyDescent="0.25">
      <c r="A35" s="87" t="s">
        <v>354</v>
      </c>
      <c r="B35" s="95" t="s">
        <v>4</v>
      </c>
      <c r="C35" s="108">
        <f>SUM(C31:C33)*J35</f>
        <v>296565.268856004</v>
      </c>
      <c r="D35" s="105">
        <v>1.0369999999999999</v>
      </c>
      <c r="E35" s="55">
        <f t="shared" si="2"/>
        <v>307538.1838036761</v>
      </c>
      <c r="F35" s="55">
        <f t="shared" si="3"/>
        <v>61507.636760735222</v>
      </c>
      <c r="G35" s="55">
        <f t="shared" si="4"/>
        <v>369045.82056441135</v>
      </c>
      <c r="H35" s="89"/>
      <c r="I35" s="89"/>
      <c r="J35" s="109">
        <v>9.7000000000000003E-3</v>
      </c>
      <c r="K35" s="78"/>
      <c r="L35" s="85"/>
      <c r="M35" s="107"/>
    </row>
    <row r="36" spans="1:13" ht="15.75" x14ac:dyDescent="0.25">
      <c r="A36" s="87" t="s">
        <v>355</v>
      </c>
      <c r="B36" s="110" t="s">
        <v>38</v>
      </c>
      <c r="C36" s="108">
        <f>SUM(C31:C33)*J36</f>
        <v>654278.01582664798</v>
      </c>
      <c r="D36" s="105">
        <v>1.0369999999999999</v>
      </c>
      <c r="E36" s="55">
        <f t="shared" si="2"/>
        <v>678486.3024122339</v>
      </c>
      <c r="F36" s="55">
        <f t="shared" si="3"/>
        <v>135697.26048244679</v>
      </c>
      <c r="G36" s="55">
        <f t="shared" si="4"/>
        <v>814183.56289468065</v>
      </c>
      <c r="H36" s="89"/>
      <c r="I36" s="89"/>
      <c r="J36" s="109">
        <v>2.1399999999999999E-2</v>
      </c>
      <c r="K36" s="78"/>
      <c r="L36" s="85"/>
      <c r="M36" s="107"/>
    </row>
    <row r="37" spans="1:13" ht="15.75" x14ac:dyDescent="0.25">
      <c r="A37" s="87" t="s">
        <v>356</v>
      </c>
      <c r="B37" s="110" t="s">
        <v>39</v>
      </c>
      <c r="C37" s="108">
        <f>SUM(C31:C33)*J37</f>
        <v>2580423.5764378081</v>
      </c>
      <c r="D37" s="105">
        <v>1.0369999999999999</v>
      </c>
      <c r="E37" s="55">
        <f t="shared" si="2"/>
        <v>2675899.2487660069</v>
      </c>
      <c r="F37" s="55">
        <f t="shared" si="3"/>
        <v>535179.84975320136</v>
      </c>
      <c r="G37" s="55">
        <f t="shared" si="4"/>
        <v>3211079.0985192084</v>
      </c>
      <c r="H37" s="89"/>
      <c r="I37" s="89"/>
      <c r="J37" s="109">
        <v>8.4400000000000003E-2</v>
      </c>
      <c r="K37" s="78"/>
      <c r="L37" s="85"/>
      <c r="M37" s="107"/>
    </row>
    <row r="38" spans="1:13" ht="15.75" x14ac:dyDescent="0.25">
      <c r="A38" s="87" t="s">
        <v>357</v>
      </c>
      <c r="B38" s="95" t="s">
        <v>6</v>
      </c>
      <c r="C38" s="108">
        <f>SUM(C31:C33)*J38</f>
        <v>871351.56313361996</v>
      </c>
      <c r="D38" s="105">
        <v>1.0369999999999999</v>
      </c>
      <c r="E38" s="55">
        <f t="shared" si="2"/>
        <v>903591.57096956379</v>
      </c>
      <c r="F38" s="55">
        <f t="shared" si="3"/>
        <v>180718.31419391278</v>
      </c>
      <c r="G38" s="55">
        <f t="shared" si="4"/>
        <v>1084309.8851634767</v>
      </c>
      <c r="H38" s="89"/>
      <c r="I38" s="89"/>
      <c r="J38" s="109">
        <v>2.8500000000000001E-2</v>
      </c>
      <c r="K38" s="78"/>
      <c r="L38" s="85"/>
      <c r="M38" s="107"/>
    </row>
    <row r="39" spans="1:13" x14ac:dyDescent="0.25">
      <c r="A39" s="87" t="s">
        <v>358</v>
      </c>
      <c r="B39" s="95" t="s">
        <v>5</v>
      </c>
      <c r="C39" s="108">
        <f>SUM(C31:C33)*J39</f>
        <v>663450.13754384394</v>
      </c>
      <c r="D39" s="105">
        <v>1.0369999999999999</v>
      </c>
      <c r="E39" s="55">
        <f t="shared" si="2"/>
        <v>687997.79263296607</v>
      </c>
      <c r="F39" s="55">
        <f t="shared" si="3"/>
        <v>137599.55852659323</v>
      </c>
      <c r="G39" s="55">
        <f t="shared" si="4"/>
        <v>825597.35115955933</v>
      </c>
      <c r="H39" s="89"/>
      <c r="I39" s="89"/>
      <c r="J39" s="111">
        <v>2.1700000000000001E-2</v>
      </c>
    </row>
    <row r="40" spans="1:13" x14ac:dyDescent="0.25">
      <c r="A40" s="92"/>
      <c r="B40" s="112" t="s">
        <v>359</v>
      </c>
      <c r="C40" s="108">
        <f>SUM(C31:C34)</f>
        <v>30675060.428555958</v>
      </c>
      <c r="D40" s="113">
        <f>VLOOKUP(F9,дефляторы!A:D,4,)</f>
        <v>1.0489999999999999</v>
      </c>
      <c r="E40" s="55">
        <f>SUM(E31:E34)</f>
        <v>31810037.664412528</v>
      </c>
      <c r="F40" s="55">
        <f>SUM(F31:F34)</f>
        <v>6362007.5328825051</v>
      </c>
      <c r="G40" s="55">
        <f>SUM(G31:G34)</f>
        <v>38172045.197295032</v>
      </c>
      <c r="H40" s="89">
        <f>SUM(H31:H34)</f>
        <v>38172045.197295032</v>
      </c>
      <c r="I40" s="89">
        <f>SUM(I31:I34)</f>
        <v>31810037.664412528</v>
      </c>
      <c r="K40" s="66">
        <f>H40/1000</f>
        <v>38172.045197295032</v>
      </c>
    </row>
    <row r="42" spans="1:13" s="62" customFormat="1" ht="12.75" x14ac:dyDescent="0.2">
      <c r="A42" s="100" t="s">
        <v>28</v>
      </c>
      <c r="B42" s="100"/>
    </row>
    <row r="43" spans="1:13" s="63" customFormat="1" ht="67.5" customHeight="1" x14ac:dyDescent="0.25">
      <c r="A43" s="114" t="s">
        <v>29</v>
      </c>
      <c r="B43" s="115" t="s">
        <v>374</v>
      </c>
      <c r="C43" s="115"/>
      <c r="D43" s="115"/>
      <c r="E43" s="115"/>
      <c r="F43" s="115"/>
      <c r="G43" s="115"/>
    </row>
    <row r="44" spans="1:13" s="63" customFormat="1" ht="40.5" customHeight="1" x14ac:dyDescent="0.25">
      <c r="A44" s="114" t="s">
        <v>30</v>
      </c>
      <c r="B44" s="115" t="s">
        <v>360</v>
      </c>
      <c r="C44" s="115"/>
      <c r="D44" s="115"/>
      <c r="E44" s="115"/>
      <c r="F44" s="115"/>
      <c r="G44" s="115"/>
      <c r="H44" s="64"/>
      <c r="I44" s="64"/>
      <c r="J44" s="64" t="s">
        <v>367</v>
      </c>
      <c r="K44" s="63">
        <v>7.46</v>
      </c>
    </row>
    <row r="45" spans="1:13" s="63" customFormat="1" ht="28.5" customHeight="1" x14ac:dyDescent="0.25">
      <c r="A45" s="114" t="s">
        <v>32</v>
      </c>
      <c r="B45" s="115" t="s">
        <v>33</v>
      </c>
      <c r="C45" s="115"/>
      <c r="D45" s="115"/>
      <c r="E45" s="115"/>
      <c r="F45" s="115"/>
      <c r="G45" s="115"/>
      <c r="J45" s="63" t="s">
        <v>365</v>
      </c>
      <c r="K45" s="63">
        <v>5.62</v>
      </c>
    </row>
    <row r="46" spans="1:13" s="62" customFormat="1" ht="16.5" customHeight="1" x14ac:dyDescent="0.2">
      <c r="A46" s="114" t="s">
        <v>34</v>
      </c>
      <c r="B46" s="63" t="s">
        <v>375</v>
      </c>
      <c r="C46" s="63"/>
      <c r="J46" s="62" t="s">
        <v>364</v>
      </c>
      <c r="K46" s="62">
        <v>6.16</v>
      </c>
    </row>
    <row r="47" spans="1:13" s="62" customFormat="1" ht="15.75" customHeight="1" x14ac:dyDescent="0.2">
      <c r="A47" s="116" t="s">
        <v>35</v>
      </c>
      <c r="B47" s="63" t="s">
        <v>376</v>
      </c>
      <c r="C47" s="63"/>
    </row>
    <row r="48" spans="1:13" s="62" customFormat="1" ht="18.75" customHeight="1" x14ac:dyDescent="0.2">
      <c r="A48" s="116" t="s">
        <v>36</v>
      </c>
      <c r="B48" s="63" t="s">
        <v>41</v>
      </c>
      <c r="C48" s="63"/>
    </row>
    <row r="49" spans="1:2" s="62" customFormat="1" ht="12.75" x14ac:dyDescent="0.2">
      <c r="A49" s="99"/>
    </row>
    <row r="50" spans="1:2" x14ac:dyDescent="0.25">
      <c r="B50" s="63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240" activePane="bottomLeft" state="frozen"/>
      <selection pane="bottomLeft" activeCell="B231" sqref="B23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60" t="s">
        <v>46</v>
      </c>
      <c r="C3" s="60"/>
      <c r="D3" s="60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61"/>
      <c r="D6" s="61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351</v>
      </c>
      <c r="F7" s="53" t="s">
        <v>363</v>
      </c>
    </row>
    <row r="8" spans="1:6" ht="15.75" hidden="1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364</v>
      </c>
    </row>
    <row r="9" spans="1:6" ht="15.75" hidden="1" thickTop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364</v>
      </c>
    </row>
    <row r="10" spans="1:6" ht="15.75" hidden="1" thickTop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364</v>
      </c>
    </row>
    <row r="11" spans="1:6" ht="15.75" hidden="1" thickTop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364</v>
      </c>
    </row>
    <row r="12" spans="1:6" ht="15.75" hidden="1" thickTop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364</v>
      </c>
    </row>
    <row r="13" spans="1:6" ht="15.75" hidden="1" thickTop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364</v>
      </c>
    </row>
    <row r="14" spans="1:6" ht="15.75" hidden="1" thickTop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364</v>
      </c>
    </row>
    <row r="15" spans="1:6" ht="30.75" hidden="1" thickTop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364</v>
      </c>
    </row>
    <row r="16" spans="1:6" ht="30.75" hidden="1" thickTop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364</v>
      </c>
    </row>
    <row r="17" spans="1:6" ht="30.75" hidden="1" thickTop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364</v>
      </c>
    </row>
    <row r="18" spans="1:6" ht="30.75" hidden="1" thickTop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364</v>
      </c>
    </row>
    <row r="19" spans="1:6" ht="15.75" hidden="1" thickTop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364</v>
      </c>
    </row>
    <row r="20" spans="1:6" ht="15.75" hidden="1" thickTop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364</v>
      </c>
    </row>
    <row r="21" spans="1:6" ht="15.75" hidden="1" thickTop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364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364</v>
      </c>
    </row>
    <row r="23" spans="1:6" ht="30.75" hidden="1" thickTop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364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364</v>
      </c>
    </row>
    <row r="25" spans="1:6" ht="15.75" hidden="1" thickTop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364</v>
      </c>
    </row>
    <row r="26" spans="1:6" ht="15.75" hidden="1" thickTop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364</v>
      </c>
    </row>
    <row r="27" spans="1:6" ht="15.75" hidden="1" thickTop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364</v>
      </c>
    </row>
    <row r="28" spans="1:6" ht="15.75" hidden="1" thickTop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364</v>
      </c>
    </row>
    <row r="29" spans="1:6" ht="15.75" hidden="1" thickTop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364</v>
      </c>
    </row>
    <row r="30" spans="1:6" ht="30.75" hidden="1" thickTop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364</v>
      </c>
    </row>
    <row r="31" spans="1:6" ht="15.75" hidden="1" thickTop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364</v>
      </c>
    </row>
    <row r="32" spans="1:6" ht="15.75" hidden="1" thickTop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364</v>
      </c>
    </row>
    <row r="33" spans="1:6" ht="15.75" hidden="1" thickTop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364</v>
      </c>
    </row>
    <row r="34" spans="1:6" ht="15.75" hidden="1" thickTop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364</v>
      </c>
    </row>
    <row r="35" spans="1:6" ht="15.75" hidden="1" thickTop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364</v>
      </c>
    </row>
    <row r="36" spans="1:6" ht="30.75" hidden="1" thickTop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364</v>
      </c>
    </row>
    <row r="37" spans="1:6" ht="15.75" hidden="1" thickTop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364</v>
      </c>
    </row>
    <row r="38" spans="1:6" ht="15.75" hidden="1" thickTop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364</v>
      </c>
    </row>
    <row r="39" spans="1:6" ht="15.75" hidden="1" thickTop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364</v>
      </c>
    </row>
    <row r="40" spans="1:6" ht="15.75" hidden="1" thickTop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364</v>
      </c>
    </row>
    <row r="41" spans="1:6" ht="15.75" hidden="1" thickTop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364</v>
      </c>
    </row>
    <row r="42" spans="1:6" ht="15.75" hidden="1" thickTop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364</v>
      </c>
    </row>
    <row r="43" spans="1:6" ht="15.75" hidden="1" thickTop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364</v>
      </c>
    </row>
    <row r="44" spans="1:6" ht="15.75" hidden="1" thickTop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364</v>
      </c>
    </row>
    <row r="45" spans="1:6" ht="15.75" hidden="1" thickTop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364</v>
      </c>
    </row>
    <row r="46" spans="1:6" ht="15.75" hidden="1" thickTop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364</v>
      </c>
    </row>
    <row r="47" spans="1:6" ht="15.75" hidden="1" thickTop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364</v>
      </c>
    </row>
    <row r="48" spans="1:6" ht="15.75" hidden="1" thickTop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364</v>
      </c>
    </row>
    <row r="49" spans="1:6" ht="15.75" hidden="1" thickTop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364</v>
      </c>
    </row>
    <row r="50" spans="1:6" ht="15.75" hidden="1" thickTop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364</v>
      </c>
    </row>
    <row r="51" spans="1:6" ht="15.75" hidden="1" thickTop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364</v>
      </c>
    </row>
    <row r="52" spans="1:6" ht="15.75" hidden="1" thickTop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364</v>
      </c>
    </row>
    <row r="53" spans="1:6" ht="30.75" hidden="1" thickTop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364</v>
      </c>
    </row>
    <row r="54" spans="1:6" ht="15.75" hidden="1" thickTop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364</v>
      </c>
    </row>
    <row r="55" spans="1:6" ht="15.75" hidden="1" thickTop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364</v>
      </c>
    </row>
    <row r="56" spans="1:6" ht="15.75" hidden="1" thickTop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364</v>
      </c>
    </row>
    <row r="57" spans="1:6" ht="15.75" hidden="1" thickTop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364</v>
      </c>
    </row>
    <row r="58" spans="1:6" ht="15.75" hidden="1" thickTop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364</v>
      </c>
    </row>
    <row r="59" spans="1:6" ht="30.75" hidden="1" thickTop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364</v>
      </c>
    </row>
    <row r="60" spans="1:6" ht="30.75" hidden="1" thickTop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364</v>
      </c>
    </row>
    <row r="61" spans="1:6" s="5" customFormat="1" ht="15.75" hidden="1" thickTop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364</v>
      </c>
    </row>
    <row r="62" spans="1:6" s="5" customFormat="1" ht="15.75" hidden="1" thickTop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364</v>
      </c>
    </row>
    <row r="63" spans="1:6" s="5" customFormat="1" ht="15.75" hidden="1" thickTop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364</v>
      </c>
    </row>
    <row r="64" spans="1:6" s="5" customFormat="1" ht="15.75" hidden="1" thickTop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364</v>
      </c>
    </row>
    <row r="65" spans="1:6" s="5" customFormat="1" ht="30.75" hidden="1" thickTop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364</v>
      </c>
    </row>
    <row r="66" spans="1:6" ht="15.75" hidden="1" thickTop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364</v>
      </c>
    </row>
    <row r="67" spans="1:6" ht="15.75" hidden="1" thickTop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364</v>
      </c>
    </row>
    <row r="68" spans="1:6" ht="15.75" hidden="1" thickTop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364</v>
      </c>
    </row>
    <row r="69" spans="1:6" ht="15.75" hidden="1" thickTop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364</v>
      </c>
    </row>
    <row r="70" spans="1:6" ht="15.75" hidden="1" thickTop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364</v>
      </c>
    </row>
    <row r="71" spans="1:6" ht="15.75" hidden="1" thickTop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364</v>
      </c>
    </row>
    <row r="72" spans="1:6" ht="15.75" hidden="1" thickTop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364</v>
      </c>
    </row>
    <row r="73" spans="1:6" ht="15.75" hidden="1" thickTop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364</v>
      </c>
    </row>
    <row r="74" spans="1:6" ht="15.75" hidden="1" thickTop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364</v>
      </c>
    </row>
    <row r="75" spans="1:6" ht="30.75" hidden="1" thickTop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364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364</v>
      </c>
    </row>
    <row r="77" spans="1:6" ht="15.75" hidden="1" thickTop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364</v>
      </c>
    </row>
    <row r="78" spans="1:6" ht="15.75" hidden="1" thickTop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364</v>
      </c>
    </row>
    <row r="79" spans="1:6" ht="15.75" hidden="1" thickTop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364</v>
      </c>
    </row>
    <row r="80" spans="1:6" ht="15.75" hidden="1" thickTop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364</v>
      </c>
    </row>
    <row r="81" spans="1:6" ht="15.75" hidden="1" thickTop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364</v>
      </c>
    </row>
    <row r="82" spans="1:6" ht="15.75" hidden="1" thickTop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364</v>
      </c>
    </row>
    <row r="83" spans="1:6" ht="15.75" hidden="1" thickTop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364</v>
      </c>
    </row>
    <row r="84" spans="1:6" ht="30.75" hidden="1" thickTop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364</v>
      </c>
    </row>
    <row r="85" spans="1:6" ht="15.75" hidden="1" thickTop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364</v>
      </c>
    </row>
    <row r="86" spans="1:6" ht="15.75" hidden="1" thickTop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364</v>
      </c>
    </row>
    <row r="87" spans="1:6" ht="15.75" hidden="1" thickTop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364</v>
      </c>
    </row>
    <row r="88" spans="1:6" ht="15.75" hidden="1" thickTop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364</v>
      </c>
    </row>
    <row r="89" spans="1:6" ht="15.75" hidden="1" thickTop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364</v>
      </c>
    </row>
    <row r="90" spans="1:6" ht="15.75" hidden="1" thickTop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364</v>
      </c>
    </row>
    <row r="91" spans="1:6" s="6" customFormat="1" ht="30.75" hidden="1" thickTop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364</v>
      </c>
    </row>
    <row r="92" spans="1:6" ht="15.75" hidden="1" thickTop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364</v>
      </c>
    </row>
    <row r="93" spans="1:6" ht="15.75" hidden="1" thickTop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364</v>
      </c>
    </row>
    <row r="94" spans="1:6" ht="15.75" hidden="1" thickTop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364</v>
      </c>
    </row>
    <row r="95" spans="1:6" ht="15.75" hidden="1" thickTop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364</v>
      </c>
    </row>
    <row r="96" spans="1:6" ht="15.75" hidden="1" thickTop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364</v>
      </c>
    </row>
    <row r="97" spans="1:6" ht="15.75" hidden="1" thickTop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365</v>
      </c>
    </row>
    <row r="98" spans="1:6" ht="15.75" hidden="1" thickTop="1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365</v>
      </c>
    </row>
    <row r="99" spans="1:6" ht="15.75" hidden="1" thickTop="1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365</v>
      </c>
    </row>
    <row r="100" spans="1:6" ht="15.75" hidden="1" thickTop="1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365</v>
      </c>
    </row>
    <row r="101" spans="1:6" ht="15.75" hidden="1" thickTop="1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365</v>
      </c>
    </row>
    <row r="102" spans="1:6" ht="15.75" hidden="1" thickTop="1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365</v>
      </c>
    </row>
    <row r="103" spans="1:6" ht="15.75" hidden="1" thickTop="1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365</v>
      </c>
    </row>
    <row r="104" spans="1:6" ht="15.75" hidden="1" thickTop="1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365</v>
      </c>
    </row>
    <row r="105" spans="1:6" ht="15.75" hidden="1" thickTop="1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365</v>
      </c>
    </row>
    <row r="106" spans="1:6" ht="15.75" hidden="1" thickTop="1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365</v>
      </c>
    </row>
    <row r="107" spans="1:6" s="5" customFormat="1" ht="15.75" hidden="1" thickTop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365</v>
      </c>
    </row>
    <row r="108" spans="1:6" ht="15.75" hidden="1" thickTop="1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365</v>
      </c>
    </row>
    <row r="109" spans="1:6" ht="15.75" hidden="1" thickTop="1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365</v>
      </c>
    </row>
    <row r="110" spans="1:6" ht="15.75" hidden="1" thickTop="1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365</v>
      </c>
    </row>
    <row r="111" spans="1:6" ht="15.75" hidden="1" thickTop="1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365</v>
      </c>
    </row>
    <row r="112" spans="1:6" ht="15.75" hidden="1" thickTop="1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365</v>
      </c>
    </row>
    <row r="113" spans="1:6" ht="15.75" hidden="1" thickTop="1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365</v>
      </c>
    </row>
    <row r="114" spans="1:6" ht="15.75" hidden="1" thickTop="1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365</v>
      </c>
    </row>
    <row r="115" spans="1:6" ht="15.75" hidden="1" thickTop="1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365</v>
      </c>
    </row>
    <row r="116" spans="1:6" ht="15.75" hidden="1" thickTop="1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365</v>
      </c>
    </row>
    <row r="117" spans="1:6" ht="15.75" hidden="1" thickTop="1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365</v>
      </c>
    </row>
    <row r="118" spans="1:6" ht="15.75" hidden="1" thickTop="1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365</v>
      </c>
    </row>
    <row r="119" spans="1:6" ht="15.75" hidden="1" thickTop="1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365</v>
      </c>
    </row>
    <row r="120" spans="1:6" ht="15.75" hidden="1" thickTop="1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365</v>
      </c>
    </row>
    <row r="121" spans="1:6" ht="15.75" hidden="1" thickTop="1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365</v>
      </c>
    </row>
    <row r="122" spans="1:6" ht="15.75" hidden="1" thickTop="1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365</v>
      </c>
    </row>
    <row r="123" spans="1:6" ht="15.75" hidden="1" thickTop="1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365</v>
      </c>
    </row>
    <row r="124" spans="1:6" ht="15.75" hidden="1" thickTop="1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365</v>
      </c>
    </row>
    <row r="125" spans="1:6" ht="15.75" hidden="1" thickTop="1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365</v>
      </c>
    </row>
    <row r="126" spans="1:6" ht="15.75" hidden="1" thickTop="1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365</v>
      </c>
    </row>
    <row r="127" spans="1:6" ht="15.75" hidden="1" thickTop="1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365</v>
      </c>
    </row>
    <row r="128" spans="1:6" ht="15.75" hidden="1" thickTop="1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365</v>
      </c>
    </row>
    <row r="129" spans="1:6" ht="15.75" hidden="1" thickTop="1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365</v>
      </c>
    </row>
    <row r="130" spans="1:6" ht="15.75" hidden="1" thickTop="1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365</v>
      </c>
    </row>
    <row r="131" spans="1:6" ht="15.75" hidden="1" thickTop="1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365</v>
      </c>
    </row>
    <row r="132" spans="1:6" ht="15.75" hidden="1" thickTop="1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365</v>
      </c>
    </row>
    <row r="133" spans="1:6" ht="30.75" hidden="1" thickTop="1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365</v>
      </c>
    </row>
    <row r="134" spans="1:6" ht="15.75" hidden="1" thickTop="1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365</v>
      </c>
    </row>
    <row r="135" spans="1:6" ht="15.75" hidden="1" thickTop="1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365</v>
      </c>
    </row>
    <row r="136" spans="1:6" ht="15.75" hidden="1" thickTop="1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4" t="s">
        <v>365</v>
      </c>
    </row>
    <row r="137" spans="1:6" ht="15.75" hidden="1" thickTop="1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365</v>
      </c>
    </row>
    <row r="138" spans="1:6" ht="15.75" hidden="1" thickTop="1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365</v>
      </c>
    </row>
    <row r="139" spans="1:6" ht="15.75" hidden="1" thickTop="1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365</v>
      </c>
    </row>
    <row r="140" spans="1:6" ht="15.75" hidden="1" thickTop="1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365</v>
      </c>
    </row>
    <row r="141" spans="1:6" ht="15.75" hidden="1" thickTop="1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365</v>
      </c>
    </row>
    <row r="142" spans="1:6" ht="15.75" hidden="1" thickTop="1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365</v>
      </c>
    </row>
    <row r="143" spans="1:6" ht="15.75" hidden="1" thickTop="1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365</v>
      </c>
    </row>
    <row r="144" spans="1:6" ht="15.75" hidden="1" thickTop="1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365</v>
      </c>
    </row>
    <row r="145" spans="1:6" ht="15.75" hidden="1" thickTop="1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365</v>
      </c>
    </row>
    <row r="146" spans="1:6" ht="15.75" hidden="1" thickTop="1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365</v>
      </c>
    </row>
    <row r="147" spans="1:6" ht="15.75" hidden="1" thickTop="1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365</v>
      </c>
    </row>
    <row r="148" spans="1:6" ht="15.75" hidden="1" thickTop="1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365</v>
      </c>
    </row>
    <row r="149" spans="1:6" ht="15.75" hidden="1" thickTop="1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365</v>
      </c>
    </row>
    <row r="150" spans="1:6" ht="15.75" hidden="1" thickTop="1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365</v>
      </c>
    </row>
    <row r="151" spans="1:6" ht="15.75" hidden="1" thickTop="1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365</v>
      </c>
    </row>
    <row r="152" spans="1:6" ht="15.75" hidden="1" thickTop="1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365</v>
      </c>
    </row>
    <row r="153" spans="1:6" ht="15.75" hidden="1" thickTop="1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365</v>
      </c>
    </row>
    <row r="154" spans="1:6" ht="15.75" hidden="1" thickTop="1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365</v>
      </c>
    </row>
    <row r="155" spans="1:6" ht="15.75" hidden="1" thickTop="1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365</v>
      </c>
    </row>
    <row r="156" spans="1:6" ht="15.75" hidden="1" thickTop="1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365</v>
      </c>
    </row>
    <row r="157" spans="1:6" ht="15.75" hidden="1" thickTop="1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365</v>
      </c>
    </row>
    <row r="158" spans="1:6" ht="15.75" hidden="1" thickTop="1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365</v>
      </c>
    </row>
    <row r="159" spans="1:6" ht="15.75" hidden="1" thickTop="1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365</v>
      </c>
    </row>
    <row r="160" spans="1:6" ht="15.75" hidden="1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365</v>
      </c>
    </row>
    <row r="161" spans="1:6" ht="15" hidden="1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365</v>
      </c>
    </row>
    <row r="162" spans="1:6" ht="15.75" hidden="1" thickTop="1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365</v>
      </c>
    </row>
    <row r="163" spans="1:6" ht="14.25" hidden="1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365</v>
      </c>
    </row>
    <row r="164" spans="1:6" ht="14.25" hidden="1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365</v>
      </c>
    </row>
    <row r="165" spans="1:6" ht="15.75" hidden="1" thickTop="1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365</v>
      </c>
    </row>
    <row r="166" spans="1:6" ht="15.75" hidden="1" thickTop="1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365</v>
      </c>
    </row>
    <row r="167" spans="1:6" ht="15.75" hidden="1" thickTop="1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365</v>
      </c>
    </row>
    <row r="168" spans="1:6" ht="15.75" hidden="1" thickTop="1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365</v>
      </c>
    </row>
    <row r="169" spans="1:6" ht="15.75" hidden="1" thickTop="1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365</v>
      </c>
    </row>
    <row r="170" spans="1:6" ht="15.75" hidden="1" thickTop="1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365</v>
      </c>
    </row>
    <row r="171" spans="1:6" ht="15.75" hidden="1" thickTop="1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365</v>
      </c>
    </row>
    <row r="172" spans="1:6" ht="15.75" hidden="1" thickTop="1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365</v>
      </c>
    </row>
    <row r="173" spans="1:6" ht="15.75" hidden="1" thickTop="1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365</v>
      </c>
    </row>
    <row r="174" spans="1:6" ht="15.75" hidden="1" thickTop="1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365</v>
      </c>
    </row>
    <row r="175" spans="1:6" ht="15.75" hidden="1" thickTop="1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365</v>
      </c>
    </row>
    <row r="176" spans="1:6" ht="15.75" hidden="1" thickTop="1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365</v>
      </c>
    </row>
    <row r="177" spans="1:6" ht="15.75" hidden="1" thickTop="1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365</v>
      </c>
    </row>
    <row r="178" spans="1:6" ht="15.75" hidden="1" thickTop="1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365</v>
      </c>
    </row>
    <row r="179" spans="1:6" ht="15.75" hidden="1" thickTop="1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365</v>
      </c>
    </row>
    <row r="180" spans="1:6" ht="15.75" hidden="1" thickTop="1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365</v>
      </c>
    </row>
    <row r="181" spans="1:6" ht="15.75" hidden="1" thickTop="1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365</v>
      </c>
    </row>
    <row r="182" spans="1:6" ht="15.75" hidden="1" thickTop="1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365</v>
      </c>
    </row>
    <row r="183" spans="1:6" ht="15.75" hidden="1" thickTop="1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4" t="s">
        <v>365</v>
      </c>
    </row>
    <row r="184" spans="1:6" ht="15.75" hidden="1" thickTop="1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4" t="s">
        <v>365</v>
      </c>
    </row>
    <row r="185" spans="1:6" ht="15.75" hidden="1" thickTop="1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4" t="s">
        <v>365</v>
      </c>
    </row>
    <row r="186" spans="1:6" ht="15.75" hidden="1" thickTop="1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4" t="s">
        <v>365</v>
      </c>
    </row>
    <row r="187" spans="1:6" ht="15.75" hidden="1" thickTop="1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4" t="s">
        <v>365</v>
      </c>
    </row>
    <row r="188" spans="1:6" ht="15.75" hidden="1" thickTop="1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4" t="s">
        <v>365</v>
      </c>
    </row>
    <row r="189" spans="1:6" ht="15.75" hidden="1" thickTop="1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4" t="s">
        <v>365</v>
      </c>
    </row>
    <row r="190" spans="1:6" ht="15.75" hidden="1" thickTop="1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4" t="s">
        <v>365</v>
      </c>
    </row>
    <row r="191" spans="1:6" ht="15.75" hidden="1" thickTop="1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4" t="s">
        <v>365</v>
      </c>
    </row>
    <row r="192" spans="1:6" ht="15.75" hidden="1" thickTop="1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4" t="s">
        <v>365</v>
      </c>
    </row>
    <row r="193" spans="1:6" ht="15.75" hidden="1" thickTop="1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4" t="s">
        <v>365</v>
      </c>
    </row>
    <row r="194" spans="1:6" ht="15.75" hidden="1" thickTop="1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4" t="s">
        <v>365</v>
      </c>
    </row>
    <row r="195" spans="1:6" ht="15.75" hidden="1" thickTop="1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4" t="s">
        <v>365</v>
      </c>
    </row>
    <row r="196" spans="1:6" ht="15.75" hidden="1" thickTop="1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4" t="s">
        <v>365</v>
      </c>
    </row>
    <row r="197" spans="1:6" ht="15.75" hidden="1" thickTop="1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4" t="s">
        <v>365</v>
      </c>
    </row>
    <row r="198" spans="1:6" ht="15.75" hidden="1" thickTop="1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4" t="s">
        <v>365</v>
      </c>
    </row>
    <row r="199" spans="1:6" ht="15.75" hidden="1" thickTop="1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4" t="s">
        <v>365</v>
      </c>
    </row>
    <row r="200" spans="1:6" ht="15.75" hidden="1" thickTop="1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4" t="s">
        <v>365</v>
      </c>
    </row>
    <row r="201" spans="1:6" ht="15.75" hidden="1" thickTop="1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4" t="s">
        <v>365</v>
      </c>
    </row>
    <row r="202" spans="1:6" ht="15.75" hidden="1" thickTop="1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4" t="s">
        <v>365</v>
      </c>
    </row>
    <row r="203" spans="1:6" ht="15.75" hidden="1" thickTop="1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4" t="s">
        <v>365</v>
      </c>
    </row>
    <row r="204" spans="1:6" ht="15.75" hidden="1" thickTop="1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4" t="s">
        <v>365</v>
      </c>
    </row>
    <row r="205" spans="1:6" ht="15.75" hidden="1" thickTop="1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4" t="s">
        <v>365</v>
      </c>
    </row>
    <row r="206" spans="1:6" ht="15.75" hidden="1" thickTop="1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4" t="s">
        <v>365</v>
      </c>
    </row>
    <row r="207" spans="1:6" ht="15.75" hidden="1" thickTop="1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4" t="s">
        <v>365</v>
      </c>
    </row>
    <row r="208" spans="1:6" ht="15.75" hidden="1" thickTop="1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4" t="s">
        <v>365</v>
      </c>
    </row>
    <row r="209" spans="1:6" ht="15.75" hidden="1" thickTop="1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4" t="s">
        <v>365</v>
      </c>
    </row>
    <row r="210" spans="1:6" ht="15.75" hidden="1" thickTop="1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4" t="s">
        <v>365</v>
      </c>
    </row>
    <row r="211" spans="1:6" ht="15.75" hidden="1" thickTop="1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4" t="s">
        <v>365</v>
      </c>
    </row>
    <row r="212" spans="1:6" ht="15.75" hidden="1" thickTop="1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4" t="s">
        <v>365</v>
      </c>
    </row>
    <row r="213" spans="1:6" ht="15.75" hidden="1" thickTop="1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4" t="s">
        <v>365</v>
      </c>
    </row>
    <row r="214" spans="1:6" ht="15.75" hidden="1" thickTop="1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4" t="s">
        <v>365</v>
      </c>
    </row>
    <row r="215" spans="1:6" ht="15.75" hidden="1" thickTop="1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4" t="s">
        <v>365</v>
      </c>
    </row>
    <row r="216" spans="1:6" ht="15.75" hidden="1" thickTop="1" x14ac:dyDescent="0.25">
      <c r="A216" s="31">
        <v>209</v>
      </c>
      <c r="B216" s="36" t="s">
        <v>368</v>
      </c>
      <c r="C216" s="37">
        <v>13602.64</v>
      </c>
      <c r="D216" s="35">
        <f t="shared" si="3"/>
        <v>11335.533333333333</v>
      </c>
      <c r="E216" s="35"/>
      <c r="F216" s="54" t="s">
        <v>365</v>
      </c>
    </row>
    <row r="217" spans="1:6" ht="15.75" hidden="1" thickTop="1" x14ac:dyDescent="0.25">
      <c r="A217" s="31">
        <v>210</v>
      </c>
      <c r="B217" s="36" t="s">
        <v>370</v>
      </c>
      <c r="C217" s="37">
        <v>59787.55</v>
      </c>
      <c r="D217" s="35">
        <f t="shared" si="3"/>
        <v>49822.958333333336</v>
      </c>
      <c r="E217" s="35"/>
      <c r="F217" s="54" t="s">
        <v>365</v>
      </c>
    </row>
    <row r="218" spans="1:6" ht="15.75" hidden="1" thickTop="1" x14ac:dyDescent="0.25">
      <c r="A218" s="31">
        <v>211</v>
      </c>
      <c r="B218" s="36" t="s">
        <v>369</v>
      </c>
      <c r="C218" s="37">
        <v>107.95</v>
      </c>
      <c r="D218" s="35">
        <f t="shared" si="3"/>
        <v>89.958333333333343</v>
      </c>
      <c r="E218" s="35"/>
      <c r="F218" s="54" t="s">
        <v>365</v>
      </c>
    </row>
    <row r="219" spans="1:6" ht="15.75" thickTop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4" t="s">
        <v>366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4" t="s">
        <v>366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4" t="s">
        <v>366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4" t="s">
        <v>366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4" t="s">
        <v>366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4" t="s">
        <v>366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4" t="s">
        <v>366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4" t="s">
        <v>366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4" t="s">
        <v>366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4" t="s">
        <v>366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4" t="s">
        <v>366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4" t="s">
        <v>366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4" t="s">
        <v>366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4" t="s">
        <v>366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4" t="s">
        <v>366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4" t="s">
        <v>366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4" t="s">
        <v>366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4" t="s">
        <v>366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4" t="s">
        <v>366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4" t="s">
        <v>366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4" t="s">
        <v>366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4" t="s">
        <v>366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4" t="s">
        <v>366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4" t="s">
        <v>366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4" t="s">
        <v>366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4" t="s">
        <v>366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4" t="s">
        <v>366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4" t="s">
        <v>366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4" t="s">
        <v>366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4" t="s">
        <v>366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4" t="s">
        <v>366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4" t="s">
        <v>366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4" t="s">
        <v>366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4" t="s">
        <v>366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4" t="s">
        <v>366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4" t="s">
        <v>366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4" t="s">
        <v>366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4" t="s">
        <v>366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4" t="s">
        <v>366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4" t="s">
        <v>366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4" t="s">
        <v>366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4" t="s">
        <v>366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4" t="s">
        <v>366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4" t="s">
        <v>366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4" t="s">
        <v>366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4" t="s">
        <v>366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4" t="s">
        <v>366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4" t="s">
        <v>366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4" t="s">
        <v>366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4" t="s">
        <v>366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4" t="s">
        <v>366</v>
      </c>
    </row>
    <row r="270" spans="1:6" hidden="1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4" t="s">
        <v>365</v>
      </c>
    </row>
    <row r="271" spans="1:6" hidden="1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4" t="s">
        <v>365</v>
      </c>
    </row>
    <row r="272" spans="1:6" hidden="1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4" t="s">
        <v>365</v>
      </c>
    </row>
    <row r="273" spans="1:6" hidden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4" t="s">
        <v>364</v>
      </c>
    </row>
    <row r="274" spans="1:6" hidden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4" t="s">
        <v>364</v>
      </c>
    </row>
    <row r="275" spans="1:6" hidden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4" t="s">
        <v>364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4" t="s">
        <v>366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4" t="s">
        <v>366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4" t="s">
        <v>366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4" t="s">
        <v>366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4" t="s">
        <v>366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4" t="s">
        <v>366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4" t="s">
        <v>366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4" t="s">
        <v>366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4" t="s">
        <v>366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4" t="s">
        <v>366</v>
      </c>
    </row>
    <row r="286" spans="1:6" hidden="1" x14ac:dyDescent="0.25">
      <c r="A286" s="31">
        <v>279</v>
      </c>
      <c r="B286" s="34" t="s">
        <v>361</v>
      </c>
      <c r="C286" s="46">
        <v>157021.46</v>
      </c>
      <c r="D286" s="46">
        <f t="shared" ref="D286:D287" si="5">C286/1.2</f>
        <v>130851.21666666666</v>
      </c>
      <c r="E286" s="46"/>
      <c r="F286" s="54" t="s">
        <v>364</v>
      </c>
    </row>
    <row r="287" spans="1:6" hidden="1" x14ac:dyDescent="0.25">
      <c r="A287" s="31">
        <v>280</v>
      </c>
      <c r="B287" s="34" t="s">
        <v>362</v>
      </c>
      <c r="C287" s="46">
        <v>8120.62</v>
      </c>
      <c r="D287" s="46">
        <f t="shared" si="5"/>
        <v>6767.1833333333334</v>
      </c>
      <c r="E287" s="46"/>
      <c r="F287" s="54" t="s">
        <v>364</v>
      </c>
    </row>
    <row r="288" spans="1:6" hidden="1" x14ac:dyDescent="0.25">
      <c r="B288" s="8"/>
      <c r="C288" s="9"/>
      <c r="D288" s="9"/>
    </row>
    <row r="289" spans="2:4" hidden="1" x14ac:dyDescent="0.25">
      <c r="B289" s="7"/>
      <c r="C289" s="7"/>
      <c r="D289" s="7"/>
    </row>
    <row r="290" spans="2:4" hidden="1" x14ac:dyDescent="0.25">
      <c r="B290" s="1"/>
      <c r="C290" s="1"/>
      <c r="D290" s="1"/>
    </row>
  </sheetData>
  <autoFilter ref="A7:F290" xr:uid="{00000000-0009-0000-0000-000001000000}">
    <filterColumn colId="5">
      <filters>
        <filter val="ТП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337</v>
      </c>
      <c r="B2" s="16" t="s">
        <v>338</v>
      </c>
      <c r="C2" s="16" t="s">
        <v>339</v>
      </c>
      <c r="D2" s="28"/>
      <c r="E2" s="17" t="s">
        <v>340</v>
      </c>
    </row>
    <row r="3" spans="1:5" ht="31.5" x14ac:dyDescent="0.25">
      <c r="A3" s="10" t="s">
        <v>341</v>
      </c>
      <c r="B3" s="18" t="s">
        <v>328</v>
      </c>
      <c r="C3" s="19">
        <v>52111.24</v>
      </c>
      <c r="D3" s="28"/>
      <c r="E3" s="20" t="s">
        <v>342</v>
      </c>
    </row>
    <row r="4" spans="1:5" ht="15.75" x14ac:dyDescent="0.25">
      <c r="A4" s="10" t="s">
        <v>343</v>
      </c>
      <c r="B4" s="21" t="s">
        <v>328</v>
      </c>
      <c r="C4" s="17">
        <f>C3*0.2</f>
        <v>10422.248</v>
      </c>
      <c r="D4" s="28"/>
      <c r="E4" s="28"/>
    </row>
    <row r="5" spans="1:5" ht="31.5" x14ac:dyDescent="0.25">
      <c r="A5" s="22" t="s">
        <v>344</v>
      </c>
      <c r="B5" s="23" t="s">
        <v>328</v>
      </c>
      <c r="C5" s="24">
        <f>SUM(C3,C4)</f>
        <v>62533.487999999998</v>
      </c>
      <c r="D5" s="28"/>
      <c r="E5" s="28"/>
    </row>
    <row r="6" spans="1:5" ht="31.5" x14ac:dyDescent="0.25">
      <c r="A6" s="22" t="s">
        <v>345</v>
      </c>
      <c r="B6" s="21" t="s">
        <v>328</v>
      </c>
      <c r="C6" s="25">
        <f>C18*1000</f>
        <v>2487.1072965137241</v>
      </c>
      <c r="D6" s="28"/>
      <c r="E6" s="28"/>
    </row>
    <row r="7" spans="1:5" ht="31.5" x14ac:dyDescent="0.25">
      <c r="A7" s="10" t="s">
        <v>346</v>
      </c>
      <c r="B7" s="11" t="s">
        <v>328</v>
      </c>
      <c r="C7" s="20">
        <v>716.29467000000022</v>
      </c>
      <c r="D7" s="28"/>
      <c r="E7" s="28"/>
    </row>
    <row r="8" spans="1:5" ht="15.75" x14ac:dyDescent="0.25">
      <c r="A8" s="10" t="s">
        <v>347</v>
      </c>
      <c r="B8" s="11" t="s">
        <v>328</v>
      </c>
      <c r="C8" s="12">
        <f>C5-C7</f>
        <v>61817.193329999995</v>
      </c>
      <c r="D8" s="28"/>
      <c r="E8" s="28"/>
    </row>
    <row r="9" spans="1:5" ht="31.5" x14ac:dyDescent="0.25">
      <c r="A9" s="10" t="s">
        <v>327</v>
      </c>
      <c r="B9" s="11" t="s">
        <v>328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329</v>
      </c>
      <c r="B10" s="11" t="s">
        <v>328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330</v>
      </c>
      <c r="B11" s="11" t="s">
        <v>328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331</v>
      </c>
      <c r="B12" s="11" t="s">
        <v>328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332</v>
      </c>
      <c r="B13" s="11" t="s">
        <v>328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333</v>
      </c>
      <c r="B14" s="11" t="s">
        <v>328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334</v>
      </c>
      <c r="B15" s="11" t="s">
        <v>328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335</v>
      </c>
      <c r="B16" s="11" t="s">
        <v>328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336</v>
      </c>
      <c r="B17" s="11" t="s">
        <v>328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348</v>
      </c>
      <c r="B18" s="11" t="s">
        <v>328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349</v>
      </c>
      <c r="B19" s="11" t="s">
        <v>328</v>
      </c>
      <c r="C19" s="26">
        <v>0</v>
      </c>
      <c r="D19" s="28"/>
      <c r="E19" s="28"/>
    </row>
    <row r="20" spans="1:5" ht="15.75" x14ac:dyDescent="0.25">
      <c r="A20" s="22" t="s">
        <v>350</v>
      </c>
      <c r="B20" s="23" t="s">
        <v>328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2021-11-25T08:08:54Z</cp:lastPrinted>
  <dcterms:created xsi:type="dcterms:W3CDTF">2021-07-06T05:30:42Z</dcterms:created>
  <dcterms:modified xsi:type="dcterms:W3CDTF">2022-03-15T07:39:56Z</dcterms:modified>
</cp:coreProperties>
</file>