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_Корректировка\Доработка_по_замечаниям\ДКС\ССР_исправлены_наименования\"/>
    </mc:Choice>
  </mc:AlternateContent>
  <bookViews>
    <workbookView xWindow="0" yWindow="0" windowWidth="28800" windowHeight="11610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E25" i="2" s="1"/>
  <c r="F25" i="2"/>
  <c r="G42" i="2"/>
  <c r="G41" i="2"/>
  <c r="G40" i="2"/>
  <c r="G39" i="2"/>
  <c r="G38" i="2"/>
  <c r="G37" i="2"/>
  <c r="G40" i="1"/>
  <c r="G33" i="1"/>
  <c r="G39" i="1"/>
  <c r="G37" i="1"/>
  <c r="H25" i="1"/>
  <c r="E25" i="1" s="1"/>
  <c r="F25" i="1"/>
  <c r="D26" i="2" l="1"/>
  <c r="E26" i="2"/>
  <c r="F26" i="2"/>
  <c r="G26" i="2"/>
  <c r="H26" i="2" l="1"/>
  <c r="E44" i="2"/>
  <c r="F44" i="2"/>
  <c r="D44" i="2"/>
  <c r="H43" i="2"/>
  <c r="E34" i="2"/>
  <c r="F34" i="2"/>
  <c r="D34" i="2"/>
  <c r="E29" i="2"/>
  <c r="F29" i="2"/>
  <c r="G29" i="2"/>
  <c r="H29" i="2" s="1"/>
  <c r="D29" i="2"/>
  <c r="D44" i="1"/>
  <c r="E44" i="1"/>
  <c r="F44" i="1"/>
  <c r="H42" i="1"/>
  <c r="H43" i="1"/>
  <c r="E34" i="1"/>
  <c r="F34" i="1"/>
  <c r="D34" i="1"/>
  <c r="G29" i="1"/>
  <c r="F29" i="1"/>
  <c r="E29" i="1"/>
  <c r="D29" i="1"/>
  <c r="H29" i="1" l="1"/>
  <c r="F26" i="1"/>
  <c r="F30" i="1" s="1"/>
  <c r="F35" i="1" s="1"/>
  <c r="F45" i="1" s="1"/>
  <c r="F47" i="1" s="1"/>
  <c r="F49" i="1" s="1"/>
  <c r="G26" i="1"/>
  <c r="G30" i="1" s="1"/>
  <c r="F48" i="1" l="1"/>
  <c r="D26" i="1"/>
  <c r="D30" i="1" s="1"/>
  <c r="D35" i="1" l="1"/>
  <c r="D45" i="1" s="1"/>
  <c r="H42" i="2"/>
  <c r="H37" i="2" l="1"/>
  <c r="H37" i="1"/>
  <c r="H40" i="2"/>
  <c r="H39" i="2"/>
  <c r="H38" i="2"/>
  <c r="H40" i="1"/>
  <c r="H39" i="1"/>
  <c r="H38" i="1"/>
  <c r="H41" i="2" l="1"/>
  <c r="H41" i="1"/>
  <c r="G44" i="2" l="1"/>
  <c r="H44" i="2" s="1"/>
  <c r="G44" i="1"/>
  <c r="H44" i="1" s="1"/>
  <c r="E30" i="2"/>
  <c r="E35" i="2" s="1"/>
  <c r="E45" i="2" s="1"/>
  <c r="E26" i="1"/>
  <c r="E30" i="1" s="1"/>
  <c r="E35" i="1" l="1"/>
  <c r="E45" i="1" s="1"/>
  <c r="H33" i="1"/>
  <c r="G32" i="1"/>
  <c r="D30" i="2"/>
  <c r="G33" i="2" s="1"/>
  <c r="G30" i="2"/>
  <c r="F30" i="2"/>
  <c r="F35" i="2" s="1"/>
  <c r="F45" i="2" s="1"/>
  <c r="G34" i="1" l="1"/>
  <c r="H32" i="1"/>
  <c r="H30" i="2"/>
  <c r="D35" i="2"/>
  <c r="G32" i="2"/>
  <c r="H33" i="2"/>
  <c r="E47" i="1"/>
  <c r="E48" i="1" s="1"/>
  <c r="D47" i="1"/>
  <c r="D48" i="1" s="1"/>
  <c r="E47" i="2"/>
  <c r="E48" i="2" s="1"/>
  <c r="F47" i="2"/>
  <c r="F48" i="2" s="1"/>
  <c r="D45" i="2" l="1"/>
  <c r="D47" i="2" s="1"/>
  <c r="D49" i="2" s="1"/>
  <c r="G34" i="2"/>
  <c r="H32" i="2"/>
  <c r="H34" i="1"/>
  <c r="G35" i="1"/>
  <c r="G45" i="1" s="1"/>
  <c r="H45" i="1" s="1"/>
  <c r="H26" i="1"/>
  <c r="H30" i="1" s="1"/>
  <c r="F49" i="2"/>
  <c r="E49" i="2"/>
  <c r="D49" i="1"/>
  <c r="E49" i="1"/>
  <c r="H35" i="1" l="1"/>
  <c r="H34" i="2"/>
  <c r="G35" i="2"/>
  <c r="G47" i="1"/>
  <c r="G48" i="1" s="1"/>
  <c r="H48" i="1" s="1"/>
  <c r="H47" i="1"/>
  <c r="H49" i="1" s="1"/>
  <c r="D6" i="1" s="1"/>
  <c r="D48" i="2"/>
  <c r="G45" i="2" l="1"/>
  <c r="H35" i="2"/>
  <c r="G49" i="1"/>
  <c r="G47" i="2" l="1"/>
  <c r="G48" i="2" s="1"/>
  <c r="H48" i="2" s="1"/>
  <c r="H45" i="2"/>
  <c r="H47" i="2" s="1"/>
  <c r="H49" i="2" s="1"/>
  <c r="D6" i="2" s="1"/>
  <c r="G49" i="2" l="1"/>
</calcChain>
</file>

<file path=xl/sharedStrings.xml><?xml version="1.0" encoding="utf-8"?>
<sst xmlns="http://schemas.openxmlformats.org/spreadsheetml/2006/main" count="111" uniqueCount="52">
  <si>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</si>
  <si>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</si>
  <si>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</si>
  <si>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</si>
  <si>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</si>
  <si>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</si>
  <si>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</si>
  <si>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</si>
  <si>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</si>
  <si>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</si>
  <si>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</si>
  <si>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</si>
  <si>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</si>
  <si>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</si>
  <si>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</si>
  <si>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</si>
  <si>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</si>
  <si>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</si>
  <si>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</si>
  <si>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</si>
  <si>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</si>
  <si>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</si>
  <si>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</si>
  <si>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</si>
  <si>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</si>
  <si>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</si>
  <si>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</si>
  <si>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</si>
  <si>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</si>
  <si>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</si>
  <si>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</si>
  <si>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</si>
  <si>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</si>
  <si>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</si>
  <si>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</si>
  <si>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</si>
  <si>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</si>
  <si>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</si>
  <si>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</si>
  <si>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</si>
  <si>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</si>
  <si>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</si>
  <si>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</si>
  <si>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</si>
  <si>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 xml:space="preserve">Сводный сметный расчет в сумме </t>
  </si>
  <si>
    <t xml:space="preserve"> тыс. руб.</t>
  </si>
  <si>
    <t>тыс. руб.</t>
  </si>
  <si>
    <t xml:space="preserve">Сводный сметный расчет в сумме  </t>
  </si>
  <si>
    <t>приказ АО "ЛОЭСК" №550а о/д от 29.12.2021</t>
  </si>
  <si>
    <t>Всев, Стр-во 2КЛ-10 кВ от ТП-365 до проектируемой БКТП-1 в ЖК "Территория" Всеволожского района ЛО (19-1-17-1-08-03-2-0915)</t>
  </si>
  <si>
    <t>пусконаладочные работы Всев, Стр-во 2КЛ-10 кВ от ТП-365 до проектируемой БКТП-1 в ЖК "Территория" Всеволожского района ЛО (19-1-17-1-08-03-2-0915)</t>
  </si>
  <si>
    <t>проект Всев, Стр-во 2КЛ-10 кВ от ТП-365 до проектируемой БКТП-1 в ЖК "Территория" Всеволожского района ЛО (19-1-17-1-08-03-2-0915)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</si>
</sst>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0" xfId="0" applyNumberFormat="1" applyFont="1" applyAlignment="1">
      <alignment horizontal="center" vertical="center"/>
    </xf>
    <xf numFmtId="2" fontId="1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quotePrefix="1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topLeftCell="A32" zoomScale="90" zoomScaleNormal="75" zoomScaleSheetLayoutView="90" workbookViewId="0">
      <selection activeCell="C43" sqref="C4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47</v>
      </c>
      <c r="C6" s="36"/>
      <c r="D6" s="25">
        <f>H49</f>
        <v>8645.7225090000011</v>
      </c>
      <c r="E6" s="10" t="s">
        <v>46</v>
      </c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0" t="s">
        <v>49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2" t="s">
        <v>49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38.25" x14ac:dyDescent="0.2">
      <c r="A25" s="18">
        <v>1</v>
      </c>
      <c r="B25" s="19" t="s">
        <v>20</v>
      </c>
      <c r="C25" s="24" t="s">
        <v>49</v>
      </c>
      <c r="D25" s="20">
        <v>3859.93</v>
      </c>
      <c r="E25" s="20">
        <f>H25-G25-D25</f>
        <v>2417.2033333333343</v>
      </c>
      <c r="F25" s="21">
        <f>F24</f>
        <v>0</v>
      </c>
      <c r="G25" s="21"/>
      <c r="H25" s="20">
        <f>(1265.34+5682.54+584.68)/1.2</f>
        <v>6277.1333333333341</v>
      </c>
    </row>
    <row r="26" spans="1:8" x14ac:dyDescent="0.2">
      <c r="A26" s="22"/>
      <c r="B26" s="37" t="s">
        <v>21</v>
      </c>
      <c r="C26" s="38"/>
      <c r="D26" s="20">
        <f>D25</f>
        <v>3859.93</v>
      </c>
      <c r="E26" s="20">
        <f>E25</f>
        <v>2417.2033333333343</v>
      </c>
      <c r="F26" s="21">
        <f>F25</f>
        <v>0</v>
      </c>
      <c r="G26" s="21">
        <f>G25</f>
        <v>0</v>
      </c>
      <c r="H26" s="20">
        <f>H25</f>
        <v>6277.1333333333341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>
        <v>0</v>
      </c>
      <c r="H28" s="20">
        <v>0</v>
      </c>
    </row>
    <row r="29" spans="1:8" x14ac:dyDescent="0.2">
      <c r="A29" s="22"/>
      <c r="B29" s="37" t="s">
        <v>23</v>
      </c>
      <c r="C29" s="38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37" t="s">
        <v>24</v>
      </c>
      <c r="C30" s="38"/>
      <c r="D30" s="20">
        <f>D26+D29</f>
        <v>3859.93</v>
      </c>
      <c r="E30" s="20">
        <f t="shared" ref="E30:G30" si="0">E26+E29</f>
        <v>2417.2033333333343</v>
      </c>
      <c r="F30" s="20">
        <f t="shared" si="0"/>
        <v>0</v>
      </c>
      <c r="G30" s="20">
        <f t="shared" si="0"/>
        <v>0</v>
      </c>
      <c r="H30" s="20">
        <f>H26+H29</f>
        <v>6277.1333333333341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48</v>
      </c>
      <c r="C32" s="19" t="s">
        <v>39</v>
      </c>
      <c r="D32" s="21"/>
      <c r="E32" s="21"/>
      <c r="F32" s="21"/>
      <c r="G32" s="20">
        <f>(D30+E30+F30)/100*2.14</f>
        <v>134.33065333333334</v>
      </c>
      <c r="H32" s="20">
        <f>D32+E32+F32+G32</f>
        <v>134.33065333333334</v>
      </c>
    </row>
    <row r="33" spans="1:8" ht="38.25" x14ac:dyDescent="0.2">
      <c r="A33" s="18">
        <v>4</v>
      </c>
      <c r="B33" s="19" t="s">
        <v>48</v>
      </c>
      <c r="C33" s="4" t="s">
        <v>40</v>
      </c>
      <c r="D33" s="21"/>
      <c r="E33" s="21"/>
      <c r="F33" s="21"/>
      <c r="G33" s="20">
        <f>(D30+E30+F30+G37+G38+G39+G40+G41+G42+G43)/100*4.45</f>
        <v>301.22977083333336</v>
      </c>
      <c r="H33" s="20">
        <f>D33+E33+F33+G33</f>
        <v>301.22977083333336</v>
      </c>
    </row>
    <row r="34" spans="1:8" x14ac:dyDescent="0.2">
      <c r="A34" s="22"/>
      <c r="B34" s="37" t="s">
        <v>42</v>
      </c>
      <c r="C34" s="38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435.56042416666673</v>
      </c>
      <c r="H34" s="20">
        <f>D34+E34+F34+G34</f>
        <v>435.56042416666673</v>
      </c>
    </row>
    <row r="35" spans="1:8" x14ac:dyDescent="0.2">
      <c r="A35" s="22"/>
      <c r="B35" s="37" t="s">
        <v>43</v>
      </c>
      <c r="C35" s="38"/>
      <c r="D35" s="20">
        <f>D30+D34</f>
        <v>3859.93</v>
      </c>
      <c r="E35" s="20">
        <f t="shared" ref="E35:F35" si="2">E30+E34</f>
        <v>2417.2033333333343</v>
      </c>
      <c r="F35" s="20">
        <f t="shared" si="2"/>
        <v>0</v>
      </c>
      <c r="G35" s="20">
        <f>G30+G34</f>
        <v>435.56042416666673</v>
      </c>
      <c r="H35" s="20">
        <f>H34+H30</f>
        <v>6712.6937575000011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38.25" x14ac:dyDescent="0.2">
      <c r="A37" s="18">
        <v>5</v>
      </c>
      <c r="B37" s="23"/>
      <c r="C37" s="19" t="s">
        <v>51</v>
      </c>
      <c r="D37" s="21"/>
      <c r="E37" s="21"/>
      <c r="F37" s="21"/>
      <c r="G37" s="26">
        <f>464.23/1.2</f>
        <v>386.85833333333335</v>
      </c>
      <c r="H37" s="20">
        <f>G37+F37+E37+D37</f>
        <v>386.85833333333335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6"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6">
        <f>35/1.2</f>
        <v>29.166666666666668</v>
      </c>
      <c r="H39" s="20">
        <f t="shared" si="3"/>
        <v>29.166666666666668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6">
        <f>12.74</f>
        <v>12.74</v>
      </c>
      <c r="H40" s="20">
        <f t="shared" si="3"/>
        <v>12.74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6">
        <v>8.56</v>
      </c>
      <c r="H41" s="20">
        <f t="shared" si="3"/>
        <v>8.56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6">
        <v>22.45</v>
      </c>
      <c r="H42" s="20">
        <f t="shared" si="3"/>
        <v>22.45</v>
      </c>
    </row>
    <row r="43" spans="1:8" ht="41.25" customHeight="1" x14ac:dyDescent="0.2">
      <c r="A43" s="18">
        <v>11</v>
      </c>
      <c r="B43" s="19" t="s">
        <v>48</v>
      </c>
      <c r="C43" s="19" t="s">
        <v>37</v>
      </c>
      <c r="D43" s="21"/>
      <c r="E43" s="21"/>
      <c r="F43" s="21"/>
      <c r="G43" s="26">
        <v>0</v>
      </c>
      <c r="H43" s="20">
        <f t="shared" si="3"/>
        <v>0</v>
      </c>
    </row>
    <row r="44" spans="1:8" x14ac:dyDescent="0.2">
      <c r="A44" s="22"/>
      <c r="B44" s="37" t="s">
        <v>30</v>
      </c>
      <c r="C44" s="38"/>
      <c r="D44" s="20">
        <f>D37+D38+D39+D40+D41+D42+D43</f>
        <v>0</v>
      </c>
      <c r="E44" s="20">
        <f>E37+E38+E39+E40+E41+E42+E43</f>
        <v>0</v>
      </c>
      <c r="F44" s="20">
        <f>F37+F38+F39+F40+F41+F42+F43</f>
        <v>0</v>
      </c>
      <c r="G44" s="20">
        <f>G37+G38+G39+G40+G41+G42+G43</f>
        <v>492.07500000000005</v>
      </c>
      <c r="H44" s="20">
        <f>G44+F44+E44+D44</f>
        <v>492.07500000000005</v>
      </c>
    </row>
    <row r="45" spans="1:8" x14ac:dyDescent="0.2">
      <c r="A45" s="22"/>
      <c r="B45" s="37" t="s">
        <v>31</v>
      </c>
      <c r="C45" s="38"/>
      <c r="D45" s="20">
        <f>D35+D44</f>
        <v>3859.93</v>
      </c>
      <c r="E45" s="20">
        <f>E35+E44</f>
        <v>2417.2033333333343</v>
      </c>
      <c r="F45" s="20">
        <f>F35+F44</f>
        <v>0</v>
      </c>
      <c r="G45" s="20">
        <f>G35+G44</f>
        <v>927.63542416666678</v>
      </c>
      <c r="H45" s="20">
        <f>D45+E45+F45+G45</f>
        <v>7204.7687575000009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771.98599999999999</v>
      </c>
      <c r="E47" s="20">
        <f t="shared" ref="E47:G47" si="4">E45/100*20</f>
        <v>483.44066666666686</v>
      </c>
      <c r="F47" s="20">
        <f t="shared" si="4"/>
        <v>0</v>
      </c>
      <c r="G47" s="20">
        <f t="shared" si="4"/>
        <v>185.52708483333336</v>
      </c>
      <c r="H47" s="20">
        <f>H45/100*20</f>
        <v>1440.9537515000002</v>
      </c>
    </row>
    <row r="48" spans="1:8" x14ac:dyDescent="0.2">
      <c r="A48" s="22"/>
      <c r="B48" s="37" t="s">
        <v>34</v>
      </c>
      <c r="C48" s="38"/>
      <c r="D48" s="20">
        <f>D47</f>
        <v>771.98599999999999</v>
      </c>
      <c r="E48" s="20">
        <f>E47</f>
        <v>483.44066666666686</v>
      </c>
      <c r="F48" s="21">
        <f>F47</f>
        <v>0</v>
      </c>
      <c r="G48" s="20">
        <f>G47</f>
        <v>185.52708483333336</v>
      </c>
      <c r="H48" s="20">
        <f>D48+E48+F48+G48</f>
        <v>1440.9537515000002</v>
      </c>
    </row>
    <row r="49" spans="1:8" x14ac:dyDescent="0.2">
      <c r="A49" s="22"/>
      <c r="B49" s="37" t="s">
        <v>35</v>
      </c>
      <c r="C49" s="38"/>
      <c r="D49" s="20">
        <f>D45+D47</f>
        <v>4631.9160000000002</v>
      </c>
      <c r="E49" s="20">
        <f>E45+E47</f>
        <v>2900.6440000000011</v>
      </c>
      <c r="F49" s="20">
        <f t="shared" ref="F49" si="5">F45+F47</f>
        <v>0</v>
      </c>
      <c r="G49" s="20">
        <f>G45+G47</f>
        <v>1113.1625090000002</v>
      </c>
      <c r="H49" s="20">
        <f>H45+H47</f>
        <v>8645.7225090000011</v>
      </c>
    </row>
  </sheetData>
  <mergeCells count="27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view="pageBreakPreview" topLeftCell="A28" zoomScale="75" zoomScaleNormal="75" zoomScaleSheetLayoutView="75" workbookViewId="0">
      <selection activeCell="C14" sqref="C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44</v>
      </c>
      <c r="C6" s="36"/>
      <c r="D6" s="25">
        <f>H49</f>
        <v>1077.180854431095</v>
      </c>
      <c r="E6" s="10" t="s">
        <v>45</v>
      </c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9" t="s">
        <v>49</v>
      </c>
      <c r="D8" s="40"/>
      <c r="E8" s="40"/>
      <c r="F8" s="40"/>
      <c r="G8" s="40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2" t="s">
        <v>49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38.25" x14ac:dyDescent="0.2">
      <c r="A25" s="18">
        <v>1</v>
      </c>
      <c r="B25" s="19" t="s">
        <v>20</v>
      </c>
      <c r="C25" s="24" t="s">
        <v>49</v>
      </c>
      <c r="D25" s="20">
        <v>535.36</v>
      </c>
      <c r="E25" s="20">
        <f>H25-G25-D25</f>
        <v>267.67744798890442</v>
      </c>
      <c r="F25" s="21">
        <f>F24</f>
        <v>0</v>
      </c>
      <c r="G25" s="21"/>
      <c r="H25" s="20">
        <f>(1265.34+5682.54)/1.2/7.21</f>
        <v>803.03744798890443</v>
      </c>
    </row>
    <row r="26" spans="1:8" x14ac:dyDescent="0.2">
      <c r="A26" s="22"/>
      <c r="B26" s="37" t="s">
        <v>21</v>
      </c>
      <c r="C26" s="38"/>
      <c r="D26" s="20">
        <f>D25</f>
        <v>535.36</v>
      </c>
      <c r="E26" s="20">
        <f>E25</f>
        <v>267.67744798890442</v>
      </c>
      <c r="F26" s="21">
        <f>F25</f>
        <v>0</v>
      </c>
      <c r="G26" s="21">
        <f>G25</f>
        <v>0</v>
      </c>
      <c r="H26" s="20">
        <f>D26+E26+F26+G26</f>
        <v>803.03744798890443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>
        <v>0</v>
      </c>
      <c r="H28" s="20">
        <v>0</v>
      </c>
    </row>
    <row r="29" spans="1:8" x14ac:dyDescent="0.2">
      <c r="A29" s="22"/>
      <c r="B29" s="37" t="s">
        <v>23</v>
      </c>
      <c r="C29" s="38"/>
      <c r="D29" s="21">
        <f>D28</f>
        <v>0</v>
      </c>
      <c r="E29" s="21">
        <f t="shared" ref="E29:G29" si="0">E28</f>
        <v>0</v>
      </c>
      <c r="F29" s="21">
        <f t="shared" si="0"/>
        <v>0</v>
      </c>
      <c r="G29" s="21">
        <f t="shared" si="0"/>
        <v>0</v>
      </c>
      <c r="H29" s="20">
        <f>D29+E29+F29+G29</f>
        <v>0</v>
      </c>
    </row>
    <row r="30" spans="1:8" x14ac:dyDescent="0.2">
      <c r="A30" s="22"/>
      <c r="B30" s="37" t="s">
        <v>24</v>
      </c>
      <c r="C30" s="38"/>
      <c r="D30" s="20">
        <f>D26+D29</f>
        <v>535.36</v>
      </c>
      <c r="E30" s="20">
        <f t="shared" ref="E30:G30" si="1">E26+E29</f>
        <v>267.67744798890442</v>
      </c>
      <c r="F30" s="20">
        <f t="shared" si="1"/>
        <v>0</v>
      </c>
      <c r="G30" s="20">
        <f t="shared" si="1"/>
        <v>0</v>
      </c>
      <c r="H30" s="20">
        <f>D30+E30+F30+G30</f>
        <v>803.03744798890443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48</v>
      </c>
      <c r="C32" s="19" t="s">
        <v>39</v>
      </c>
      <c r="D32" s="21"/>
      <c r="E32" s="21"/>
      <c r="F32" s="21"/>
      <c r="G32" s="20">
        <f>(D30+E30)/100*2.14/11.51</f>
        <v>1.4930496426553044</v>
      </c>
      <c r="H32" s="20">
        <f>D32+E32+F32+G32</f>
        <v>1.4930496426553044</v>
      </c>
    </row>
    <row r="33" spans="1:8" ht="38.25" x14ac:dyDescent="0.2">
      <c r="A33" s="18">
        <v>4</v>
      </c>
      <c r="B33" s="19" t="s">
        <v>48</v>
      </c>
      <c r="C33" s="4" t="s">
        <v>40</v>
      </c>
      <c r="D33" s="21"/>
      <c r="E33" s="21"/>
      <c r="F33" s="21"/>
      <c r="G33" s="20">
        <f>(D30+E30+G37+G38+G39+G40+G41+G42+G43)/100*4.45/11.51</f>
        <v>3.4513839608857975</v>
      </c>
      <c r="H33" s="20">
        <f>D33+E33+F33+G33</f>
        <v>3.4513839608857975</v>
      </c>
    </row>
    <row r="34" spans="1:8" x14ac:dyDescent="0.2">
      <c r="A34" s="22"/>
      <c r="B34" s="37" t="s">
        <v>42</v>
      </c>
      <c r="C34" s="38"/>
      <c r="D34" s="21">
        <f>D32+D33</f>
        <v>0</v>
      </c>
      <c r="E34" s="21">
        <f t="shared" ref="E34:G34" si="2">E32+E33</f>
        <v>0</v>
      </c>
      <c r="F34" s="21">
        <f t="shared" si="2"/>
        <v>0</v>
      </c>
      <c r="G34" s="21">
        <f t="shared" si="2"/>
        <v>4.9444336035411016</v>
      </c>
      <c r="H34" s="20">
        <f>D34+E34+F34+G34</f>
        <v>4.9444336035411016</v>
      </c>
    </row>
    <row r="35" spans="1:8" x14ac:dyDescent="0.2">
      <c r="A35" s="22"/>
      <c r="B35" s="37" t="s">
        <v>43</v>
      </c>
      <c r="C35" s="38"/>
      <c r="D35" s="20">
        <f>D30+D34</f>
        <v>535.36</v>
      </c>
      <c r="E35" s="20">
        <f t="shared" ref="E35:G35" si="3">E30+E34</f>
        <v>267.67744798890442</v>
      </c>
      <c r="F35" s="20">
        <f t="shared" si="3"/>
        <v>0</v>
      </c>
      <c r="G35" s="20">
        <f t="shared" si="3"/>
        <v>4.9444336035411016</v>
      </c>
      <c r="H35" s="20">
        <f>D35+E35+F35+G35</f>
        <v>807.98188159244557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38.25" x14ac:dyDescent="0.2">
      <c r="A37" s="18">
        <v>5</v>
      </c>
      <c r="B37" s="23" t="s">
        <v>20</v>
      </c>
      <c r="C37" s="19" t="s">
        <v>51</v>
      </c>
      <c r="D37" s="21"/>
      <c r="E37" s="21"/>
      <c r="F37" s="21"/>
      <c r="G37" s="26">
        <f>464.23/1.2/4.91</f>
        <v>78.789884589273598</v>
      </c>
      <c r="H37" s="20">
        <f>G37+F37+E37+D37</f>
        <v>78.789884589273598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6">
        <f>32.3/11.51</f>
        <v>2.8062554300608165</v>
      </c>
      <c r="H38" s="20">
        <f t="shared" ref="H38:H43" si="4">G38+F38+E38+D38</f>
        <v>2.8062554300608165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6">
        <f>35/1.2/11.51</f>
        <v>2.5340283811178685</v>
      </c>
      <c r="H39" s="20">
        <f t="shared" si="4"/>
        <v>2.5340283811178685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6">
        <f>12.75/11.51</f>
        <v>1.1077324066029539</v>
      </c>
      <c r="H40" s="20">
        <f t="shared" si="4"/>
        <v>1.1077324066029539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6">
        <f>8.5/11.51</f>
        <v>0.73848827106863602</v>
      </c>
      <c r="H41" s="20">
        <f t="shared" si="4"/>
        <v>0.73848827106863602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6">
        <f>42.5/11.51</f>
        <v>3.6924413553431799</v>
      </c>
      <c r="H42" s="20">
        <f t="shared" si="4"/>
        <v>3.6924413553431799</v>
      </c>
    </row>
    <row r="43" spans="1:8" ht="38.25" x14ac:dyDescent="0.2">
      <c r="A43" s="18">
        <v>11</v>
      </c>
      <c r="B43" s="19" t="s">
        <v>48</v>
      </c>
      <c r="C43" s="19" t="s">
        <v>37</v>
      </c>
      <c r="D43" s="21"/>
      <c r="E43" s="21"/>
      <c r="F43" s="21"/>
      <c r="G43" s="26">
        <v>0</v>
      </c>
      <c r="H43" s="20">
        <f t="shared" si="4"/>
        <v>0</v>
      </c>
    </row>
    <row r="44" spans="1:8" x14ac:dyDescent="0.2">
      <c r="A44" s="22"/>
      <c r="B44" s="37" t="s">
        <v>30</v>
      </c>
      <c r="C44" s="38"/>
      <c r="D44" s="21">
        <f>D37+D38+D39+D40+D41+D42+D43</f>
        <v>0</v>
      </c>
      <c r="E44" s="21">
        <f>E37+E38+E39+E40+E41+E42+E43</f>
        <v>0</v>
      </c>
      <c r="F44" s="21">
        <f>F37+F38+F39+F40+F41+F42+F43</f>
        <v>0</v>
      </c>
      <c r="G44" s="21">
        <f>G37+G38+G39+G40+G41+G42+G43</f>
        <v>89.668830433467036</v>
      </c>
      <c r="H44" s="20">
        <f>G44+F44+E44+D44</f>
        <v>89.668830433467036</v>
      </c>
    </row>
    <row r="45" spans="1:8" x14ac:dyDescent="0.2">
      <c r="A45" s="22"/>
      <c r="B45" s="37" t="s">
        <v>31</v>
      </c>
      <c r="C45" s="38"/>
      <c r="D45" s="20">
        <f>D35+D44</f>
        <v>535.36</v>
      </c>
      <c r="E45" s="20">
        <f>E35+E44</f>
        <v>267.67744798890442</v>
      </c>
      <c r="F45" s="20">
        <f>F35+F44</f>
        <v>0</v>
      </c>
      <c r="G45" s="20">
        <f>G35+G44</f>
        <v>94.613264037008136</v>
      </c>
      <c r="H45" s="20">
        <f>D45+E45+F45+G45</f>
        <v>897.65071202591253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107.072</v>
      </c>
      <c r="E47" s="20">
        <f t="shared" ref="E47:G47" si="5">E45/100*20</f>
        <v>53.535489597780881</v>
      </c>
      <c r="F47" s="20">
        <f t="shared" si="5"/>
        <v>0</v>
      </c>
      <c r="G47" s="20">
        <f t="shared" si="5"/>
        <v>18.922652807401626</v>
      </c>
      <c r="H47" s="20">
        <f>H45/100*20</f>
        <v>179.53014240518252</v>
      </c>
    </row>
    <row r="48" spans="1:8" x14ac:dyDescent="0.2">
      <c r="A48" s="22"/>
      <c r="B48" s="37" t="s">
        <v>34</v>
      </c>
      <c r="C48" s="38"/>
      <c r="D48" s="20">
        <f>D47</f>
        <v>107.072</v>
      </c>
      <c r="E48" s="20">
        <f>E47</f>
        <v>53.535489597780881</v>
      </c>
      <c r="F48" s="21">
        <f>F47</f>
        <v>0</v>
      </c>
      <c r="G48" s="20">
        <f>G47</f>
        <v>18.922652807401626</v>
      </c>
      <c r="H48" s="20">
        <f>D48+E48+F48+G48</f>
        <v>179.53014240518252</v>
      </c>
    </row>
    <row r="49" spans="1:8" x14ac:dyDescent="0.2">
      <c r="A49" s="22"/>
      <c r="B49" s="37" t="s">
        <v>35</v>
      </c>
      <c r="C49" s="38"/>
      <c r="D49" s="20">
        <f>D45+D47</f>
        <v>642.43200000000002</v>
      </c>
      <c r="E49" s="20">
        <f>E45+E47</f>
        <v>321.21293758668531</v>
      </c>
      <c r="F49" s="20">
        <f t="shared" ref="F49" si="6">F45+F47</f>
        <v>0</v>
      </c>
      <c r="G49" s="20">
        <f>G45+G47</f>
        <v>113.53591684440977</v>
      </c>
      <c r="H49" s="20">
        <f>H45+H47</f>
        <v>1077.180854431095</v>
      </c>
    </row>
  </sheetData>
  <mergeCells count="27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Плужник Сергей Алексеевич</cp:lastModifiedBy>
  <cp:lastPrinted>2022-07-08T06:09:15Z</cp:lastPrinted>
  <dcterms:created xsi:type="dcterms:W3CDTF">2022-07-06T13:17:17Z</dcterms:created>
  <dcterms:modified xsi:type="dcterms:W3CDTF">2022-07-18T07:52:12Z</dcterms:modified>
</cp:coreProperties>
</file>