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ИПР_ОКТЯБРЬ_2022\Добавить_к_обосновывающим\Разложено_по_титулам\ДКС\!!!!! ОТРАБОТАТЬ!!! обосновывающие документы по замечаниям\"/>
    </mc:Choice>
  </mc:AlternateContent>
  <xr:revisionPtr revIDLastSave="0" documentId="13_ncr:1_{D64B5818-443C-4E05-9EED-ABD522119EC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 l="1"/>
  <c r="G41" i="2" l="1"/>
  <c r="G42" i="2"/>
  <c r="G38" i="2"/>
  <c r="H38" i="2" s="1"/>
  <c r="G37" i="2"/>
  <c r="H37" i="2" s="1"/>
  <c r="G28" i="2"/>
  <c r="G29" i="2" s="1"/>
  <c r="H29" i="2" s="1"/>
  <c r="F25" i="2"/>
  <c r="F26" i="2" s="1"/>
  <c r="F30" i="2" s="1"/>
  <c r="F35" i="2" s="1"/>
  <c r="F45" i="2" s="1"/>
  <c r="F44" i="2"/>
  <c r="E44" i="2"/>
  <c r="D44" i="2"/>
  <c r="H42" i="2"/>
  <c r="H41" i="2"/>
  <c r="F34" i="2"/>
  <c r="E34" i="2"/>
  <c r="D34" i="2"/>
  <c r="F29" i="2"/>
  <c r="E29" i="2"/>
  <c r="D29" i="2"/>
  <c r="G26" i="2"/>
  <c r="G37" i="1"/>
  <c r="G28" i="1"/>
  <c r="D25" i="1" s="1"/>
  <c r="E25" i="1"/>
  <c r="E25" i="2" s="1"/>
  <c r="E26" i="2" s="1"/>
  <c r="E30" i="2" s="1"/>
  <c r="E35" i="2" s="1"/>
  <c r="E45" i="2" s="1"/>
  <c r="F25" i="1"/>
  <c r="G30" i="2" l="1"/>
  <c r="H25" i="2"/>
  <c r="H26" i="2" s="1"/>
  <c r="H30" i="2" s="1"/>
  <c r="E47" i="2"/>
  <c r="E48" i="2" s="1"/>
  <c r="F47" i="2"/>
  <c r="F48" i="2" s="1"/>
  <c r="D26" i="2"/>
  <c r="D30" i="2" s="1"/>
  <c r="H28" i="2"/>
  <c r="G40" i="1"/>
  <c r="G40" i="2" s="1"/>
  <c r="H40" i="2" s="1"/>
  <c r="G39" i="1"/>
  <c r="G39" i="2" s="1"/>
  <c r="H39" i="2" s="1"/>
  <c r="D35" i="2" l="1"/>
  <c r="D45" i="2" s="1"/>
  <c r="G33" i="2"/>
  <c r="H33" i="2" s="1"/>
  <c r="G32" i="2"/>
  <c r="G43" i="2"/>
  <c r="F49" i="2"/>
  <c r="E49" i="2"/>
  <c r="D44" i="1"/>
  <c r="E44" i="1"/>
  <c r="F44" i="1"/>
  <c r="H38" i="1"/>
  <c r="H39" i="1"/>
  <c r="H40" i="1"/>
  <c r="H41" i="1"/>
  <c r="H42" i="1"/>
  <c r="H37" i="1"/>
  <c r="E34" i="1"/>
  <c r="F34" i="1"/>
  <c r="D34" i="1"/>
  <c r="H28" i="1"/>
  <c r="G29" i="1"/>
  <c r="F29" i="1"/>
  <c r="E29" i="1"/>
  <c r="D29" i="1"/>
  <c r="D26" i="1"/>
  <c r="D30" i="1" l="1"/>
  <c r="H29" i="1"/>
  <c r="H32" i="2"/>
  <c r="G34" i="2"/>
  <c r="H43" i="2"/>
  <c r="G44" i="2"/>
  <c r="H44" i="2" s="1"/>
  <c r="D47" i="2"/>
  <c r="D48" i="2" s="1"/>
  <c r="D35" i="1"/>
  <c r="D45" i="1" s="1"/>
  <c r="F26" i="1"/>
  <c r="F30" i="1" s="1"/>
  <c r="F35" i="1" s="1"/>
  <c r="F45" i="1" s="1"/>
  <c r="F47" i="1" s="1"/>
  <c r="F49" i="1" s="1"/>
  <c r="G26" i="1"/>
  <c r="G30" i="1" s="1"/>
  <c r="D49" i="2" l="1"/>
  <c r="G35" i="2"/>
  <c r="G45" i="2" s="1"/>
  <c r="H34" i="2"/>
  <c r="H35" i="2" s="1"/>
  <c r="F48" i="1"/>
  <c r="G47" i="2" l="1"/>
  <c r="G48" i="2" s="1"/>
  <c r="H48" i="2" s="1"/>
  <c r="H45" i="2"/>
  <c r="H25" i="1"/>
  <c r="H47" i="2" l="1"/>
  <c r="H49" i="2" s="1"/>
  <c r="D6" i="2" s="1"/>
  <c r="G49" i="2"/>
  <c r="E26" i="1"/>
  <c r="E30" i="1" s="1"/>
  <c r="G33" i="1" l="1"/>
  <c r="H33" i="1" s="1"/>
  <c r="G43" i="1"/>
  <c r="E35" i="1"/>
  <c r="E45" i="1" s="1"/>
  <c r="G32" i="1"/>
  <c r="H43" i="1" l="1"/>
  <c r="G44" i="1"/>
  <c r="H44" i="1" s="1"/>
  <c r="G34" i="1"/>
  <c r="H32" i="1"/>
  <c r="E47" i="1"/>
  <c r="E48" i="1" s="1"/>
  <c r="D47" i="1"/>
  <c r="D48" i="1" s="1"/>
  <c r="H34" i="1" l="1"/>
  <c r="G35" i="1"/>
  <c r="G45" i="1" s="1"/>
  <c r="H45" i="1" s="1"/>
  <c r="H26" i="1"/>
  <c r="H30" i="1" s="1"/>
  <c r="D49" i="1"/>
  <c r="E49" i="1"/>
  <c r="G47" i="1" l="1"/>
  <c r="G48" i="1" s="1"/>
  <c r="H48" i="1" s="1"/>
  <c r="H35" i="1"/>
  <c r="H47" i="1"/>
  <c r="H49" i="1" s="1"/>
  <c r="D6" i="1" s="1"/>
  <c r="G49" i="1" l="1"/>
</calcChain>
</file>

<file path=xl/sharedStrings.xml><?xml version="1.0" encoding="utf-8"?>
<sst xmlns="http://schemas.openxmlformats.org/spreadsheetml/2006/main" count="112" uniqueCount="52">
  <si>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</si>
  <si>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</si>
  <si>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</si>
  <si>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</si>
  <si>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</si>
  <si>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</si>
  <si>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</si>
  <si>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</si>
  <si>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</si>
  <si>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</si>
  <si>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</si>
  <si>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</si>
  <si>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</si>
  <si>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</si>
  <si>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</si>
  <si>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</si>
  <si>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</si>
  <si>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</si>
  <si>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</si>
  <si>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</si>
  <si>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</si>
  <si>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</si>
  <si>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</si>
  <si>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</si>
  <si>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</si>
  <si>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</si>
  <si>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</si>
  <si>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</si>
  <si>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</si>
  <si>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</si>
  <si>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</si>
  <si>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</si>
  <si>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</si>
  <si>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</si>
  <si>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</si>
  <si>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</si>
  <si>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</si>
  <si>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</si>
  <si>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</si>
  <si>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</si>
  <si>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</si>
  <si>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</si>
  <si>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</si>
  <si>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</si>
  <si>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</si>
  <si>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</si>
  <si>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 кв.2022 г.</t>
  </si>
  <si>
    <t xml:space="preserve">Строительство новой БКТП-10/0,4кВ взамен ТП-21 (инв.№ 050003227, 050003229) в г.Светогорск Выборгского района ЛО (21-1-05-1-01-00-2-0197) </t>
  </si>
  <si>
    <t>Пусконаладочные работы</t>
  </si>
  <si>
    <t>Проектные работы</t>
  </si>
  <si>
    <t>Составлена в ценах по состоянию на 2001</t>
  </si>
  <si>
    <t>Выб, Стр-во новой БКТП-10/0,4кВ взамен ТП-21 (инв.№ 050003227, 050003229) в г.Светогорск Выборгского района ЛО (21-1-05-1-01-00-2-0197)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</si>
</sst>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2" borderId="3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esk.lokal\DFS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BreakPreview" zoomScale="75" zoomScaleNormal="75" zoomScaleSheetLayoutView="75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0" t="s">
        <v>2</v>
      </c>
      <c r="D2" s="30"/>
      <c r="E2" s="30"/>
      <c r="F2" s="30"/>
      <c r="G2" s="30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7" t="s">
        <v>44</v>
      </c>
      <c r="C6" s="37"/>
      <c r="D6" s="24">
        <f>H49</f>
        <v>17915.094686206801</v>
      </c>
      <c r="E6" s="2" t="s">
        <v>43</v>
      </c>
      <c r="F6" s="2"/>
      <c r="G6" s="2"/>
      <c r="H6" s="2"/>
    </row>
    <row r="7" spans="2:8" x14ac:dyDescent="0.2">
      <c r="B7" s="38" t="s">
        <v>5</v>
      </c>
      <c r="C7" s="38"/>
      <c r="D7" s="2"/>
      <c r="E7" s="2" t="s">
        <v>43</v>
      </c>
      <c r="F7" s="2"/>
      <c r="G7" s="2"/>
      <c r="H7" s="2"/>
    </row>
    <row r="8" spans="2:8" ht="28.5" customHeight="1" x14ac:dyDescent="0.2">
      <c r="C8" s="31" t="s">
        <v>47</v>
      </c>
      <c r="D8" s="32"/>
      <c r="E8" s="32"/>
      <c r="F8" s="32"/>
      <c r="G8" s="32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3" t="s">
        <v>51</v>
      </c>
      <c r="D15" s="30"/>
      <c r="E15" s="30"/>
      <c r="F15" s="30"/>
      <c r="G15" s="30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46</v>
      </c>
      <c r="D18" s="13"/>
      <c r="E18" s="2"/>
      <c r="F18" s="2"/>
      <c r="G18" s="2"/>
      <c r="H18" s="2"/>
    </row>
    <row r="19" spans="1:8" ht="12.75" customHeight="1" x14ac:dyDescent="0.2">
      <c r="A19" s="34" t="s">
        <v>10</v>
      </c>
      <c r="B19" s="35" t="s">
        <v>11</v>
      </c>
      <c r="C19" s="35" t="s">
        <v>12</v>
      </c>
      <c r="D19" s="36" t="s">
        <v>13</v>
      </c>
      <c r="E19" s="36"/>
      <c r="F19" s="36"/>
      <c r="G19" s="36"/>
      <c r="H19" s="34" t="s">
        <v>14</v>
      </c>
    </row>
    <row r="20" spans="1:8" x14ac:dyDescent="0.2">
      <c r="A20" s="34"/>
      <c r="B20" s="35"/>
      <c r="C20" s="35"/>
      <c r="D20" s="34" t="s">
        <v>15</v>
      </c>
      <c r="E20" s="34" t="s">
        <v>16</v>
      </c>
      <c r="F20" s="34" t="s">
        <v>17</v>
      </c>
      <c r="G20" s="34" t="s">
        <v>18</v>
      </c>
      <c r="H20" s="34"/>
    </row>
    <row r="21" spans="1:8" x14ac:dyDescent="0.2">
      <c r="A21" s="34"/>
      <c r="B21" s="35"/>
      <c r="C21" s="35"/>
      <c r="D21" s="34"/>
      <c r="E21" s="34"/>
      <c r="F21" s="34"/>
      <c r="G21" s="34"/>
      <c r="H21" s="34"/>
    </row>
    <row r="22" spans="1:8" x14ac:dyDescent="0.2">
      <c r="A22" s="34"/>
      <c r="B22" s="35"/>
      <c r="C22" s="35"/>
      <c r="D22" s="34"/>
      <c r="E22" s="34"/>
      <c r="F22" s="34"/>
      <c r="G22" s="34"/>
      <c r="H22" s="34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8" t="s">
        <v>19</v>
      </c>
      <c r="B24" s="29"/>
      <c r="C24" s="29"/>
      <c r="D24" s="29"/>
      <c r="E24" s="29"/>
      <c r="F24" s="29"/>
      <c r="G24" s="29"/>
      <c r="H24" s="29"/>
    </row>
    <row r="25" spans="1:8" ht="38.25" x14ac:dyDescent="0.2">
      <c r="A25" s="18">
        <v>1</v>
      </c>
      <c r="B25" s="19" t="s">
        <v>20</v>
      </c>
      <c r="C25" s="25" t="s">
        <v>47</v>
      </c>
      <c r="D25" s="27">
        <f>(11995.644-4203.38)*0.7-G28</f>
        <v>4517.0349499999993</v>
      </c>
      <c r="E25" s="27">
        <f>(11995.644-4203.38)*0.3</f>
        <v>2337.6792</v>
      </c>
      <c r="F25" s="21">
        <f>1408.73792+2794.638</f>
        <v>4203.3759200000004</v>
      </c>
      <c r="G25" s="21">
        <v>0</v>
      </c>
      <c r="H25" s="20">
        <f>D25+E25+G25+F25</f>
        <v>11058.09007</v>
      </c>
    </row>
    <row r="26" spans="1:8" x14ac:dyDescent="0.2">
      <c r="A26" s="22"/>
      <c r="B26" s="39" t="s">
        <v>21</v>
      </c>
      <c r="C26" s="40"/>
      <c r="D26" s="20">
        <f>D25</f>
        <v>4517.0349499999993</v>
      </c>
      <c r="E26" s="20">
        <f>E25</f>
        <v>2337.6792</v>
      </c>
      <c r="F26" s="21">
        <f>F25</f>
        <v>4203.3759200000004</v>
      </c>
      <c r="G26" s="21">
        <f>G25</f>
        <v>0</v>
      </c>
      <c r="H26" s="20">
        <f>H25</f>
        <v>11058.09007</v>
      </c>
    </row>
    <row r="27" spans="1:8" x14ac:dyDescent="0.2">
      <c r="A27" s="28" t="s">
        <v>22</v>
      </c>
      <c r="B27" s="29"/>
      <c r="C27" s="29"/>
      <c r="D27" s="29"/>
      <c r="E27" s="29"/>
      <c r="F27" s="29"/>
      <c r="G27" s="29"/>
      <c r="H27" s="29"/>
    </row>
    <row r="28" spans="1:8" x14ac:dyDescent="0.2">
      <c r="A28" s="18">
        <v>2</v>
      </c>
      <c r="B28" s="19" t="s">
        <v>20</v>
      </c>
      <c r="C28" s="19" t="s">
        <v>48</v>
      </c>
      <c r="D28" s="21">
        <v>0</v>
      </c>
      <c r="E28" s="21">
        <v>0</v>
      </c>
      <c r="F28" s="21">
        <v>0</v>
      </c>
      <c r="G28" s="21">
        <f>144.75778+10.205+782.58707</f>
        <v>937.54985000000011</v>
      </c>
      <c r="H28" s="20">
        <f>G28+D28+E28+F28</f>
        <v>937.54985000000011</v>
      </c>
    </row>
    <row r="29" spans="1:8" x14ac:dyDescent="0.2">
      <c r="A29" s="22"/>
      <c r="B29" s="39" t="s">
        <v>23</v>
      </c>
      <c r="C29" s="40"/>
      <c r="D29" s="21">
        <f>D28</f>
        <v>0</v>
      </c>
      <c r="E29" s="21">
        <f>E28</f>
        <v>0</v>
      </c>
      <c r="F29" s="21">
        <f>F28</f>
        <v>0</v>
      </c>
      <c r="G29" s="20">
        <f>G28</f>
        <v>937.54985000000011</v>
      </c>
      <c r="H29" s="20">
        <f>G29+F29+E29+D29</f>
        <v>937.54985000000011</v>
      </c>
    </row>
    <row r="30" spans="1:8" x14ac:dyDescent="0.2">
      <c r="A30" s="22"/>
      <c r="B30" s="39" t="s">
        <v>24</v>
      </c>
      <c r="C30" s="40"/>
      <c r="D30" s="20">
        <f>D26+D29</f>
        <v>4517.0349499999993</v>
      </c>
      <c r="E30" s="20">
        <f t="shared" ref="E30:G30" si="0">E26+E29</f>
        <v>2337.6792</v>
      </c>
      <c r="F30" s="20">
        <f t="shared" si="0"/>
        <v>4203.3759200000004</v>
      </c>
      <c r="G30" s="20">
        <f t="shared" si="0"/>
        <v>937.54985000000011</v>
      </c>
      <c r="H30" s="20">
        <f>H26+H29</f>
        <v>11995.63992</v>
      </c>
    </row>
    <row r="31" spans="1:8" x14ac:dyDescent="0.2">
      <c r="A31" s="28" t="s">
        <v>40</v>
      </c>
      <c r="B31" s="29"/>
      <c r="C31" s="29"/>
      <c r="D31" s="29"/>
      <c r="E31" s="29"/>
      <c r="F31" s="29"/>
      <c r="G31" s="29"/>
      <c r="H31" s="29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236.64312749800001</v>
      </c>
      <c r="H32" s="20">
        <f>D32+E32+F32+G32</f>
        <v>236.64312749800001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1083.6805438279998</v>
      </c>
      <c r="H33" s="20">
        <f>D33+E33+F33+G33</f>
        <v>1083.6805438279998</v>
      </c>
    </row>
    <row r="34" spans="1:8" x14ac:dyDescent="0.2">
      <c r="A34" s="22"/>
      <c r="B34" s="39" t="s">
        <v>41</v>
      </c>
      <c r="C34" s="40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1320.3236713259998</v>
      </c>
      <c r="H34" s="20">
        <f>D34+E34+F34+G34</f>
        <v>1320.3236713259998</v>
      </c>
    </row>
    <row r="35" spans="1:8" x14ac:dyDescent="0.2">
      <c r="A35" s="22"/>
      <c r="B35" s="39" t="s">
        <v>42</v>
      </c>
      <c r="C35" s="40"/>
      <c r="D35" s="20">
        <f>D30+D34</f>
        <v>4517.0349499999993</v>
      </c>
      <c r="E35" s="20">
        <f t="shared" ref="E35:F35" si="2">E30+E34</f>
        <v>2337.6792</v>
      </c>
      <c r="F35" s="20">
        <f t="shared" si="2"/>
        <v>4203.3759200000004</v>
      </c>
      <c r="G35" s="20">
        <f>G30+G34</f>
        <v>2257.8735213259997</v>
      </c>
      <c r="H35" s="20">
        <f>H34+H30</f>
        <v>13315.963591325999</v>
      </c>
    </row>
    <row r="36" spans="1:8" x14ac:dyDescent="0.2">
      <c r="A36" s="28" t="s">
        <v>25</v>
      </c>
      <c r="B36" s="29"/>
      <c r="C36" s="29"/>
      <c r="D36" s="29"/>
      <c r="E36" s="29"/>
      <c r="F36" s="29"/>
      <c r="G36" s="29"/>
      <c r="H36" s="29"/>
    </row>
    <row r="37" spans="1:8" x14ac:dyDescent="0.2">
      <c r="A37" s="18">
        <v>5</v>
      </c>
      <c r="B37" s="23"/>
      <c r="C37" s="19" t="s">
        <v>49</v>
      </c>
      <c r="D37" s="21"/>
      <c r="E37" s="21"/>
      <c r="F37" s="21"/>
      <c r="G37" s="27">
        <f>882.75234/1.2</f>
        <v>735.62695000000008</v>
      </c>
      <c r="H37" s="20">
        <f>G37+F37+E37+D37</f>
        <v>735.62695000000008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7">
        <v>32.299999999999997</v>
      </c>
      <c r="H38" s="20">
        <f t="shared" ref="H38:H43" si="3">G38+F38+E38+D38</f>
        <v>32.299999999999997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7">
        <f>(35700)/1.2/1000</f>
        <v>29.75</v>
      </c>
      <c r="H39" s="20">
        <f t="shared" si="3"/>
        <v>29.75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7">
        <f>(15300)/1.2/1000</f>
        <v>12.75</v>
      </c>
      <c r="H40" s="20">
        <f t="shared" si="3"/>
        <v>12.75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7">
        <v>8.75</v>
      </c>
      <c r="H41" s="20">
        <f t="shared" si="3"/>
        <v>8.75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v>25</v>
      </c>
      <c r="H42" s="20">
        <f t="shared" si="3"/>
        <v>25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769.10503051299997</v>
      </c>
      <c r="H43" s="20">
        <f t="shared" si="3"/>
        <v>769.10503051299997</v>
      </c>
    </row>
    <row r="44" spans="1:8" x14ac:dyDescent="0.2">
      <c r="A44" s="22"/>
      <c r="B44" s="39" t="s">
        <v>30</v>
      </c>
      <c r="C44" s="40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1613.281980513</v>
      </c>
      <c r="H44" s="20">
        <f>G44+F44+E44+D44</f>
        <v>1613.281980513</v>
      </c>
    </row>
    <row r="45" spans="1:8" x14ac:dyDescent="0.2">
      <c r="A45" s="22"/>
      <c r="B45" s="39" t="s">
        <v>31</v>
      </c>
      <c r="C45" s="40"/>
      <c r="D45" s="20">
        <f>D35+D44</f>
        <v>4517.0349499999993</v>
      </c>
      <c r="E45" s="20">
        <f t="shared" ref="E45:G45" si="5">E35+E44</f>
        <v>2337.6792</v>
      </c>
      <c r="F45" s="20">
        <f t="shared" si="5"/>
        <v>4203.3759200000004</v>
      </c>
      <c r="G45" s="20">
        <f t="shared" si="5"/>
        <v>3871.155501839</v>
      </c>
      <c r="H45" s="20">
        <f>D45+E45+F45+G45</f>
        <v>14929.245571839001</v>
      </c>
    </row>
    <row r="46" spans="1:8" x14ac:dyDescent="0.2">
      <c r="A46" s="28" t="s">
        <v>32</v>
      </c>
      <c r="B46" s="29"/>
      <c r="C46" s="29"/>
      <c r="D46" s="29"/>
      <c r="E46" s="29"/>
      <c r="F46" s="29"/>
      <c r="G46" s="29"/>
      <c r="H46" s="29"/>
    </row>
    <row r="47" spans="1:8" x14ac:dyDescent="0.2">
      <c r="A47" s="18">
        <v>12</v>
      </c>
      <c r="B47" s="23"/>
      <c r="C47" s="19" t="s">
        <v>33</v>
      </c>
      <c r="D47" s="20">
        <f>D45/100*20</f>
        <v>903.40698999999984</v>
      </c>
      <c r="E47" s="20">
        <f t="shared" ref="E47:G47" si="6">E45/100*20</f>
        <v>467.53584000000001</v>
      </c>
      <c r="F47" s="20">
        <f t="shared" si="6"/>
        <v>840.67518400000017</v>
      </c>
      <c r="G47" s="20">
        <f t="shared" si="6"/>
        <v>774.23110036780008</v>
      </c>
      <c r="H47" s="20">
        <f>H45/100*20</f>
        <v>2985.8491143678002</v>
      </c>
    </row>
    <row r="48" spans="1:8" x14ac:dyDescent="0.2">
      <c r="A48" s="22"/>
      <c r="B48" s="39" t="s">
        <v>34</v>
      </c>
      <c r="C48" s="40"/>
      <c r="D48" s="20">
        <f>D47</f>
        <v>903.40698999999984</v>
      </c>
      <c r="E48" s="20">
        <f>E47</f>
        <v>467.53584000000001</v>
      </c>
      <c r="F48" s="21">
        <f>F47</f>
        <v>840.67518400000017</v>
      </c>
      <c r="G48" s="20">
        <f>G47</f>
        <v>774.23110036780008</v>
      </c>
      <c r="H48" s="20">
        <f>D48+E48+F48+G48</f>
        <v>2985.8491143678002</v>
      </c>
    </row>
    <row r="49" spans="1:8" x14ac:dyDescent="0.2">
      <c r="A49" s="22"/>
      <c r="B49" s="39" t="s">
        <v>35</v>
      </c>
      <c r="C49" s="40"/>
      <c r="D49" s="20">
        <f>D45+D47</f>
        <v>5420.4419399999988</v>
      </c>
      <c r="E49" s="20">
        <f>E45+E47</f>
        <v>2805.21504</v>
      </c>
      <c r="F49" s="20">
        <f t="shared" ref="F49" si="7">F45+F47</f>
        <v>5044.0511040000001</v>
      </c>
      <c r="G49" s="20">
        <f>G45+G47</f>
        <v>4645.3866022067996</v>
      </c>
      <c r="H49" s="20">
        <f>H45+H47</f>
        <v>17915.094686206801</v>
      </c>
    </row>
  </sheetData>
  <mergeCells count="28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</mergeCells>
  <pageMargins left="0.23622047244094491" right="0.23622047244094491" top="0.74803149606299213" bottom="0.74803149606299213" header="0.31496062992125984" footer="0.31496062992125984"/>
  <pageSetup paperSize="9" scale="69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view="pageBreakPreview" zoomScale="70" zoomScaleNormal="75" zoomScaleSheetLayoutView="70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4.1406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0" t="s">
        <v>2</v>
      </c>
      <c r="D2" s="30"/>
      <c r="E2" s="30"/>
      <c r="F2" s="30"/>
      <c r="G2" s="30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7" t="s">
        <v>44</v>
      </c>
      <c r="C6" s="37"/>
      <c r="D6" s="24">
        <f>H49</f>
        <v>2607.8070132440048</v>
      </c>
      <c r="E6" s="2" t="s">
        <v>43</v>
      </c>
      <c r="F6" s="2"/>
      <c r="G6" s="2"/>
      <c r="H6" s="2"/>
    </row>
    <row r="7" spans="2:8" x14ac:dyDescent="0.2">
      <c r="B7" s="38" t="s">
        <v>5</v>
      </c>
      <c r="C7" s="38"/>
      <c r="D7" s="2"/>
      <c r="E7" s="2" t="s">
        <v>43</v>
      </c>
      <c r="F7" s="2"/>
      <c r="G7" s="2"/>
      <c r="H7" s="2"/>
    </row>
    <row r="8" spans="2:8" ht="28.5" customHeight="1" x14ac:dyDescent="0.2">
      <c r="C8" s="31" t="s">
        <v>47</v>
      </c>
      <c r="D8" s="32"/>
      <c r="E8" s="32"/>
      <c r="F8" s="32"/>
      <c r="G8" s="32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3" t="s">
        <v>51</v>
      </c>
      <c r="D15" s="30"/>
      <c r="E15" s="30"/>
      <c r="F15" s="30"/>
      <c r="G15" s="30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50</v>
      </c>
      <c r="D18" s="13"/>
      <c r="E18" s="2"/>
      <c r="F18" s="2"/>
      <c r="G18" s="2"/>
      <c r="H18" s="2"/>
    </row>
    <row r="19" spans="1:8" ht="12.75" customHeight="1" x14ac:dyDescent="0.2">
      <c r="A19" s="34" t="s">
        <v>10</v>
      </c>
      <c r="B19" s="35" t="s">
        <v>11</v>
      </c>
      <c r="C19" s="35" t="s">
        <v>12</v>
      </c>
      <c r="D19" s="36" t="s">
        <v>13</v>
      </c>
      <c r="E19" s="36"/>
      <c r="F19" s="36"/>
      <c r="G19" s="36"/>
      <c r="H19" s="34" t="s">
        <v>14</v>
      </c>
    </row>
    <row r="20" spans="1:8" x14ac:dyDescent="0.2">
      <c r="A20" s="34"/>
      <c r="B20" s="35"/>
      <c r="C20" s="35"/>
      <c r="D20" s="34" t="s">
        <v>15</v>
      </c>
      <c r="E20" s="34" t="s">
        <v>16</v>
      </c>
      <c r="F20" s="34" t="s">
        <v>17</v>
      </c>
      <c r="G20" s="34" t="s">
        <v>18</v>
      </c>
      <c r="H20" s="34"/>
    </row>
    <row r="21" spans="1:8" x14ac:dyDescent="0.2">
      <c r="A21" s="34"/>
      <c r="B21" s="35"/>
      <c r="C21" s="35"/>
      <c r="D21" s="34"/>
      <c r="E21" s="34"/>
      <c r="F21" s="34"/>
      <c r="G21" s="34"/>
      <c r="H21" s="34"/>
    </row>
    <row r="22" spans="1:8" x14ac:dyDescent="0.2">
      <c r="A22" s="34"/>
      <c r="B22" s="35"/>
      <c r="C22" s="35"/>
      <c r="D22" s="34"/>
      <c r="E22" s="34"/>
      <c r="F22" s="34"/>
      <c r="G22" s="34"/>
      <c r="H22" s="34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8" t="s">
        <v>19</v>
      </c>
      <c r="B24" s="29"/>
      <c r="C24" s="29"/>
      <c r="D24" s="29"/>
      <c r="E24" s="29"/>
      <c r="F24" s="29"/>
      <c r="G24" s="29"/>
      <c r="H24" s="29"/>
    </row>
    <row r="25" spans="1:8" ht="38.25" x14ac:dyDescent="0.2">
      <c r="A25" s="18">
        <v>1</v>
      </c>
      <c r="B25" s="19" t="s">
        <v>20</v>
      </c>
      <c r="C25" s="25" t="s">
        <v>47</v>
      </c>
      <c r="D25" s="27">
        <f>тек.ц.!D25/7.21</f>
        <v>626.49583217753116</v>
      </c>
      <c r="E25" s="27">
        <f>тек.ц.!E25/7.21</f>
        <v>324.22735090152565</v>
      </c>
      <c r="F25" s="27">
        <f>тек.ц.!F25/6.16</f>
        <v>682.36622077922084</v>
      </c>
      <c r="G25" s="21">
        <v>0</v>
      </c>
      <c r="H25" s="20">
        <f>D25+E25+G25+F25</f>
        <v>1633.0894038582776</v>
      </c>
    </row>
    <row r="26" spans="1:8" x14ac:dyDescent="0.2">
      <c r="A26" s="22"/>
      <c r="B26" s="39" t="s">
        <v>21</v>
      </c>
      <c r="C26" s="40"/>
      <c r="D26" s="20">
        <f>D25</f>
        <v>626.49583217753116</v>
      </c>
      <c r="E26" s="20">
        <f>E25</f>
        <v>324.22735090152565</v>
      </c>
      <c r="F26" s="21">
        <f>F25</f>
        <v>682.36622077922084</v>
      </c>
      <c r="G26" s="21">
        <f>G25</f>
        <v>0</v>
      </c>
      <c r="H26" s="20">
        <f>H25</f>
        <v>1633.0894038582776</v>
      </c>
    </row>
    <row r="27" spans="1:8" x14ac:dyDescent="0.2">
      <c r="A27" s="28" t="s">
        <v>22</v>
      </c>
      <c r="B27" s="29"/>
      <c r="C27" s="29"/>
      <c r="D27" s="29"/>
      <c r="E27" s="29"/>
      <c r="F27" s="29"/>
      <c r="G27" s="29"/>
      <c r="H27" s="29"/>
    </row>
    <row r="28" spans="1:8" x14ac:dyDescent="0.2">
      <c r="A28" s="18">
        <v>2</v>
      </c>
      <c r="B28" s="19" t="s">
        <v>20</v>
      </c>
      <c r="C28" s="19" t="s">
        <v>48</v>
      </c>
      <c r="D28" s="21"/>
      <c r="E28" s="21"/>
      <c r="F28" s="21"/>
      <c r="G28" s="21">
        <f>тек.ц.!G28/12.21</f>
        <v>76.7854095004095</v>
      </c>
      <c r="H28" s="20">
        <f>G28+D28+E28+F28</f>
        <v>76.7854095004095</v>
      </c>
    </row>
    <row r="29" spans="1:8" x14ac:dyDescent="0.2">
      <c r="A29" s="22"/>
      <c r="B29" s="39" t="s">
        <v>23</v>
      </c>
      <c r="C29" s="40"/>
      <c r="D29" s="21">
        <f>D28</f>
        <v>0</v>
      </c>
      <c r="E29" s="21">
        <f>E28</f>
        <v>0</v>
      </c>
      <c r="F29" s="21">
        <f>F28</f>
        <v>0</v>
      </c>
      <c r="G29" s="20">
        <f>G28</f>
        <v>76.7854095004095</v>
      </c>
      <c r="H29" s="20">
        <f>G29+F29+E29+D29</f>
        <v>76.7854095004095</v>
      </c>
    </row>
    <row r="30" spans="1:8" x14ac:dyDescent="0.2">
      <c r="A30" s="22"/>
      <c r="B30" s="39" t="s">
        <v>24</v>
      </c>
      <c r="C30" s="40"/>
      <c r="D30" s="20">
        <f>D26+D29</f>
        <v>626.49583217753116</v>
      </c>
      <c r="E30" s="20">
        <f t="shared" ref="E30:G30" si="0">E26+E29</f>
        <v>324.22735090152565</v>
      </c>
      <c r="F30" s="20">
        <f t="shared" si="0"/>
        <v>682.36622077922084</v>
      </c>
      <c r="G30" s="20">
        <f t="shared" si="0"/>
        <v>76.7854095004095</v>
      </c>
      <c r="H30" s="20">
        <f>H26+H29</f>
        <v>1709.8748133586871</v>
      </c>
    </row>
    <row r="31" spans="1:8" x14ac:dyDescent="0.2">
      <c r="A31" s="28" t="s">
        <v>40</v>
      </c>
      <c r="B31" s="29"/>
      <c r="C31" s="29"/>
      <c r="D31" s="29"/>
      <c r="E31" s="29"/>
      <c r="F31" s="29"/>
      <c r="G31" s="29"/>
      <c r="H31" s="29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34.948113242567146</v>
      </c>
      <c r="H32" s="20">
        <f>D32+E32+F32+G32</f>
        <v>34.948113242567146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157.70876446196132</v>
      </c>
      <c r="H33" s="20">
        <f>D33+E33+F33+G33</f>
        <v>157.70876446196132</v>
      </c>
    </row>
    <row r="34" spans="1:8" x14ac:dyDescent="0.2">
      <c r="A34" s="22"/>
      <c r="B34" s="39" t="s">
        <v>41</v>
      </c>
      <c r="C34" s="40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192.65687770452848</v>
      </c>
      <c r="H34" s="20">
        <f>D34+E34+F34+G34</f>
        <v>192.65687770452848</v>
      </c>
    </row>
    <row r="35" spans="1:8" x14ac:dyDescent="0.2">
      <c r="A35" s="22"/>
      <c r="B35" s="39" t="s">
        <v>42</v>
      </c>
      <c r="C35" s="40"/>
      <c r="D35" s="20">
        <f>D30+D34</f>
        <v>626.49583217753116</v>
      </c>
      <c r="E35" s="20">
        <f t="shared" ref="E35:F35" si="2">E30+E34</f>
        <v>324.22735090152565</v>
      </c>
      <c r="F35" s="20">
        <f t="shared" si="2"/>
        <v>682.36622077922084</v>
      </c>
      <c r="G35" s="20">
        <f>G30+G34</f>
        <v>269.442287204938</v>
      </c>
      <c r="H35" s="20">
        <f>H34+H30</f>
        <v>1902.5316910632155</v>
      </c>
    </row>
    <row r="36" spans="1:8" x14ac:dyDescent="0.2">
      <c r="A36" s="28" t="s">
        <v>25</v>
      </c>
      <c r="B36" s="29"/>
      <c r="C36" s="29"/>
      <c r="D36" s="29"/>
      <c r="E36" s="29"/>
      <c r="F36" s="29"/>
      <c r="G36" s="29"/>
      <c r="H36" s="29"/>
    </row>
    <row r="37" spans="1:8" x14ac:dyDescent="0.2">
      <c r="A37" s="18">
        <v>5</v>
      </c>
      <c r="B37" s="23"/>
      <c r="C37" s="19" t="s">
        <v>49</v>
      </c>
      <c r="D37" s="21"/>
      <c r="E37" s="21"/>
      <c r="F37" s="21"/>
      <c r="G37" s="27">
        <f>тек.ц.!G37/4.91</f>
        <v>149.82218940936863</v>
      </c>
      <c r="H37" s="20">
        <f>G37+F37+E37+D37</f>
        <v>149.82218940936863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7">
        <f>тек.ц.!G38/12.21</f>
        <v>2.6453726453726452</v>
      </c>
      <c r="H38" s="20">
        <f t="shared" ref="H38:H43" si="3">G38+F38+E38+D38</f>
        <v>2.6453726453726452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7">
        <f>тек.ц.!G39/12.21</f>
        <v>2.4365274365274363</v>
      </c>
      <c r="H39" s="20">
        <f t="shared" si="3"/>
        <v>2.4365274365274363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7">
        <f>тек.ц.!G40/12.21</f>
        <v>1.0442260442260443</v>
      </c>
      <c r="H40" s="20">
        <f t="shared" si="3"/>
        <v>1.0442260442260443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7">
        <f>тек.ц.!G41/12.21</f>
        <v>0.71662571662571661</v>
      </c>
      <c r="H41" s="20">
        <f t="shared" si="3"/>
        <v>0.71662571662571661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7">
        <f>тек.ц.!G42/12.21</f>
        <v>2.0475020475020473</v>
      </c>
      <c r="H42" s="20">
        <f t="shared" si="3"/>
        <v>2.0475020475020473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111.92837667383276</v>
      </c>
      <c r="H43" s="20">
        <f t="shared" si="3"/>
        <v>111.92837667383276</v>
      </c>
    </row>
    <row r="44" spans="1:8" x14ac:dyDescent="0.2">
      <c r="A44" s="22"/>
      <c r="B44" s="39" t="s">
        <v>30</v>
      </c>
      <c r="C44" s="40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270.64081997345522</v>
      </c>
      <c r="H44" s="20">
        <f>G44+F44+E44+D44</f>
        <v>270.64081997345522</v>
      </c>
    </row>
    <row r="45" spans="1:8" x14ac:dyDescent="0.2">
      <c r="A45" s="22"/>
      <c r="B45" s="39" t="s">
        <v>31</v>
      </c>
      <c r="C45" s="40"/>
      <c r="D45" s="20">
        <f>D35+D44</f>
        <v>626.49583217753116</v>
      </c>
      <c r="E45" s="20">
        <f t="shared" ref="E45:G45" si="5">E35+E44</f>
        <v>324.22735090152565</v>
      </c>
      <c r="F45" s="20">
        <f t="shared" si="5"/>
        <v>682.36622077922084</v>
      </c>
      <c r="G45" s="20">
        <f t="shared" si="5"/>
        <v>540.08310717839322</v>
      </c>
      <c r="H45" s="20">
        <f>D45+E45+F45+G45</f>
        <v>2173.1725110366706</v>
      </c>
    </row>
    <row r="46" spans="1:8" x14ac:dyDescent="0.2">
      <c r="A46" s="28" t="s">
        <v>32</v>
      </c>
      <c r="B46" s="29"/>
      <c r="C46" s="29"/>
      <c r="D46" s="29"/>
      <c r="E46" s="29"/>
      <c r="F46" s="29"/>
      <c r="G46" s="29"/>
      <c r="H46" s="29"/>
    </row>
    <row r="47" spans="1:8" x14ac:dyDescent="0.2">
      <c r="A47" s="18">
        <v>12</v>
      </c>
      <c r="B47" s="23"/>
      <c r="C47" s="19" t="s">
        <v>33</v>
      </c>
      <c r="D47" s="20">
        <f>D45/100*20</f>
        <v>125.29916643550622</v>
      </c>
      <c r="E47" s="20">
        <f t="shared" ref="E47:G47" si="6">E45/100*20</f>
        <v>64.845470180305128</v>
      </c>
      <c r="F47" s="20">
        <f t="shared" si="6"/>
        <v>136.47324415584416</v>
      </c>
      <c r="G47" s="20">
        <f t="shared" si="6"/>
        <v>108.01662143567864</v>
      </c>
      <c r="H47" s="20">
        <f>H45/100*20</f>
        <v>434.63450220733415</v>
      </c>
    </row>
    <row r="48" spans="1:8" x14ac:dyDescent="0.2">
      <c r="A48" s="22"/>
      <c r="B48" s="39" t="s">
        <v>34</v>
      </c>
      <c r="C48" s="40"/>
      <c r="D48" s="20">
        <f>D47</f>
        <v>125.29916643550622</v>
      </c>
      <c r="E48" s="20">
        <f>E47</f>
        <v>64.845470180305128</v>
      </c>
      <c r="F48" s="21">
        <f>F47</f>
        <v>136.47324415584416</v>
      </c>
      <c r="G48" s="20">
        <f>G47</f>
        <v>108.01662143567864</v>
      </c>
      <c r="H48" s="20">
        <f>D48+E48+F48+G48</f>
        <v>434.63450220733415</v>
      </c>
    </row>
    <row r="49" spans="1:8" x14ac:dyDescent="0.2">
      <c r="A49" s="22"/>
      <c r="B49" s="39" t="s">
        <v>35</v>
      </c>
      <c r="C49" s="40"/>
      <c r="D49" s="20">
        <f>D45+D47</f>
        <v>751.79499861303736</v>
      </c>
      <c r="E49" s="20">
        <f>E45+E47</f>
        <v>389.0728210818308</v>
      </c>
      <c r="F49" s="20">
        <f t="shared" ref="F49" si="7">F45+F47</f>
        <v>818.83946493506505</v>
      </c>
      <c r="G49" s="20">
        <f>G45+G47</f>
        <v>648.09972861407186</v>
      </c>
      <c r="H49" s="20">
        <f>H45+H47</f>
        <v>2607.8070132440048</v>
      </c>
    </row>
  </sheetData>
  <mergeCells count="28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Алферова Ирина Сергеевна</cp:lastModifiedBy>
  <cp:lastPrinted>2022-07-08T06:09:15Z</cp:lastPrinted>
  <dcterms:created xsi:type="dcterms:W3CDTF">2022-07-06T13:17:17Z</dcterms:created>
  <dcterms:modified xsi:type="dcterms:W3CDTF">2022-10-28T06:23:33Z</dcterms:modified>
</cp:coreProperties>
</file>