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ybenov-bb\Desktop\ССР\"/>
    </mc:Choice>
  </mc:AlternateContent>
  <bookViews>
    <workbookView xWindow="0" yWindow="0" windowWidth="28800" windowHeight="11610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тек.ц.!$A$1:$H$51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9" i="1"/>
  <c r="G41" i="1"/>
  <c r="G40" i="1"/>
  <c r="E25" i="2" l="1"/>
  <c r="E25" i="1"/>
  <c r="F44" i="2" l="1"/>
  <c r="E44" i="2"/>
  <c r="D44" i="2"/>
  <c r="G42" i="2"/>
  <c r="H42" i="2" s="1"/>
  <c r="G41" i="2"/>
  <c r="H41" i="2" s="1"/>
  <c r="G40" i="2"/>
  <c r="H40" i="2" s="1"/>
  <c r="H39" i="2"/>
  <c r="G39" i="2"/>
  <c r="G38" i="2"/>
  <c r="H38" i="2" s="1"/>
  <c r="G37" i="2"/>
  <c r="F34" i="2"/>
  <c r="E34" i="2"/>
  <c r="D34" i="2"/>
  <c r="G29" i="2"/>
  <c r="H29" i="2" s="1"/>
  <c r="F29" i="2"/>
  <c r="E29" i="2"/>
  <c r="D29" i="2"/>
  <c r="H28" i="2"/>
  <c r="G26" i="2"/>
  <c r="G30" i="2" s="1"/>
  <c r="F25" i="2"/>
  <c r="F26" i="2" s="1"/>
  <c r="E26" i="2"/>
  <c r="E30" i="2" s="1"/>
  <c r="E35" i="2" s="1"/>
  <c r="E45" i="2" s="1"/>
  <c r="D25" i="2"/>
  <c r="D26" i="2" s="1"/>
  <c r="D30" i="2" s="1"/>
  <c r="F44" i="1"/>
  <c r="E44" i="1"/>
  <c r="D44" i="1"/>
  <c r="G42" i="1"/>
  <c r="H42" i="1" s="1"/>
  <c r="H41" i="1"/>
  <c r="H40" i="1"/>
  <c r="H39" i="1"/>
  <c r="H38" i="1"/>
  <c r="G37" i="1"/>
  <c r="F34" i="1"/>
  <c r="E34" i="1"/>
  <c r="D34" i="1"/>
  <c r="G29" i="1"/>
  <c r="H29" i="1" s="1"/>
  <c r="F29" i="1"/>
  <c r="E29" i="1"/>
  <c r="D29" i="1"/>
  <c r="H28" i="1"/>
  <c r="G26" i="1"/>
  <c r="G30" i="1" s="1"/>
  <c r="F25" i="1"/>
  <c r="F26" i="1" s="1"/>
  <c r="E26" i="1"/>
  <c r="E30" i="1" s="1"/>
  <c r="E35" i="1" s="1"/>
  <c r="E45" i="1" s="1"/>
  <c r="D25" i="1"/>
  <c r="D26" i="1" s="1"/>
  <c r="D30" i="1" s="1"/>
  <c r="G43" i="2" l="1"/>
  <c r="H43" i="2" s="1"/>
  <c r="D35" i="2"/>
  <c r="D45" i="2" s="1"/>
  <c r="E49" i="2"/>
  <c r="E51" i="2" s="1"/>
  <c r="E47" i="2"/>
  <c r="E48" i="2" s="1"/>
  <c r="F30" i="2"/>
  <c r="F35" i="2" s="1"/>
  <c r="F45" i="2" s="1"/>
  <c r="F50" i="2"/>
  <c r="H25" i="2"/>
  <c r="H26" i="2" s="1"/>
  <c r="H30" i="2" s="1"/>
  <c r="H37" i="2"/>
  <c r="D35" i="1"/>
  <c r="D45" i="1" s="1"/>
  <c r="E47" i="1"/>
  <c r="E48" i="1" s="1"/>
  <c r="F30" i="1"/>
  <c r="F35" i="1" s="1"/>
  <c r="F45" i="1" s="1"/>
  <c r="F50" i="1"/>
  <c r="H25" i="1"/>
  <c r="H26" i="1" s="1"/>
  <c r="H30" i="1" s="1"/>
  <c r="H37" i="1"/>
  <c r="G44" i="2" l="1"/>
  <c r="H44" i="2" s="1"/>
  <c r="D47" i="2"/>
  <c r="D48" i="2" s="1"/>
  <c r="G32" i="2"/>
  <c r="F47" i="2"/>
  <c r="F48" i="2" s="1"/>
  <c r="G33" i="2"/>
  <c r="H33" i="2" s="1"/>
  <c r="E49" i="1"/>
  <c r="E51" i="1" s="1"/>
  <c r="G32" i="1"/>
  <c r="F47" i="1"/>
  <c r="F48" i="1" s="1"/>
  <c r="D47" i="1"/>
  <c r="D48" i="1" s="1"/>
  <c r="G33" i="1"/>
  <c r="H33" i="1" s="1"/>
  <c r="H32" i="2" l="1"/>
  <c r="G34" i="2"/>
  <c r="F49" i="2"/>
  <c r="F51" i="2" s="1"/>
  <c r="D49" i="2"/>
  <c r="D51" i="2" s="1"/>
  <c r="D49" i="1"/>
  <c r="D51" i="1" s="1"/>
  <c r="F49" i="1"/>
  <c r="F51" i="1" s="1"/>
  <c r="H43" i="1"/>
  <c r="G44" i="1"/>
  <c r="H44" i="1" s="1"/>
  <c r="H32" i="1"/>
  <c r="G34" i="1"/>
  <c r="G35" i="2" l="1"/>
  <c r="G45" i="2" s="1"/>
  <c r="H34" i="2"/>
  <c r="H35" i="2" s="1"/>
  <c r="G35" i="1"/>
  <c r="G45" i="1" s="1"/>
  <c r="H34" i="1"/>
  <c r="H35" i="1" s="1"/>
  <c r="G47" i="2" l="1"/>
  <c r="G48" i="2" s="1"/>
  <c r="H48" i="2" s="1"/>
  <c r="H45" i="2"/>
  <c r="G47" i="1"/>
  <c r="G48" i="1" s="1"/>
  <c r="H48" i="1" s="1"/>
  <c r="H45" i="1"/>
  <c r="H47" i="2" l="1"/>
  <c r="H49" i="2" s="1"/>
  <c r="D6" i="2"/>
  <c r="G49" i="2"/>
  <c r="G51" i="2" s="1"/>
  <c r="H51" i="2" s="1"/>
  <c r="H47" i="1"/>
  <c r="H49" i="1" s="1"/>
  <c r="D6" i="1"/>
  <c r="G49" i="1"/>
  <c r="G51" i="1" s="1"/>
  <c r="H51" i="1" s="1"/>
</calcChain>
</file>

<file path=xl/sharedStrings.xml><?xml version="1.0" encoding="utf-8"?>
<sst xmlns="http://schemas.openxmlformats.org/spreadsheetml/2006/main" count="116" uniqueCount="53">
  <si>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</si>
  <si>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</si>
  <si>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</si>
  <si>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</si>
  <si>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</si>
  <si>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</si>
  <si>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</si>
  <si>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</si>
  <si>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</si>
  <si>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</si>
  <si>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</si>
  <si>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</si>
  <si>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</si>
  <si>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</si>
  <si>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</si>
  <si>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</si>
  <si>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</si>
  <si>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</si>
  <si>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</si>
  <si>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</si>
  <si>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</si>
  <si>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</si>
  <si>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</si>
  <si>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</si>
  <si>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</si>
  <si>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</si>
  <si>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</si>
  <si>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</si>
  <si>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</si>
  <si>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</si>
  <si>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</si>
  <si>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</si>
  <si>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</si>
  <si>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</si>
  <si>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</si>
  <si>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</si>
  <si>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</si>
  <si>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</si>
  <si>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</si>
  <si>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Составлена в ценах по состоянию на 2 кв.2022 г.</t>
  </si>
  <si>
    <t>в т.ч.Давальческое оборудование с НДС</t>
  </si>
  <si>
    <t>ВСЕГО по сводному расчету  в текущих ценах без давальческого оборудования</t>
  </si>
  <si>
    <t>Пусконаладочные работы Строительство 2БКТП-10/0,4 кВ в районе 1а микрорайона в г. Тихвин ЛО 21-1-20-1-08-03-0-0650</t>
  </si>
  <si>
    <t>Всев, Стр-во БКТП-4 в д. Янино Всеволожского района ЛО (19-1-17-1-08-03-2-1257)</t>
  </si>
  <si>
    <t>Составлена в ценах по состоянию на 2001</t>
  </si>
  <si>
    <t>Глава 10. Содержание службы заказчика. Строительный контроль.</t>
  </si>
  <si>
    <t>приказ АО "ЛОЭСК" №550а о/д от 29.12.2021</t>
  </si>
  <si>
    <t>Строительный контроль</t>
  </si>
  <si>
    <t>Содержание службы заказчика застройщика</t>
  </si>
  <si>
    <t>Итого по Главе 10. "Прочие работы и затраты"</t>
  </si>
  <si>
    <t>Итого по Главам 1-10</t>
  </si>
  <si>
    <t>Проект</t>
  </si>
  <si>
    <t>Затраты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</si>
</sst>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4" fontId="7" fillId="0" borderId="3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view="pageBreakPreview" topLeftCell="A4" zoomScale="80" zoomScaleNormal="75" zoomScaleSheetLayoutView="80" workbookViewId="0">
      <selection activeCell="C15" sqref="C15:G1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3" t="s">
        <v>2</v>
      </c>
      <c r="D2" s="33"/>
      <c r="E2" s="33"/>
      <c r="F2" s="33"/>
      <c r="G2" s="33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0" t="s">
        <v>38</v>
      </c>
      <c r="C6" s="40"/>
      <c r="D6" s="24">
        <f>H45</f>
        <v>18626.229881560997</v>
      </c>
      <c r="E6" s="2" t="s">
        <v>37</v>
      </c>
      <c r="F6" s="2"/>
      <c r="G6" s="2"/>
      <c r="H6" s="2"/>
    </row>
    <row r="7" spans="2:8" x14ac:dyDescent="0.2">
      <c r="B7" s="41" t="s">
        <v>5</v>
      </c>
      <c r="C7" s="41"/>
      <c r="D7" s="2"/>
      <c r="E7" s="2" t="s">
        <v>37</v>
      </c>
      <c r="F7" s="2"/>
      <c r="G7" s="2"/>
      <c r="H7" s="2"/>
    </row>
    <row r="8" spans="2:8" ht="12.75" customHeight="1" x14ac:dyDescent="0.2">
      <c r="C8" s="34" t="s">
        <v>43</v>
      </c>
      <c r="D8" s="35"/>
      <c r="E8" s="35"/>
      <c r="F8" s="35"/>
      <c r="G8" s="35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12.75" customHeight="1" x14ac:dyDescent="0.2">
      <c r="C15" s="36" t="s">
        <v>43</v>
      </c>
      <c r="D15" s="33"/>
      <c r="E15" s="33"/>
      <c r="F15" s="33"/>
      <c r="G15" s="33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39</v>
      </c>
      <c r="D18" s="13"/>
      <c r="E18" s="2"/>
      <c r="F18" s="2"/>
      <c r="G18" s="2"/>
      <c r="H18" s="2"/>
    </row>
    <row r="19" spans="1:8" ht="12.75" customHeight="1" x14ac:dyDescent="0.2">
      <c r="A19" s="37" t="s">
        <v>10</v>
      </c>
      <c r="B19" s="38" t="s">
        <v>11</v>
      </c>
      <c r="C19" s="38" t="s">
        <v>12</v>
      </c>
      <c r="D19" s="39" t="s">
        <v>13</v>
      </c>
      <c r="E19" s="39"/>
      <c r="F19" s="39"/>
      <c r="G19" s="39"/>
      <c r="H19" s="37" t="s">
        <v>14</v>
      </c>
    </row>
    <row r="20" spans="1:8" ht="12.75" customHeight="1" x14ac:dyDescent="0.2">
      <c r="A20" s="37"/>
      <c r="B20" s="38"/>
      <c r="C20" s="38"/>
      <c r="D20" s="37" t="s">
        <v>15</v>
      </c>
      <c r="E20" s="37" t="s">
        <v>16</v>
      </c>
      <c r="F20" s="37" t="s">
        <v>17</v>
      </c>
      <c r="G20" s="37" t="s">
        <v>18</v>
      </c>
      <c r="H20" s="37"/>
    </row>
    <row r="21" spans="1:8" x14ac:dyDescent="0.2">
      <c r="A21" s="37"/>
      <c r="B21" s="38"/>
      <c r="C21" s="38"/>
      <c r="D21" s="37"/>
      <c r="E21" s="37"/>
      <c r="F21" s="37"/>
      <c r="G21" s="37"/>
      <c r="H21" s="37"/>
    </row>
    <row r="22" spans="1:8" x14ac:dyDescent="0.2">
      <c r="A22" s="37"/>
      <c r="B22" s="38"/>
      <c r="C22" s="38"/>
      <c r="D22" s="37"/>
      <c r="E22" s="37"/>
      <c r="F22" s="37"/>
      <c r="G22" s="37"/>
      <c r="H22" s="37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1" t="s">
        <v>19</v>
      </c>
      <c r="B24" s="32"/>
      <c r="C24" s="32"/>
      <c r="D24" s="32"/>
      <c r="E24" s="32"/>
      <c r="F24" s="32"/>
      <c r="G24" s="32"/>
      <c r="H24" s="32"/>
    </row>
    <row r="25" spans="1:8" ht="25.5" x14ac:dyDescent="0.2">
      <c r="A25" s="18">
        <v>1</v>
      </c>
      <c r="B25" s="19" t="s">
        <v>20</v>
      </c>
      <c r="C25" s="25" t="s">
        <v>43</v>
      </c>
      <c r="D25" s="20">
        <f>(598099.88+80639.65+405222.18+1336728.06+652860.14+437405.88)/1000/1.2*0.7</f>
        <v>2048.057544166667</v>
      </c>
      <c r="E25" s="20">
        <f>(598099.88+80639.65+405222.18+1336728.06+652860.14+437405.88)/1000/1.2*0.3</f>
        <v>877.73894750000011</v>
      </c>
      <c r="F25" s="21">
        <f>11853257.62/1000</f>
        <v>11853.257619999998</v>
      </c>
      <c r="G25" s="21">
        <v>0</v>
      </c>
      <c r="H25" s="20">
        <f>D25+E25+G25+F25</f>
        <v>14779.054111666665</v>
      </c>
    </row>
    <row r="26" spans="1:8" ht="12.75" customHeight="1" x14ac:dyDescent="0.2">
      <c r="A26" s="22"/>
      <c r="B26" s="27" t="s">
        <v>21</v>
      </c>
      <c r="C26" s="28"/>
      <c r="D26" s="20">
        <f>D25</f>
        <v>2048.057544166667</v>
      </c>
      <c r="E26" s="20">
        <f t="shared" ref="E26:G26" si="0">E25</f>
        <v>877.73894750000011</v>
      </c>
      <c r="F26" s="20">
        <f t="shared" si="0"/>
        <v>11853.257619999998</v>
      </c>
      <c r="G26" s="20">
        <f t="shared" si="0"/>
        <v>0</v>
      </c>
      <c r="H26" s="20">
        <f>H25</f>
        <v>14779.054111666665</v>
      </c>
    </row>
    <row r="27" spans="1:8" ht="12.75" customHeight="1" x14ac:dyDescent="0.2">
      <c r="A27" s="31" t="s">
        <v>22</v>
      </c>
      <c r="B27" s="32"/>
      <c r="C27" s="32"/>
      <c r="D27" s="32"/>
      <c r="E27" s="32"/>
      <c r="F27" s="32"/>
      <c r="G27" s="32"/>
      <c r="H27" s="32"/>
    </row>
    <row r="28" spans="1:8" ht="39" customHeight="1" x14ac:dyDescent="0.2">
      <c r="A28" s="18">
        <v>2</v>
      </c>
      <c r="B28" s="19" t="s">
        <v>20</v>
      </c>
      <c r="C28" s="19" t="s">
        <v>42</v>
      </c>
      <c r="D28" s="21"/>
      <c r="E28" s="21"/>
      <c r="F28" s="21"/>
      <c r="G28" s="20"/>
      <c r="H28" s="20">
        <f>G28+D28+E28+F28</f>
        <v>0</v>
      </c>
    </row>
    <row r="29" spans="1:8" ht="12.75" customHeight="1" x14ac:dyDescent="0.2">
      <c r="A29" s="22"/>
      <c r="B29" s="27" t="s">
        <v>23</v>
      </c>
      <c r="C29" s="28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7" t="s">
        <v>24</v>
      </c>
      <c r="C30" s="28"/>
      <c r="D30" s="20">
        <f>D26+D29</f>
        <v>2048.057544166667</v>
      </c>
      <c r="E30" s="20">
        <f t="shared" ref="E30:G30" si="1">E26+E29</f>
        <v>877.73894750000011</v>
      </c>
      <c r="F30" s="20">
        <f t="shared" si="1"/>
        <v>11853.257619999998</v>
      </c>
      <c r="G30" s="20">
        <f t="shared" si="1"/>
        <v>0</v>
      </c>
      <c r="H30" s="20">
        <f>H26+H29</f>
        <v>14779.054111666665</v>
      </c>
    </row>
    <row r="31" spans="1:8" ht="12.75" customHeight="1" x14ac:dyDescent="0.2">
      <c r="A31" s="31" t="s">
        <v>45</v>
      </c>
      <c r="B31" s="32"/>
      <c r="C31" s="32"/>
      <c r="D31" s="32"/>
      <c r="E31" s="32"/>
      <c r="F31" s="32"/>
      <c r="G31" s="32"/>
      <c r="H31" s="32"/>
    </row>
    <row r="32" spans="1:8" ht="38.25" x14ac:dyDescent="0.2">
      <c r="A32" s="18">
        <v>3</v>
      </c>
      <c r="B32" s="19" t="s">
        <v>46</v>
      </c>
      <c r="C32" s="19" t="s">
        <v>47</v>
      </c>
      <c r="D32" s="21"/>
      <c r="E32" s="21"/>
      <c r="F32" s="21"/>
      <c r="G32" s="20">
        <f>(D30+E30+F30)/100*2.14</f>
        <v>316.27175798966664</v>
      </c>
      <c r="H32" s="20">
        <f>D32+E32+F32+G32</f>
        <v>316.27175798966664</v>
      </c>
    </row>
    <row r="33" spans="1:8" ht="38.25" x14ac:dyDescent="0.2">
      <c r="A33" s="18">
        <v>4</v>
      </c>
      <c r="B33" s="19" t="s">
        <v>46</v>
      </c>
      <c r="C33" s="26" t="s">
        <v>48</v>
      </c>
      <c r="D33" s="21"/>
      <c r="E33" s="21"/>
      <c r="F33" s="21"/>
      <c r="G33" s="20">
        <f>(D30+E30+F30+G37+G38+G39+G40+G41+G42+G30)/100*8.44</f>
        <v>1314.1438119046663</v>
      </c>
      <c r="H33" s="20">
        <f>D33+E33+F33+G33</f>
        <v>1314.1438119046663</v>
      </c>
    </row>
    <row r="34" spans="1:8" x14ac:dyDescent="0.2">
      <c r="A34" s="22"/>
      <c r="B34" s="27" t="s">
        <v>49</v>
      </c>
      <c r="C34" s="28"/>
      <c r="D34" s="21">
        <f>D32+D33</f>
        <v>0</v>
      </c>
      <c r="E34" s="21">
        <f t="shared" ref="E34:F34" si="2">E32+E33</f>
        <v>0</v>
      </c>
      <c r="F34" s="21">
        <f t="shared" si="2"/>
        <v>0</v>
      </c>
      <c r="G34" s="21">
        <f>G32+G33</f>
        <v>1630.415569894333</v>
      </c>
      <c r="H34" s="20">
        <f>D34+E34+F34+G34</f>
        <v>1630.415569894333</v>
      </c>
    </row>
    <row r="35" spans="1:8" x14ac:dyDescent="0.2">
      <c r="A35" s="22"/>
      <c r="B35" s="27" t="s">
        <v>50</v>
      </c>
      <c r="C35" s="28"/>
      <c r="D35" s="20">
        <f>D30+D34</f>
        <v>2048.057544166667</v>
      </c>
      <c r="E35" s="20">
        <f t="shared" ref="E35:F35" si="3">E30+E34</f>
        <v>877.73894750000011</v>
      </c>
      <c r="F35" s="20">
        <f t="shared" si="3"/>
        <v>11853.257619999998</v>
      </c>
      <c r="G35" s="20">
        <f>G30+G34</f>
        <v>1630.415569894333</v>
      </c>
      <c r="H35" s="20">
        <f>H34+H30</f>
        <v>16409.469681560997</v>
      </c>
    </row>
    <row r="36" spans="1:8" x14ac:dyDescent="0.2">
      <c r="A36" s="31" t="s">
        <v>25</v>
      </c>
      <c r="B36" s="32"/>
      <c r="C36" s="32"/>
      <c r="D36" s="32"/>
      <c r="E36" s="32"/>
      <c r="F36" s="32"/>
      <c r="G36" s="32"/>
      <c r="H36" s="32"/>
    </row>
    <row r="37" spans="1:8" x14ac:dyDescent="0.2">
      <c r="A37" s="18">
        <v>5</v>
      </c>
      <c r="B37" s="23"/>
      <c r="C37" s="19" t="s">
        <v>51</v>
      </c>
      <c r="D37" s="21"/>
      <c r="E37" s="21"/>
      <c r="F37" s="21"/>
      <c r="G37" s="20">
        <f>784784.24/1000/1.2</f>
        <v>653.98686666666663</v>
      </c>
      <c r="H37" s="20">
        <f>G37+F37+E37+D37</f>
        <v>653.98686666666663</v>
      </c>
    </row>
    <row r="38" spans="1:8" ht="12.75" customHeight="1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</f>
        <v>32.299999999999997</v>
      </c>
      <c r="H38" s="20">
        <f t="shared" ref="H38:H43" si="4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</f>
        <v>29.75</v>
      </c>
      <c r="H39" s="20">
        <f t="shared" si="4"/>
        <v>29.75</v>
      </c>
    </row>
    <row r="40" spans="1:8" ht="12.75" customHeight="1" x14ac:dyDescent="0.2">
      <c r="A40" s="18">
        <v>8</v>
      </c>
      <c r="B40" s="23"/>
      <c r="C40" s="19" t="s">
        <v>28</v>
      </c>
      <c r="D40" s="21"/>
      <c r="E40" s="21"/>
      <c r="F40" s="21"/>
      <c r="G40" s="20">
        <f>4600/1.2/1000</f>
        <v>3.8333333333333335</v>
      </c>
      <c r="H40" s="20">
        <f t="shared" si="4"/>
        <v>3.8333333333333335</v>
      </c>
    </row>
    <row r="41" spans="1:8" x14ac:dyDescent="0.2">
      <c r="A41" s="18">
        <v>9</v>
      </c>
      <c r="B41" s="23"/>
      <c r="C41" s="19" t="s">
        <v>36</v>
      </c>
      <c r="D41" s="21"/>
      <c r="E41" s="21"/>
      <c r="F41" s="21"/>
      <c r="G41" s="20">
        <f>8.5</f>
        <v>8.5</v>
      </c>
      <c r="H41" s="20">
        <f t="shared" si="4"/>
        <v>8.5</v>
      </c>
    </row>
    <row r="42" spans="1:8" ht="12.75" customHeight="1" x14ac:dyDescent="0.2">
      <c r="A42" s="18">
        <v>10</v>
      </c>
      <c r="B42" s="23"/>
      <c r="C42" s="19" t="s">
        <v>29</v>
      </c>
      <c r="D42" s="21"/>
      <c r="E42" s="21"/>
      <c r="F42" s="21"/>
      <c r="G42" s="20">
        <f>75600/1000/1.2</f>
        <v>63</v>
      </c>
      <c r="H42" s="20">
        <f t="shared" si="4"/>
        <v>63</v>
      </c>
    </row>
    <row r="43" spans="1:8" ht="12.75" customHeight="1" x14ac:dyDescent="0.2">
      <c r="A43" s="18">
        <v>11</v>
      </c>
      <c r="B43" s="19" t="s">
        <v>46</v>
      </c>
      <c r="C43" s="19" t="s">
        <v>52</v>
      </c>
      <c r="D43" s="21"/>
      <c r="E43" s="21"/>
      <c r="F43" s="21"/>
      <c r="G43" s="20">
        <v>1425.39</v>
      </c>
      <c r="H43" s="20">
        <f t="shared" si="4"/>
        <v>1425.39</v>
      </c>
    </row>
    <row r="44" spans="1:8" ht="12.75" customHeight="1" x14ac:dyDescent="0.2">
      <c r="A44" s="22"/>
      <c r="B44" s="27" t="s">
        <v>30</v>
      </c>
      <c r="C44" s="28"/>
      <c r="D44" s="20">
        <f t="shared" ref="D44:F44" si="5">D37+D38+D39+D40+D41+D42+D43</f>
        <v>0</v>
      </c>
      <c r="E44" s="20">
        <f t="shared" si="5"/>
        <v>0</v>
      </c>
      <c r="F44" s="20">
        <f t="shared" si="5"/>
        <v>0</v>
      </c>
      <c r="G44" s="20">
        <f>G37+G38+G39+G40+G41+G42+G43</f>
        <v>2216.7602000000002</v>
      </c>
      <c r="H44" s="20">
        <f>G44+F44+E44+D44</f>
        <v>2216.7602000000002</v>
      </c>
    </row>
    <row r="45" spans="1:8" ht="12.75" customHeight="1" x14ac:dyDescent="0.2">
      <c r="A45" s="22"/>
      <c r="B45" s="27" t="s">
        <v>31</v>
      </c>
      <c r="C45" s="28"/>
      <c r="D45" s="20">
        <f>D35+D44</f>
        <v>2048.057544166667</v>
      </c>
      <c r="E45" s="20">
        <f t="shared" ref="E45:G45" si="6">E35+E44</f>
        <v>877.73894750000011</v>
      </c>
      <c r="F45" s="20">
        <f t="shared" si="6"/>
        <v>11853.257619999998</v>
      </c>
      <c r="G45" s="20">
        <f t="shared" si="6"/>
        <v>3847.1757698943329</v>
      </c>
      <c r="H45" s="20">
        <f>D45+E45+F45+G45</f>
        <v>18626.229881560997</v>
      </c>
    </row>
    <row r="46" spans="1:8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8" x14ac:dyDescent="0.2">
      <c r="A47" s="18">
        <v>12</v>
      </c>
      <c r="B47" s="23"/>
      <c r="C47" s="19" t="s">
        <v>33</v>
      </c>
      <c r="D47" s="20">
        <f>D45/100*20</f>
        <v>409.6115088333334</v>
      </c>
      <c r="E47" s="20">
        <f t="shared" ref="E47:G47" si="7">E45/100*20</f>
        <v>175.54778950000002</v>
      </c>
      <c r="F47" s="20">
        <f t="shared" si="7"/>
        <v>2370.6515239999994</v>
      </c>
      <c r="G47" s="20">
        <f t="shared" si="7"/>
        <v>769.43515397886654</v>
      </c>
      <c r="H47" s="20">
        <f>H45/100*20</f>
        <v>3725.2459763121992</v>
      </c>
    </row>
    <row r="48" spans="1:8" x14ac:dyDescent="0.2">
      <c r="A48" s="22"/>
      <c r="B48" s="27" t="s">
        <v>34</v>
      </c>
      <c r="C48" s="28"/>
      <c r="D48" s="20">
        <f>D47</f>
        <v>409.6115088333334</v>
      </c>
      <c r="E48" s="20">
        <f>E47</f>
        <v>175.54778950000002</v>
      </c>
      <c r="F48" s="21">
        <f>F47</f>
        <v>2370.6515239999994</v>
      </c>
      <c r="G48" s="20">
        <f>G47</f>
        <v>769.43515397886654</v>
      </c>
      <c r="H48" s="20">
        <f>D48+E48+F48+G48</f>
        <v>3725.2459763121997</v>
      </c>
    </row>
    <row r="49" spans="1:8" x14ac:dyDescent="0.2">
      <c r="A49" s="22"/>
      <c r="B49" s="27" t="s">
        <v>35</v>
      </c>
      <c r="C49" s="28"/>
      <c r="D49" s="20">
        <f>D45+D47</f>
        <v>2457.6690530000005</v>
      </c>
      <c r="E49" s="20">
        <f>E45+E47</f>
        <v>1053.2867370000001</v>
      </c>
      <c r="F49" s="20">
        <f t="shared" ref="F49" si="8">F45+F47</f>
        <v>14223.909143999997</v>
      </c>
      <c r="G49" s="20">
        <f>G45+G47</f>
        <v>4616.6109238731997</v>
      </c>
      <c r="H49" s="20">
        <f>H45+H47</f>
        <v>22351.475857873196</v>
      </c>
    </row>
    <row r="50" spans="1:8" x14ac:dyDescent="0.2">
      <c r="A50" s="22"/>
      <c r="B50" s="29" t="s">
        <v>40</v>
      </c>
      <c r="C50" s="29"/>
      <c r="D50" s="21"/>
      <c r="E50" s="21"/>
      <c r="F50" s="21">
        <f>F26*1.2</f>
        <v>14223.909143999997</v>
      </c>
      <c r="G50" s="21"/>
      <c r="H50" s="21"/>
    </row>
    <row r="51" spans="1:8" x14ac:dyDescent="0.2">
      <c r="A51" s="22"/>
      <c r="B51" s="30" t="s">
        <v>41</v>
      </c>
      <c r="C51" s="30"/>
      <c r="D51" s="21">
        <f>D49-D50</f>
        <v>2457.6690530000005</v>
      </c>
      <c r="E51" s="21">
        <f t="shared" ref="E51:G51" si="9">E49-E50</f>
        <v>1053.2867370000001</v>
      </c>
      <c r="F51" s="21">
        <f t="shared" si="9"/>
        <v>0</v>
      </c>
      <c r="G51" s="21">
        <f t="shared" si="9"/>
        <v>4616.6109238731997</v>
      </c>
      <c r="H51" s="21">
        <f>D51+E51+F51+G51</f>
        <v>8127.5667138732006</v>
      </c>
    </row>
  </sheetData>
  <mergeCells count="30">
    <mergeCell ref="B26:C26"/>
    <mergeCell ref="A27:H27"/>
    <mergeCell ref="B29:C29"/>
    <mergeCell ref="B30:C30"/>
    <mergeCell ref="A31:H31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9:C49"/>
    <mergeCell ref="B50:C50"/>
    <mergeCell ref="B51:C51"/>
    <mergeCell ref="B34:C34"/>
    <mergeCell ref="B35:C35"/>
    <mergeCell ref="A36:H36"/>
    <mergeCell ref="A46:H46"/>
    <mergeCell ref="B48:C48"/>
    <mergeCell ref="B44:C44"/>
    <mergeCell ref="B45:C45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view="pageBreakPreview" topLeftCell="A13" zoomScale="80" zoomScaleNormal="75" zoomScaleSheetLayoutView="80" workbookViewId="0">
      <selection activeCell="G43" sqref="G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3" t="s">
        <v>2</v>
      </c>
      <c r="D2" s="33"/>
      <c r="E2" s="33"/>
      <c r="F2" s="33"/>
      <c r="G2" s="33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0" t="s">
        <v>38</v>
      </c>
      <c r="C6" s="40"/>
      <c r="D6" s="24">
        <f>H45</f>
        <v>2881.4028787602847</v>
      </c>
      <c r="E6" s="2" t="s">
        <v>37</v>
      </c>
      <c r="F6" s="2"/>
      <c r="G6" s="2"/>
      <c r="H6" s="2"/>
    </row>
    <row r="7" spans="2:8" x14ac:dyDescent="0.2">
      <c r="B7" s="41" t="s">
        <v>5</v>
      </c>
      <c r="C7" s="41"/>
      <c r="D7" s="2"/>
      <c r="E7" s="2" t="s">
        <v>37</v>
      </c>
      <c r="F7" s="2"/>
      <c r="G7" s="2"/>
      <c r="H7" s="2"/>
    </row>
    <row r="8" spans="2:8" ht="12.75" customHeight="1" x14ac:dyDescent="0.2">
      <c r="C8" s="34" t="s">
        <v>43</v>
      </c>
      <c r="D8" s="35"/>
      <c r="E8" s="35"/>
      <c r="F8" s="35"/>
      <c r="G8" s="35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12.75" customHeight="1" x14ac:dyDescent="0.2">
      <c r="C15" s="36" t="s">
        <v>43</v>
      </c>
      <c r="D15" s="33"/>
      <c r="E15" s="33"/>
      <c r="F15" s="33"/>
      <c r="G15" s="33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44</v>
      </c>
      <c r="D18" s="13"/>
      <c r="E18" s="2"/>
      <c r="F18" s="2"/>
      <c r="G18" s="2"/>
      <c r="H18" s="2"/>
    </row>
    <row r="19" spans="1:8" ht="12.75" customHeight="1" x14ac:dyDescent="0.2">
      <c r="A19" s="37" t="s">
        <v>10</v>
      </c>
      <c r="B19" s="38" t="s">
        <v>11</v>
      </c>
      <c r="C19" s="38" t="s">
        <v>12</v>
      </c>
      <c r="D19" s="39" t="s">
        <v>13</v>
      </c>
      <c r="E19" s="39"/>
      <c r="F19" s="39"/>
      <c r="G19" s="39"/>
      <c r="H19" s="37" t="s">
        <v>14</v>
      </c>
    </row>
    <row r="20" spans="1:8" ht="12.75" customHeight="1" x14ac:dyDescent="0.2">
      <c r="A20" s="37"/>
      <c r="B20" s="38"/>
      <c r="C20" s="38"/>
      <c r="D20" s="37" t="s">
        <v>15</v>
      </c>
      <c r="E20" s="37" t="s">
        <v>16</v>
      </c>
      <c r="F20" s="37" t="s">
        <v>17</v>
      </c>
      <c r="G20" s="37" t="s">
        <v>18</v>
      </c>
      <c r="H20" s="37"/>
    </row>
    <row r="21" spans="1:8" x14ac:dyDescent="0.2">
      <c r="A21" s="37"/>
      <c r="B21" s="38"/>
      <c r="C21" s="38"/>
      <c r="D21" s="37"/>
      <c r="E21" s="37"/>
      <c r="F21" s="37"/>
      <c r="G21" s="37"/>
      <c r="H21" s="37"/>
    </row>
    <row r="22" spans="1:8" x14ac:dyDescent="0.2">
      <c r="A22" s="37"/>
      <c r="B22" s="38"/>
      <c r="C22" s="38"/>
      <c r="D22" s="37"/>
      <c r="E22" s="37"/>
      <c r="F22" s="37"/>
      <c r="G22" s="37"/>
      <c r="H22" s="37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1" t="s">
        <v>19</v>
      </c>
      <c r="B24" s="32"/>
      <c r="C24" s="32"/>
      <c r="D24" s="32"/>
      <c r="E24" s="32"/>
      <c r="F24" s="32"/>
      <c r="G24" s="32"/>
      <c r="H24" s="32"/>
    </row>
    <row r="25" spans="1:8" ht="25.5" x14ac:dyDescent="0.2">
      <c r="A25" s="18">
        <v>1</v>
      </c>
      <c r="B25" s="19" t="s">
        <v>20</v>
      </c>
      <c r="C25" s="25" t="s">
        <v>43</v>
      </c>
      <c r="D25" s="20">
        <f>(598099.88+80639.65+405222.18+1336728.06+652860.14+437405.88)/1000/1.2*0.7/7.21</f>
        <v>284.05791181229779</v>
      </c>
      <c r="E25" s="20">
        <f>(598099.88+80639.65+405222.18+1336728.06+652860.14+437405.88)/1000/1.2*0.3/7.21</f>
        <v>121.73910506241333</v>
      </c>
      <c r="F25" s="21">
        <f>11853257.62/1000/6.16</f>
        <v>1924.2301331168828</v>
      </c>
      <c r="G25" s="21">
        <v>0</v>
      </c>
      <c r="H25" s="20">
        <f>D25+E25+G25+F25</f>
        <v>2330.0271499915939</v>
      </c>
    </row>
    <row r="26" spans="1:8" ht="12.75" customHeight="1" x14ac:dyDescent="0.2">
      <c r="A26" s="22"/>
      <c r="B26" s="27" t="s">
        <v>21</v>
      </c>
      <c r="C26" s="28"/>
      <c r="D26" s="20">
        <f>D25</f>
        <v>284.05791181229779</v>
      </c>
      <c r="E26" s="20">
        <f t="shared" ref="E26:G26" si="0">E25</f>
        <v>121.73910506241333</v>
      </c>
      <c r="F26" s="20">
        <f t="shared" si="0"/>
        <v>1924.2301331168828</v>
      </c>
      <c r="G26" s="20">
        <f t="shared" si="0"/>
        <v>0</v>
      </c>
      <c r="H26" s="20">
        <f>H25</f>
        <v>2330.0271499915939</v>
      </c>
    </row>
    <row r="27" spans="1:8" ht="12.75" customHeight="1" x14ac:dyDescent="0.2">
      <c r="A27" s="31" t="s">
        <v>22</v>
      </c>
      <c r="B27" s="32"/>
      <c r="C27" s="32"/>
      <c r="D27" s="32"/>
      <c r="E27" s="32"/>
      <c r="F27" s="32"/>
      <c r="G27" s="32"/>
      <c r="H27" s="32"/>
    </row>
    <row r="28" spans="1:8" ht="25.5" x14ac:dyDescent="0.2">
      <c r="A28" s="18">
        <v>2</v>
      </c>
      <c r="B28" s="19" t="s">
        <v>20</v>
      </c>
      <c r="C28" s="19" t="s">
        <v>42</v>
      </c>
      <c r="D28" s="21"/>
      <c r="E28" s="21"/>
      <c r="F28" s="21"/>
      <c r="G28" s="20"/>
      <c r="H28" s="20">
        <f>G28+D28+E28+F28</f>
        <v>0</v>
      </c>
    </row>
    <row r="29" spans="1:8" ht="12.75" customHeight="1" x14ac:dyDescent="0.2">
      <c r="A29" s="22"/>
      <c r="B29" s="27" t="s">
        <v>23</v>
      </c>
      <c r="C29" s="28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ht="12.75" customHeight="1" x14ac:dyDescent="0.2">
      <c r="A30" s="22"/>
      <c r="B30" s="27" t="s">
        <v>24</v>
      </c>
      <c r="C30" s="28"/>
      <c r="D30" s="20">
        <f>D26+D29</f>
        <v>284.05791181229779</v>
      </c>
      <c r="E30" s="20">
        <f t="shared" ref="E30:G30" si="1">E26+E29</f>
        <v>121.73910506241333</v>
      </c>
      <c r="F30" s="20">
        <f t="shared" si="1"/>
        <v>1924.2301331168828</v>
      </c>
      <c r="G30" s="20">
        <f t="shared" si="1"/>
        <v>0</v>
      </c>
      <c r="H30" s="20">
        <f>H26+H29</f>
        <v>2330.0271499915939</v>
      </c>
    </row>
    <row r="31" spans="1:8" ht="39" customHeight="1" x14ac:dyDescent="0.2">
      <c r="A31" s="31" t="s">
        <v>45</v>
      </c>
      <c r="B31" s="32"/>
      <c r="C31" s="32"/>
      <c r="D31" s="32"/>
      <c r="E31" s="32"/>
      <c r="F31" s="32"/>
      <c r="G31" s="32"/>
      <c r="H31" s="32"/>
    </row>
    <row r="32" spans="1:8" ht="38.25" x14ac:dyDescent="0.2">
      <c r="A32" s="18">
        <v>3</v>
      </c>
      <c r="B32" s="19" t="s">
        <v>46</v>
      </c>
      <c r="C32" s="19" t="s">
        <v>47</v>
      </c>
      <c r="D32" s="21"/>
      <c r="E32" s="21"/>
      <c r="F32" s="21"/>
      <c r="G32" s="20">
        <f>(D30+E30+F30)/100*2.14</f>
        <v>49.862581009820111</v>
      </c>
      <c r="H32" s="20">
        <f>D32+E32+F32+G32</f>
        <v>49.862581009820111</v>
      </c>
    </row>
    <row r="33" spans="1:8" ht="38.25" x14ac:dyDescent="0.2">
      <c r="A33" s="18">
        <v>4</v>
      </c>
      <c r="B33" s="19" t="s">
        <v>46</v>
      </c>
      <c r="C33" s="26" t="s">
        <v>48</v>
      </c>
      <c r="D33" s="21"/>
      <c r="E33" s="21"/>
      <c r="F33" s="21"/>
      <c r="G33" s="20">
        <f>(D30+E30+F30+G37+G38+G39+G40+G41+G42+G30)/100*8.44</f>
        <v>208.84558343977906</v>
      </c>
      <c r="H33" s="20">
        <f>D33+E33+F33+G33</f>
        <v>208.84558343977906</v>
      </c>
    </row>
    <row r="34" spans="1:8" ht="12.75" customHeight="1" x14ac:dyDescent="0.2">
      <c r="A34" s="22"/>
      <c r="B34" s="27" t="s">
        <v>49</v>
      </c>
      <c r="C34" s="28"/>
      <c r="D34" s="21">
        <f>D32+D33</f>
        <v>0</v>
      </c>
      <c r="E34" s="21">
        <f t="shared" ref="E34:F34" si="2">E32+E33</f>
        <v>0</v>
      </c>
      <c r="F34" s="21">
        <f t="shared" si="2"/>
        <v>0</v>
      </c>
      <c r="G34" s="21">
        <f>G32+G33</f>
        <v>258.70816444959917</v>
      </c>
      <c r="H34" s="20">
        <f>D34+E34+F34+G34</f>
        <v>258.70816444959917</v>
      </c>
    </row>
    <row r="35" spans="1:8" x14ac:dyDescent="0.2">
      <c r="A35" s="22"/>
      <c r="B35" s="27" t="s">
        <v>50</v>
      </c>
      <c r="C35" s="28"/>
      <c r="D35" s="20">
        <f>D30+D34</f>
        <v>284.05791181229779</v>
      </c>
      <c r="E35" s="20">
        <f t="shared" ref="E35:F35" si="3">E30+E34</f>
        <v>121.73910506241333</v>
      </c>
      <c r="F35" s="20">
        <f t="shared" si="3"/>
        <v>1924.2301331168828</v>
      </c>
      <c r="G35" s="20">
        <f>G30+G34</f>
        <v>258.70816444959917</v>
      </c>
      <c r="H35" s="20">
        <f>H34+H30</f>
        <v>2588.7353144411932</v>
      </c>
    </row>
    <row r="36" spans="1:8" ht="12.75" customHeight="1" x14ac:dyDescent="0.2">
      <c r="A36" s="31" t="s">
        <v>25</v>
      </c>
      <c r="B36" s="32"/>
      <c r="C36" s="32"/>
      <c r="D36" s="32"/>
      <c r="E36" s="32"/>
      <c r="F36" s="32"/>
      <c r="G36" s="32"/>
      <c r="H36" s="32"/>
    </row>
    <row r="37" spans="1:8" x14ac:dyDescent="0.2">
      <c r="A37" s="18">
        <v>5</v>
      </c>
      <c r="B37" s="23"/>
      <c r="C37" s="19" t="s">
        <v>51</v>
      </c>
      <c r="D37" s="21"/>
      <c r="E37" s="21"/>
      <c r="F37" s="21"/>
      <c r="G37" s="20">
        <f>784784.24/1000/1.2/4.91</f>
        <v>133.19488119484046</v>
      </c>
      <c r="H37" s="20">
        <f>G37+F37+E37+D37</f>
        <v>133.19488119484046</v>
      </c>
    </row>
    <row r="38" spans="1:8" ht="12.75" customHeight="1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32.3/12.21</f>
        <v>2.6453726453726452</v>
      </c>
      <c r="H38" s="20">
        <f t="shared" ref="H38:H43" si="4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29.75/12.21</f>
        <v>2.4365274365274363</v>
      </c>
      <c r="H39" s="20">
        <f t="shared" si="4"/>
        <v>2.4365274365274363</v>
      </c>
    </row>
    <row r="40" spans="1:8" ht="12.75" customHeight="1" x14ac:dyDescent="0.2">
      <c r="A40" s="18">
        <v>8</v>
      </c>
      <c r="B40" s="23"/>
      <c r="C40" s="19" t="s">
        <v>28</v>
      </c>
      <c r="D40" s="21"/>
      <c r="E40" s="21"/>
      <c r="F40" s="21"/>
      <c r="G40" s="20">
        <f>4600/1.2/1000/12.21</f>
        <v>0.31395031395031392</v>
      </c>
      <c r="H40" s="20">
        <f t="shared" si="4"/>
        <v>0.31395031395031392</v>
      </c>
    </row>
    <row r="41" spans="1:8" x14ac:dyDescent="0.2">
      <c r="A41" s="18">
        <v>9</v>
      </c>
      <c r="B41" s="23"/>
      <c r="C41" s="19" t="s">
        <v>36</v>
      </c>
      <c r="D41" s="21"/>
      <c r="E41" s="21"/>
      <c r="F41" s="21"/>
      <c r="G41" s="20">
        <f>8.5/12.21</f>
        <v>0.69615069615069614</v>
      </c>
      <c r="H41" s="20">
        <f t="shared" si="4"/>
        <v>0.69615069615069614</v>
      </c>
    </row>
    <row r="42" spans="1:8" ht="12.75" customHeight="1" x14ac:dyDescent="0.2">
      <c r="A42" s="18">
        <v>10</v>
      </c>
      <c r="B42" s="23"/>
      <c r="C42" s="19" t="s">
        <v>29</v>
      </c>
      <c r="D42" s="21"/>
      <c r="E42" s="21"/>
      <c r="F42" s="21"/>
      <c r="G42" s="20">
        <f>75600/1000/1.2/12.21</f>
        <v>5.1597051597051591</v>
      </c>
      <c r="H42" s="20">
        <f t="shared" si="4"/>
        <v>5.1597051597051591</v>
      </c>
    </row>
    <row r="43" spans="1:8" ht="12.75" customHeight="1" x14ac:dyDescent="0.2">
      <c r="A43" s="18">
        <v>11</v>
      </c>
      <c r="B43" s="19" t="s">
        <v>46</v>
      </c>
      <c r="C43" s="19" t="s">
        <v>52</v>
      </c>
      <c r="D43" s="21"/>
      <c r="E43" s="21"/>
      <c r="F43" s="21"/>
      <c r="G43" s="20">
        <f>(D30+E30+F30+G37+G38+G39+G40+G41+G42+G30)/100*5.99</f>
        <v>148.22097687254464</v>
      </c>
      <c r="H43" s="20">
        <f t="shared" si="4"/>
        <v>148.22097687254464</v>
      </c>
    </row>
    <row r="44" spans="1:8" ht="12.75" customHeight="1" x14ac:dyDescent="0.2">
      <c r="A44" s="22"/>
      <c r="B44" s="27" t="s">
        <v>30</v>
      </c>
      <c r="C44" s="28"/>
      <c r="D44" s="20">
        <f t="shared" ref="D44:F44" si="5">D37+D38+D39+D40+D41+D42+D43</f>
        <v>0</v>
      </c>
      <c r="E44" s="20">
        <f t="shared" si="5"/>
        <v>0</v>
      </c>
      <c r="F44" s="20">
        <f t="shared" si="5"/>
        <v>0</v>
      </c>
      <c r="G44" s="20">
        <f>G37+G38+G39+G40+G41+G42+G43</f>
        <v>292.66756431909135</v>
      </c>
      <c r="H44" s="20">
        <f>G44+F44+E44+D44</f>
        <v>292.66756431909135</v>
      </c>
    </row>
    <row r="45" spans="1:8" ht="12.75" customHeight="1" x14ac:dyDescent="0.2">
      <c r="A45" s="22"/>
      <c r="B45" s="27" t="s">
        <v>31</v>
      </c>
      <c r="C45" s="28"/>
      <c r="D45" s="20">
        <f>D35+D44</f>
        <v>284.05791181229779</v>
      </c>
      <c r="E45" s="20">
        <f t="shared" ref="E45:G45" si="6">E35+E44</f>
        <v>121.73910506241333</v>
      </c>
      <c r="F45" s="20">
        <f t="shared" si="6"/>
        <v>1924.2301331168828</v>
      </c>
      <c r="G45" s="20">
        <f t="shared" si="6"/>
        <v>551.37572876869058</v>
      </c>
      <c r="H45" s="20">
        <f>D45+E45+F45+G45</f>
        <v>2881.4028787602847</v>
      </c>
    </row>
    <row r="46" spans="1:8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8" x14ac:dyDescent="0.2">
      <c r="A47" s="18">
        <v>12</v>
      </c>
      <c r="B47" s="23"/>
      <c r="C47" s="19" t="s">
        <v>33</v>
      </c>
      <c r="D47" s="20">
        <f>D45/100*20</f>
        <v>56.811582362459561</v>
      </c>
      <c r="E47" s="20">
        <f t="shared" ref="E47:G47" si="7">E45/100*20</f>
        <v>24.347821012482665</v>
      </c>
      <c r="F47" s="20">
        <f t="shared" si="7"/>
        <v>384.84602662337659</v>
      </c>
      <c r="G47" s="20">
        <f t="shared" si="7"/>
        <v>110.27514575373812</v>
      </c>
      <c r="H47" s="20">
        <f>H45/100*20</f>
        <v>576.28057575205696</v>
      </c>
    </row>
    <row r="48" spans="1:8" x14ac:dyDescent="0.2">
      <c r="A48" s="22"/>
      <c r="B48" s="27" t="s">
        <v>34</v>
      </c>
      <c r="C48" s="28"/>
      <c r="D48" s="20">
        <f>D47</f>
        <v>56.811582362459561</v>
      </c>
      <c r="E48" s="20">
        <f>E47</f>
        <v>24.347821012482665</v>
      </c>
      <c r="F48" s="21">
        <f>F47</f>
        <v>384.84602662337659</v>
      </c>
      <c r="G48" s="20">
        <f>G47</f>
        <v>110.27514575373812</v>
      </c>
      <c r="H48" s="20">
        <f>D48+E48+F48+G48</f>
        <v>576.28057575205696</v>
      </c>
    </row>
    <row r="49" spans="1:8" x14ac:dyDescent="0.2">
      <c r="A49" s="22"/>
      <c r="B49" s="42" t="s">
        <v>35</v>
      </c>
      <c r="C49" s="43"/>
      <c r="D49" s="20">
        <f>D45+D47</f>
        <v>340.86949417475734</v>
      </c>
      <c r="E49" s="20">
        <f>E45+E47</f>
        <v>146.08692607489598</v>
      </c>
      <c r="F49" s="20">
        <f t="shared" ref="F49" si="8">F45+F47</f>
        <v>2309.0761597402593</v>
      </c>
      <c r="G49" s="20">
        <f>G45+G47</f>
        <v>661.65087452242869</v>
      </c>
      <c r="H49" s="20">
        <f>H45+H47</f>
        <v>3457.6834545123415</v>
      </c>
    </row>
    <row r="50" spans="1:8" x14ac:dyDescent="0.2">
      <c r="A50" s="22"/>
      <c r="B50" s="29" t="s">
        <v>40</v>
      </c>
      <c r="C50" s="29"/>
      <c r="D50" s="21"/>
      <c r="E50" s="21"/>
      <c r="F50" s="21">
        <f>F26*1.2</f>
        <v>2309.0761597402593</v>
      </c>
      <c r="G50" s="21"/>
      <c r="H50" s="21"/>
    </row>
    <row r="51" spans="1:8" x14ac:dyDescent="0.2">
      <c r="A51" s="22"/>
      <c r="B51" s="30" t="s">
        <v>41</v>
      </c>
      <c r="C51" s="30"/>
      <c r="D51" s="21">
        <f>D49-D50</f>
        <v>340.86949417475734</v>
      </c>
      <c r="E51" s="21">
        <f t="shared" ref="E51:G51" si="9">E49-E50</f>
        <v>146.08692607489598</v>
      </c>
      <c r="F51" s="21">
        <f>F49-F50</f>
        <v>0</v>
      </c>
      <c r="G51" s="21">
        <f t="shared" si="9"/>
        <v>661.65087452242869</v>
      </c>
      <c r="H51" s="21">
        <f>D51+E51+F51+G51</f>
        <v>1148.607294772082</v>
      </c>
    </row>
  </sheetData>
  <mergeCells count="30">
    <mergeCell ref="A31:H31"/>
    <mergeCell ref="B29:C29"/>
    <mergeCell ref="A24:H24"/>
    <mergeCell ref="H19:H22"/>
    <mergeCell ref="B26:C26"/>
    <mergeCell ref="A27:H27"/>
    <mergeCell ref="B30:C30"/>
    <mergeCell ref="B45:C45"/>
    <mergeCell ref="B44:C44"/>
    <mergeCell ref="B34:C34"/>
    <mergeCell ref="B35:C35"/>
    <mergeCell ref="A36:H36"/>
    <mergeCell ref="C2:G2"/>
    <mergeCell ref="C8:G8"/>
    <mergeCell ref="C15:G15"/>
    <mergeCell ref="A19:A22"/>
    <mergeCell ref="B19:B22"/>
    <mergeCell ref="C19:C22"/>
    <mergeCell ref="D19:G19"/>
    <mergeCell ref="D20:D22"/>
    <mergeCell ref="E20:E22"/>
    <mergeCell ref="F20:F22"/>
    <mergeCell ref="G20:G22"/>
    <mergeCell ref="B6:C6"/>
    <mergeCell ref="B7:C7"/>
    <mergeCell ref="A46:H46"/>
    <mergeCell ref="B48:C48"/>
    <mergeCell ref="B49:C49"/>
    <mergeCell ref="B50:C50"/>
    <mergeCell ref="B51:C51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2022-11-16T06:42:49Z</cp:lastPrinted>
  <dcterms:created xsi:type="dcterms:W3CDTF">2022-07-06T13:17:17Z</dcterms:created>
  <dcterms:modified xsi:type="dcterms:W3CDTF">2022-11-16T06:42:56Z</dcterms:modified>
</cp:coreProperties>
</file>