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ИПР_ОКТЯБРЬ_2022\Приказы_ПСД\Приказы_ПСД_по_ТИТУЛам\Новые_261022 - 4 приказа меньше стоимости, не выложены\"/>
    </mc:Choice>
  </mc:AlternateContent>
  <xr:revisionPtr revIDLastSave="0" documentId="13_ncr:1_{7C4AACBB-E322-45B4-9C37-52BD260E0C65}" xr6:coauthVersionLast="36" xr6:coauthVersionMax="36" xr10:uidLastSave="{00000000-0000-0000-0000-000000000000}"/>
  <bookViews>
    <workbookView xWindow="0" yWindow="0" windowWidth="28800" windowHeight="11610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E26" i="2"/>
  <c r="E25" i="2"/>
  <c r="D27" i="2"/>
  <c r="D26" i="2"/>
  <c r="D25" i="2"/>
  <c r="E27" i="1"/>
  <c r="D27" i="1"/>
  <c r="H44" i="1" l="1"/>
  <c r="H43" i="1"/>
  <c r="G41" i="2" l="1"/>
  <c r="H41" i="2" s="1"/>
  <c r="G42" i="2"/>
  <c r="H42" i="2" s="1"/>
  <c r="G43" i="2"/>
  <c r="G44" i="2"/>
  <c r="G40" i="2"/>
  <c r="H40" i="2" s="1"/>
  <c r="G39" i="2"/>
  <c r="H39" i="2" s="1"/>
  <c r="F46" i="2"/>
  <c r="E46" i="2"/>
  <c r="D46" i="2"/>
  <c r="H44" i="2"/>
  <c r="H43" i="2"/>
  <c r="F36" i="2"/>
  <c r="E36" i="2"/>
  <c r="D36" i="2"/>
  <c r="F31" i="2"/>
  <c r="E31" i="2"/>
  <c r="D31" i="2"/>
  <c r="H30" i="2"/>
  <c r="G28" i="2"/>
  <c r="G32" i="2" s="1"/>
  <c r="F28" i="2"/>
  <c r="F32" i="2" s="1"/>
  <c r="F28" i="1"/>
  <c r="G28" i="1"/>
  <c r="E26" i="1"/>
  <c r="D26" i="1"/>
  <c r="H26" i="1" s="1"/>
  <c r="E25" i="1"/>
  <c r="E28" i="1" s="1"/>
  <c r="D25" i="1"/>
  <c r="D28" i="1" s="1"/>
  <c r="H28" i="1" l="1"/>
  <c r="H31" i="2"/>
  <c r="F37" i="2"/>
  <c r="F47" i="2" s="1"/>
  <c r="H26" i="2"/>
  <c r="E28" i="2"/>
  <c r="E32" i="2" s="1"/>
  <c r="E37" i="2" s="1"/>
  <c r="E47" i="2" s="1"/>
  <c r="E49" i="2" s="1"/>
  <c r="E50" i="2" s="1"/>
  <c r="H27" i="2"/>
  <c r="D28" i="2"/>
  <c r="D32" i="2" s="1"/>
  <c r="F49" i="2"/>
  <c r="F50" i="2" s="1"/>
  <c r="H25" i="2"/>
  <c r="H25" i="1"/>
  <c r="H28" i="2" l="1"/>
  <c r="H32" i="2" s="1"/>
  <c r="E51" i="2"/>
  <c r="F51" i="2"/>
  <c r="G45" i="2"/>
  <c r="G35" i="2"/>
  <c r="H35" i="2" s="1"/>
  <c r="D37" i="2"/>
  <c r="D47" i="2" s="1"/>
  <c r="G34" i="2"/>
  <c r="D46" i="1"/>
  <c r="E46" i="1"/>
  <c r="F46" i="1"/>
  <c r="H40" i="1"/>
  <c r="H41" i="1"/>
  <c r="H42" i="1"/>
  <c r="H39" i="1"/>
  <c r="E36" i="1"/>
  <c r="F36" i="1"/>
  <c r="D36" i="1"/>
  <c r="H30" i="1"/>
  <c r="F31" i="1"/>
  <c r="E31" i="1"/>
  <c r="D31" i="1"/>
  <c r="H31" i="1" s="1"/>
  <c r="D32" i="1"/>
  <c r="H45" i="2" l="1"/>
  <c r="G46" i="2"/>
  <c r="H46" i="2" s="1"/>
  <c r="H34" i="2"/>
  <c r="G36" i="2"/>
  <c r="D49" i="2"/>
  <c r="D50" i="2" s="1"/>
  <c r="D37" i="1"/>
  <c r="D47" i="1" s="1"/>
  <c r="F32" i="1"/>
  <c r="F37" i="1" s="1"/>
  <c r="F47" i="1" s="1"/>
  <c r="F49" i="1" s="1"/>
  <c r="F51" i="1" s="1"/>
  <c r="G32" i="1"/>
  <c r="D51" i="2" l="1"/>
  <c r="H36" i="2"/>
  <c r="H37" i="2" s="1"/>
  <c r="G37" i="2"/>
  <c r="G47" i="2" s="1"/>
  <c r="F50" i="1"/>
  <c r="G49" i="2" l="1"/>
  <c r="G50" i="2" s="1"/>
  <c r="H50" i="2" s="1"/>
  <c r="H47" i="2"/>
  <c r="H27" i="1"/>
  <c r="H49" i="2" l="1"/>
  <c r="H51" i="2" s="1"/>
  <c r="D6" i="2" s="1"/>
  <c r="G51" i="2"/>
  <c r="E32" i="1"/>
  <c r="G35" i="1" l="1"/>
  <c r="H35" i="1" s="1"/>
  <c r="G45" i="1"/>
  <c r="H45" i="1" s="1"/>
  <c r="E37" i="1"/>
  <c r="E47" i="1" s="1"/>
  <c r="G34" i="1"/>
  <c r="G46" i="1" l="1"/>
  <c r="H46" i="1" s="1"/>
  <c r="G36" i="1"/>
  <c r="H34" i="1"/>
  <c r="E49" i="1"/>
  <c r="E50" i="1" s="1"/>
  <c r="D49" i="1"/>
  <c r="D50" i="1" s="1"/>
  <c r="H36" i="1" l="1"/>
  <c r="G37" i="1"/>
  <c r="G47" i="1" s="1"/>
  <c r="H47" i="1" s="1"/>
  <c r="H32" i="1"/>
  <c r="D51" i="1"/>
  <c r="E51" i="1"/>
  <c r="G49" i="1" l="1"/>
  <c r="G50" i="1" s="1"/>
  <c r="H50" i="1" s="1"/>
  <c r="H37" i="1"/>
  <c r="H49" i="1"/>
  <c r="H51" i="1" s="1"/>
  <c r="D6" i="1" s="1"/>
  <c r="G51" i="1" l="1"/>
</calcChain>
</file>

<file path=xl/sharedStrings.xml><?xml version="1.0" encoding="utf-8"?>
<sst xmlns="http://schemas.openxmlformats.org/spreadsheetml/2006/main" count="119" uniqueCount="56">
  <si>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</si>
  <si>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</si>
  <si>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</si>
  <si>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</si>
  <si>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</si>
  <si>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</si>
  <si>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</si>
  <si>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</si>
  <si>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</si>
  <si>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</si>
  <si>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</si>
  <si>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</si>
  <si>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</si>
  <si>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</si>
  <si>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</si>
  <si>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</si>
  <si>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</si>
  <si>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</si>
  <si>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</si>
  <si>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</si>
  <si>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</si>
  <si>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</si>
  <si>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</si>
  <si>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</si>
  <si>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</si>
  <si>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</si>
  <si>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</si>
  <si>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</si>
  <si>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</si>
  <si>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</si>
  <si>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</si>
  <si>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</si>
  <si>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</si>
  <si>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</si>
  <si>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</si>
  <si>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</si>
  <si>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</si>
  <si>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</si>
  <si>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</si>
  <si>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</si>
  <si>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</si>
  <si>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</si>
  <si>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</si>
  <si>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</si>
  <si>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</si>
  <si>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</si>
  <si>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>Составлена в ценах по состоянию на 2 кв.2022 г.</t>
  </si>
  <si>
    <t xml:space="preserve">Пусконаладочные работы </t>
  </si>
  <si>
    <t>Проектные работы</t>
  </si>
  <si>
    <t>Реконструкция КЛ-10 кВ от ПС Приморская ф.10 до ТП-22 в г. Приморск Выборгского района ЛО (инв.№ 050004602) (21-1-05-0-01-07-0-0672)</t>
  </si>
  <si>
    <t>ГНБ. Реконструкция КЛ-10 кВ от ПС Приморская ф.10 до ТП-22 в г. Приморск Выборгского района ЛО (инв.№ 050004602) (21-1-05-0-01-07-0-0672)</t>
  </si>
  <si>
    <t>Дополнительный объем ГНБ. Реконструкция КЛ-10 кВ от ПС Приморская ф.10 до ТП-22 в г. Приморск Выборгского района ЛО (инв.№ 050004602) (21-1-05-0-01-07-0-0672)</t>
  </si>
  <si>
    <t>ЛС №1</t>
  </si>
  <si>
    <t>ЛС №2</t>
  </si>
  <si>
    <t>ЛС №3</t>
  </si>
  <si>
    <t>Выб, РК КЛ-10 кВ от ПС Приморская ф.10 до ТП-22 в г. Приморск Выборгского района ЛО (инв.№ 050004602) (21-1-05-0-01-07-0-0672)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</si>
</sst>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2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1"/>
  <sheetViews>
    <sheetView tabSelected="1" view="pageBreakPreview" zoomScale="80" zoomScaleNormal="75" zoomScaleSheetLayoutView="80" workbookViewId="0"/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4.1406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H51</f>
        <v>9173.5135571999999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8.5" customHeight="1" x14ac:dyDescent="0.2">
      <c r="C8" s="33" t="s">
        <v>49</v>
      </c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5" t="s">
        <v>55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46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ht="38.25" x14ac:dyDescent="0.2">
      <c r="A25" s="18">
        <v>1</v>
      </c>
      <c r="B25" s="19" t="s">
        <v>52</v>
      </c>
      <c r="C25" s="25" t="s">
        <v>49</v>
      </c>
      <c r="D25" s="27">
        <f>(307.07+474.15+2486.63)*0.7</f>
        <v>2287.4949999999999</v>
      </c>
      <c r="E25" s="27">
        <f>(307.07+474.15+2486.63)*0.3</f>
        <v>980.35500000000002</v>
      </c>
      <c r="F25" s="21">
        <v>0</v>
      </c>
      <c r="G25" s="21">
        <v>0</v>
      </c>
      <c r="H25" s="20">
        <f>D25+E25+G25+F25</f>
        <v>3267.85</v>
      </c>
    </row>
    <row r="26" spans="1:8" ht="38.25" x14ac:dyDescent="0.2">
      <c r="A26" s="18">
        <v>2</v>
      </c>
      <c r="B26" s="19" t="s">
        <v>53</v>
      </c>
      <c r="C26" s="25" t="s">
        <v>50</v>
      </c>
      <c r="D26" s="27">
        <f>(247.36+13.64+232.06)*0.7</f>
        <v>345.142</v>
      </c>
      <c r="E26" s="27">
        <f>(247.36+13.64+232.06)*0.3</f>
        <v>147.91800000000001</v>
      </c>
      <c r="F26" s="21">
        <v>0</v>
      </c>
      <c r="G26" s="21">
        <v>0</v>
      </c>
      <c r="H26" s="20">
        <f>D26+E26+G26+F26</f>
        <v>493.06</v>
      </c>
    </row>
    <row r="27" spans="1:8" ht="56.25" customHeight="1" x14ac:dyDescent="0.2">
      <c r="A27" s="18">
        <v>3</v>
      </c>
      <c r="B27" s="19" t="s">
        <v>54</v>
      </c>
      <c r="C27" s="25" t="s">
        <v>51</v>
      </c>
      <c r="D27" s="27">
        <f>(967.45+51.15+870.23+413.77)*0.7</f>
        <v>1611.82</v>
      </c>
      <c r="E27" s="27">
        <f>(967.45+51.15+870.23+413.77)*0.3</f>
        <v>690.78</v>
      </c>
      <c r="F27" s="21">
        <v>0</v>
      </c>
      <c r="G27" s="21">
        <v>0</v>
      </c>
      <c r="H27" s="20">
        <f>D27+E27+G27+F27</f>
        <v>2302.6</v>
      </c>
    </row>
    <row r="28" spans="1:8" x14ac:dyDescent="0.2">
      <c r="A28" s="22"/>
      <c r="B28" s="28" t="s">
        <v>21</v>
      </c>
      <c r="C28" s="29"/>
      <c r="D28" s="20">
        <f>D25+D26+D27</f>
        <v>4244.4569999999994</v>
      </c>
      <c r="E28" s="20">
        <f t="shared" ref="E28:G28" si="0">E25+E26+E27</f>
        <v>1819.0530000000001</v>
      </c>
      <c r="F28" s="20">
        <f t="shared" si="0"/>
        <v>0</v>
      </c>
      <c r="G28" s="20">
        <f t="shared" si="0"/>
        <v>0</v>
      </c>
      <c r="H28" s="20">
        <f>D28+E28+F28+G28</f>
        <v>6063.5099999999993</v>
      </c>
    </row>
    <row r="29" spans="1:8" x14ac:dyDescent="0.2">
      <c r="A29" s="30" t="s">
        <v>22</v>
      </c>
      <c r="B29" s="31"/>
      <c r="C29" s="31"/>
      <c r="D29" s="31"/>
      <c r="E29" s="31"/>
      <c r="F29" s="31"/>
      <c r="G29" s="31"/>
      <c r="H29" s="31"/>
    </row>
    <row r="30" spans="1:8" x14ac:dyDescent="0.2">
      <c r="A30" s="18">
        <v>4</v>
      </c>
      <c r="B30" s="19" t="s">
        <v>20</v>
      </c>
      <c r="C30" s="19" t="s">
        <v>47</v>
      </c>
      <c r="D30" s="21"/>
      <c r="E30" s="21"/>
      <c r="F30" s="21"/>
      <c r="G30" s="21">
        <v>0</v>
      </c>
      <c r="H30" s="20">
        <f>G30+D30+E30+F30</f>
        <v>0</v>
      </c>
    </row>
    <row r="31" spans="1:8" x14ac:dyDescent="0.2">
      <c r="A31" s="22"/>
      <c r="B31" s="28" t="s">
        <v>23</v>
      </c>
      <c r="C31" s="29"/>
      <c r="D31" s="21">
        <f>D30</f>
        <v>0</v>
      </c>
      <c r="E31" s="21">
        <f>E30</f>
        <v>0</v>
      </c>
      <c r="F31" s="21">
        <f>F30</f>
        <v>0</v>
      </c>
      <c r="G31" s="20">
        <v>0</v>
      </c>
      <c r="H31" s="20">
        <f>G31+F31+E31+D31</f>
        <v>0</v>
      </c>
    </row>
    <row r="32" spans="1:8" x14ac:dyDescent="0.2">
      <c r="A32" s="22"/>
      <c r="B32" s="28" t="s">
        <v>24</v>
      </c>
      <c r="C32" s="29"/>
      <c r="D32" s="20">
        <f>D28+D31</f>
        <v>4244.4569999999994</v>
      </c>
      <c r="E32" s="20">
        <f t="shared" ref="E32:G32" si="1">E28+E31</f>
        <v>1819.0530000000001</v>
      </c>
      <c r="F32" s="20">
        <f t="shared" si="1"/>
        <v>0</v>
      </c>
      <c r="G32" s="20">
        <f t="shared" si="1"/>
        <v>0</v>
      </c>
      <c r="H32" s="20">
        <f>H28+H31</f>
        <v>6063.5099999999993</v>
      </c>
    </row>
    <row r="33" spans="1:8" x14ac:dyDescent="0.2">
      <c r="A33" s="30" t="s">
        <v>40</v>
      </c>
      <c r="B33" s="31"/>
      <c r="C33" s="31"/>
      <c r="D33" s="31"/>
      <c r="E33" s="31"/>
      <c r="F33" s="31"/>
      <c r="G33" s="31"/>
      <c r="H33" s="31"/>
    </row>
    <row r="34" spans="1:8" ht="38.25" x14ac:dyDescent="0.2">
      <c r="A34" s="18">
        <v>5</v>
      </c>
      <c r="B34" s="19" t="s">
        <v>45</v>
      </c>
      <c r="C34" s="19" t="s">
        <v>38</v>
      </c>
      <c r="D34" s="21"/>
      <c r="E34" s="21"/>
      <c r="F34" s="21"/>
      <c r="G34" s="20">
        <f>(D32+E32+F32)/100*2.14</f>
        <v>129.75911399999998</v>
      </c>
      <c r="H34" s="20">
        <f>D34+E34+F34+G34</f>
        <v>129.75911399999998</v>
      </c>
    </row>
    <row r="35" spans="1:8" ht="38.25" x14ac:dyDescent="0.2">
      <c r="A35" s="18">
        <v>6</v>
      </c>
      <c r="B35" s="19" t="s">
        <v>45</v>
      </c>
      <c r="C35" s="26" t="s">
        <v>39</v>
      </c>
      <c r="D35" s="21"/>
      <c r="E35" s="21"/>
      <c r="F35" s="21"/>
      <c r="G35" s="20">
        <f>(D32+E32+F32+G39+G40+G41+G42+G43+G44+G32)/100*8.44</f>
        <v>554.27083599999992</v>
      </c>
      <c r="H35" s="20">
        <f>D35+E35+F35+G35</f>
        <v>554.27083599999992</v>
      </c>
    </row>
    <row r="36" spans="1:8" x14ac:dyDescent="0.2">
      <c r="A36" s="22"/>
      <c r="B36" s="28" t="s">
        <v>41</v>
      </c>
      <c r="C36" s="29"/>
      <c r="D36" s="21">
        <f>D34+D35</f>
        <v>0</v>
      </c>
      <c r="E36" s="21">
        <f t="shared" ref="E36:F36" si="2">E34+E35</f>
        <v>0</v>
      </c>
      <c r="F36" s="21">
        <f t="shared" si="2"/>
        <v>0</v>
      </c>
      <c r="G36" s="21">
        <f>G34+G35</f>
        <v>684.02994999999987</v>
      </c>
      <c r="H36" s="20">
        <f>D36+E36+F36+G36</f>
        <v>684.02994999999987</v>
      </c>
    </row>
    <row r="37" spans="1:8" x14ac:dyDescent="0.2">
      <c r="A37" s="22"/>
      <c r="B37" s="28" t="s">
        <v>42</v>
      </c>
      <c r="C37" s="29"/>
      <c r="D37" s="20">
        <f>D32+D36</f>
        <v>4244.4569999999994</v>
      </c>
      <c r="E37" s="20">
        <f t="shared" ref="E37:F37" si="3">E32+E36</f>
        <v>1819.0530000000001</v>
      </c>
      <c r="F37" s="20">
        <f t="shared" si="3"/>
        <v>0</v>
      </c>
      <c r="G37" s="20">
        <f>G32+G36</f>
        <v>684.02994999999987</v>
      </c>
      <c r="H37" s="20">
        <f>H36+H32</f>
        <v>6747.5399499999994</v>
      </c>
    </row>
    <row r="38" spans="1:8" x14ac:dyDescent="0.2">
      <c r="A38" s="30" t="s">
        <v>25</v>
      </c>
      <c r="B38" s="31"/>
      <c r="C38" s="31"/>
      <c r="D38" s="31"/>
      <c r="E38" s="31"/>
      <c r="F38" s="31"/>
      <c r="G38" s="31"/>
      <c r="H38" s="31"/>
    </row>
    <row r="39" spans="1:8" x14ac:dyDescent="0.2">
      <c r="A39" s="18">
        <v>7</v>
      </c>
      <c r="B39" s="23"/>
      <c r="C39" s="19" t="s">
        <v>48</v>
      </c>
      <c r="D39" s="21"/>
      <c r="E39" s="21"/>
      <c r="F39" s="21"/>
      <c r="G39" s="27">
        <v>300.87</v>
      </c>
      <c r="H39" s="20">
        <f>G39+F39+E39+D39</f>
        <v>300.87</v>
      </c>
    </row>
    <row r="40" spans="1:8" x14ac:dyDescent="0.2">
      <c r="A40" s="18">
        <v>8</v>
      </c>
      <c r="B40" s="23"/>
      <c r="C40" s="19" t="s">
        <v>26</v>
      </c>
      <c r="D40" s="21"/>
      <c r="E40" s="21"/>
      <c r="F40" s="21"/>
      <c r="G40" s="27">
        <v>61.53</v>
      </c>
      <c r="H40" s="20">
        <f t="shared" ref="H40:H42" si="4">G40+F40+E40+D40</f>
        <v>61.53</v>
      </c>
    </row>
    <row r="41" spans="1:8" x14ac:dyDescent="0.2">
      <c r="A41" s="18">
        <v>9</v>
      </c>
      <c r="B41" s="23"/>
      <c r="C41" s="19" t="s">
        <v>27</v>
      </c>
      <c r="D41" s="21"/>
      <c r="E41" s="21"/>
      <c r="F41" s="21"/>
      <c r="G41" s="27">
        <v>43.24</v>
      </c>
      <c r="H41" s="20">
        <f t="shared" si="4"/>
        <v>43.24</v>
      </c>
    </row>
    <row r="42" spans="1:8" x14ac:dyDescent="0.2">
      <c r="A42" s="18">
        <v>10</v>
      </c>
      <c r="B42" s="23"/>
      <c r="C42" s="19" t="s">
        <v>28</v>
      </c>
      <c r="D42" s="21"/>
      <c r="E42" s="21"/>
      <c r="F42" s="21"/>
      <c r="G42" s="27">
        <v>39.54</v>
      </c>
      <c r="H42" s="20">
        <f t="shared" si="4"/>
        <v>39.54</v>
      </c>
    </row>
    <row r="43" spans="1:8" x14ac:dyDescent="0.2">
      <c r="A43" s="18">
        <v>11</v>
      </c>
      <c r="B43" s="23"/>
      <c r="C43" s="19" t="s">
        <v>37</v>
      </c>
      <c r="D43" s="21"/>
      <c r="E43" s="21"/>
      <c r="F43" s="21"/>
      <c r="G43" s="27">
        <v>8.5</v>
      </c>
      <c r="H43" s="20">
        <f>G43+F43+E43+D43</f>
        <v>8.5</v>
      </c>
    </row>
    <row r="44" spans="1:8" x14ac:dyDescent="0.2">
      <c r="A44" s="18">
        <v>12</v>
      </c>
      <c r="B44" s="23"/>
      <c r="C44" s="19" t="s">
        <v>29</v>
      </c>
      <c r="D44" s="21"/>
      <c r="E44" s="21"/>
      <c r="F44" s="21"/>
      <c r="G44" s="20">
        <v>50</v>
      </c>
      <c r="H44" s="20">
        <f>G44+F44+E44+D44</f>
        <v>50</v>
      </c>
    </row>
    <row r="45" spans="1:8" ht="38.25" x14ac:dyDescent="0.2">
      <c r="A45" s="18">
        <v>13</v>
      </c>
      <c r="B45" s="19" t="s">
        <v>45</v>
      </c>
      <c r="C45" s="19" t="s">
        <v>36</v>
      </c>
      <c r="D45" s="21"/>
      <c r="E45" s="21"/>
      <c r="F45" s="21"/>
      <c r="G45" s="20">
        <f>(D32+E32+F32+G39+G40+G41+G42+G43+G44+G32)/100*5.99</f>
        <v>393.37468099999995</v>
      </c>
      <c r="H45" s="20">
        <f>G45+F45+E45+D45</f>
        <v>393.37468099999995</v>
      </c>
    </row>
    <row r="46" spans="1:8" x14ac:dyDescent="0.2">
      <c r="A46" s="22"/>
      <c r="B46" s="28" t="s">
        <v>30</v>
      </c>
      <c r="C46" s="29"/>
      <c r="D46" s="20">
        <f t="shared" ref="D46:F46" si="5">D39+D40+D41+D42+D43+D44+D45</f>
        <v>0</v>
      </c>
      <c r="E46" s="20">
        <f t="shared" si="5"/>
        <v>0</v>
      </c>
      <c r="F46" s="20">
        <f t="shared" si="5"/>
        <v>0</v>
      </c>
      <c r="G46" s="20">
        <f>G39+G40+G41+G42+G43+G44+G45</f>
        <v>897.05468099999996</v>
      </c>
      <c r="H46" s="20">
        <f>G46+F46+E46+D46</f>
        <v>897.05468099999996</v>
      </c>
    </row>
    <row r="47" spans="1:8" x14ac:dyDescent="0.2">
      <c r="A47" s="22"/>
      <c r="B47" s="28" t="s">
        <v>31</v>
      </c>
      <c r="C47" s="29"/>
      <c r="D47" s="20">
        <f>D37+D46</f>
        <v>4244.4569999999994</v>
      </c>
      <c r="E47" s="20">
        <f t="shared" ref="E47:G47" si="6">E37+E46</f>
        <v>1819.0530000000001</v>
      </c>
      <c r="F47" s="20">
        <f t="shared" si="6"/>
        <v>0</v>
      </c>
      <c r="G47" s="20">
        <f t="shared" si="6"/>
        <v>1581.0846309999997</v>
      </c>
      <c r="H47" s="20">
        <f>D47+E47+F47+G47</f>
        <v>7644.594630999999</v>
      </c>
    </row>
    <row r="48" spans="1:8" x14ac:dyDescent="0.2">
      <c r="A48" s="30" t="s">
        <v>32</v>
      </c>
      <c r="B48" s="31"/>
      <c r="C48" s="31"/>
      <c r="D48" s="31"/>
      <c r="E48" s="31"/>
      <c r="F48" s="31"/>
      <c r="G48" s="31"/>
      <c r="H48" s="31"/>
    </row>
    <row r="49" spans="1:8" x14ac:dyDescent="0.2">
      <c r="A49" s="18">
        <v>14</v>
      </c>
      <c r="B49" s="23"/>
      <c r="C49" s="19" t="s">
        <v>33</v>
      </c>
      <c r="D49" s="20">
        <f>D47/100*20</f>
        <v>848.89139999999986</v>
      </c>
      <c r="E49" s="20">
        <f t="shared" ref="E49:G49" si="7">E47/100*20</f>
        <v>363.81060000000002</v>
      </c>
      <c r="F49" s="20">
        <f t="shared" si="7"/>
        <v>0</v>
      </c>
      <c r="G49" s="20">
        <f t="shared" si="7"/>
        <v>316.21692619999993</v>
      </c>
      <c r="H49" s="20">
        <f>H47/100*20</f>
        <v>1528.9189262</v>
      </c>
    </row>
    <row r="50" spans="1:8" x14ac:dyDescent="0.2">
      <c r="A50" s="22"/>
      <c r="B50" s="28" t="s">
        <v>34</v>
      </c>
      <c r="C50" s="29"/>
      <c r="D50" s="20">
        <f>D49</f>
        <v>848.89139999999986</v>
      </c>
      <c r="E50" s="20">
        <f>E49</f>
        <v>363.81060000000002</v>
      </c>
      <c r="F50" s="21">
        <f>F49</f>
        <v>0</v>
      </c>
      <c r="G50" s="20">
        <f>G49</f>
        <v>316.21692619999993</v>
      </c>
      <c r="H50" s="20">
        <f>D50+E50+F50+G50</f>
        <v>1528.9189261999998</v>
      </c>
    </row>
    <row r="51" spans="1:8" x14ac:dyDescent="0.2">
      <c r="A51" s="22"/>
      <c r="B51" s="28" t="s">
        <v>35</v>
      </c>
      <c r="C51" s="29"/>
      <c r="D51" s="20">
        <f>D47+D49</f>
        <v>5093.3483999999989</v>
      </c>
      <c r="E51" s="20">
        <f>E47+E49</f>
        <v>2182.8636000000001</v>
      </c>
      <c r="F51" s="20">
        <f t="shared" ref="F51" si="8">F47+F49</f>
        <v>0</v>
      </c>
      <c r="G51" s="20">
        <f>G47+G49</f>
        <v>1897.3015571999997</v>
      </c>
      <c r="H51" s="20">
        <f>H47+H49</f>
        <v>9173.5135571999999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7:C47"/>
    <mergeCell ref="A48:H48"/>
    <mergeCell ref="B50:C50"/>
    <mergeCell ref="B51:C51"/>
    <mergeCell ref="B28:C28"/>
    <mergeCell ref="A29:H29"/>
    <mergeCell ref="B31:C31"/>
    <mergeCell ref="B32:C32"/>
    <mergeCell ref="A38:H38"/>
    <mergeCell ref="B46:C46"/>
    <mergeCell ref="A33:H33"/>
    <mergeCell ref="B36:C36"/>
    <mergeCell ref="B37:C37"/>
  </mergeCells>
  <pageMargins left="0.23622047244094491" right="0.23622047244094491" top="0.74803149606299213" bottom="0.74803149606299213" header="0.31496062992125984" footer="0.31496062992125984"/>
  <pageSetup paperSize="9" scale="69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1"/>
  <sheetViews>
    <sheetView view="pageBreakPreview" zoomScale="80" zoomScaleNormal="75" zoomScaleSheetLayoutView="80" workbookViewId="0"/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4.1406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H51</f>
        <v>1283.3565456340593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8.5" customHeight="1" x14ac:dyDescent="0.2">
      <c r="C8" s="33" t="s">
        <v>49</v>
      </c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5" t="s">
        <v>55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ht="38.25" x14ac:dyDescent="0.2">
      <c r="A25" s="18">
        <v>1</v>
      </c>
      <c r="B25" s="19" t="s">
        <v>52</v>
      </c>
      <c r="C25" s="25" t="s">
        <v>49</v>
      </c>
      <c r="D25" s="27">
        <f>(307.07+474.15+2486.63)*0.7/7.21</f>
        <v>317.26699029126212</v>
      </c>
      <c r="E25" s="27">
        <f>(307.07+474.15+2486.63)*0.3/7.21</f>
        <v>135.97156726768378</v>
      </c>
      <c r="F25" s="21">
        <v>0</v>
      </c>
      <c r="G25" s="21">
        <v>0</v>
      </c>
      <c r="H25" s="20">
        <f>D25+E25+G25+F25</f>
        <v>453.2385575589459</v>
      </c>
    </row>
    <row r="26" spans="1:8" ht="38.25" x14ac:dyDescent="0.2">
      <c r="A26" s="18">
        <v>2</v>
      </c>
      <c r="B26" s="19" t="s">
        <v>53</v>
      </c>
      <c r="C26" s="25" t="s">
        <v>50</v>
      </c>
      <c r="D26" s="27">
        <f>(247.36+13.64+232.06)*0.7/7.21</f>
        <v>47.869902912621356</v>
      </c>
      <c r="E26" s="27">
        <f>(247.36+13.64+232.06)*0.3/7.21</f>
        <v>20.515672676837728</v>
      </c>
      <c r="F26" s="21">
        <v>0</v>
      </c>
      <c r="G26" s="21">
        <v>0</v>
      </c>
      <c r="H26" s="20">
        <f>D26+E26+G26+F26</f>
        <v>68.38557558945908</v>
      </c>
    </row>
    <row r="27" spans="1:8" ht="38.25" x14ac:dyDescent="0.2">
      <c r="A27" s="18">
        <v>3</v>
      </c>
      <c r="B27" s="19" t="s">
        <v>54</v>
      </c>
      <c r="C27" s="25" t="s">
        <v>51</v>
      </c>
      <c r="D27" s="27">
        <f>(967.45+51.15+870.23+413.77)*0.7/7.21</f>
        <v>223.55339805825241</v>
      </c>
      <c r="E27" s="27">
        <f>(967.45+51.15+870.23+413.77)*0.3/7.21</f>
        <v>95.808599167822464</v>
      </c>
      <c r="F27" s="21">
        <v>0</v>
      </c>
      <c r="G27" s="21">
        <v>0</v>
      </c>
      <c r="H27" s="20">
        <f>D27+E27+G27+F27</f>
        <v>319.36199722607489</v>
      </c>
    </row>
    <row r="28" spans="1:8" x14ac:dyDescent="0.2">
      <c r="A28" s="22"/>
      <c r="B28" s="28" t="s">
        <v>21</v>
      </c>
      <c r="C28" s="29"/>
      <c r="D28" s="20">
        <f>D25+D26+D27</f>
        <v>588.69029126213582</v>
      </c>
      <c r="E28" s="20">
        <f t="shared" ref="E28:G28" si="0">E25+E26+E27</f>
        <v>252.29583911234397</v>
      </c>
      <c r="F28" s="20">
        <f t="shared" si="0"/>
        <v>0</v>
      </c>
      <c r="G28" s="20">
        <f t="shared" si="0"/>
        <v>0</v>
      </c>
      <c r="H28" s="20">
        <f>D28+E28+F28+G28</f>
        <v>840.98613037447979</v>
      </c>
    </row>
    <row r="29" spans="1:8" x14ac:dyDescent="0.2">
      <c r="A29" s="30" t="s">
        <v>22</v>
      </c>
      <c r="B29" s="31"/>
      <c r="C29" s="31"/>
      <c r="D29" s="31"/>
      <c r="E29" s="31"/>
      <c r="F29" s="31"/>
      <c r="G29" s="31"/>
      <c r="H29" s="31"/>
    </row>
    <row r="30" spans="1:8" x14ac:dyDescent="0.2">
      <c r="A30" s="18">
        <v>4</v>
      </c>
      <c r="B30" s="19" t="s">
        <v>20</v>
      </c>
      <c r="C30" s="19" t="s">
        <v>47</v>
      </c>
      <c r="D30" s="21"/>
      <c r="E30" s="21"/>
      <c r="F30" s="21"/>
      <c r="G30" s="21">
        <v>0</v>
      </c>
      <c r="H30" s="20">
        <f>G30+D30+E30+F30</f>
        <v>0</v>
      </c>
    </row>
    <row r="31" spans="1:8" x14ac:dyDescent="0.2">
      <c r="A31" s="22"/>
      <c r="B31" s="28" t="s">
        <v>23</v>
      </c>
      <c r="C31" s="29"/>
      <c r="D31" s="21">
        <f>D30</f>
        <v>0</v>
      </c>
      <c r="E31" s="21">
        <f>E30</f>
        <v>0</v>
      </c>
      <c r="F31" s="21">
        <f>F30</f>
        <v>0</v>
      </c>
      <c r="G31" s="20">
        <v>0</v>
      </c>
      <c r="H31" s="20">
        <f>G31+F31+E31+D31</f>
        <v>0</v>
      </c>
    </row>
    <row r="32" spans="1:8" x14ac:dyDescent="0.2">
      <c r="A32" s="22"/>
      <c r="B32" s="28" t="s">
        <v>24</v>
      </c>
      <c r="C32" s="29"/>
      <c r="D32" s="20">
        <f>D28+D31</f>
        <v>588.69029126213582</v>
      </c>
      <c r="E32" s="20">
        <f t="shared" ref="E32:G32" si="1">E28+E31</f>
        <v>252.29583911234397</v>
      </c>
      <c r="F32" s="20">
        <f t="shared" si="1"/>
        <v>0</v>
      </c>
      <c r="G32" s="20">
        <f t="shared" si="1"/>
        <v>0</v>
      </c>
      <c r="H32" s="20">
        <f>H28+H31</f>
        <v>840.98613037447979</v>
      </c>
    </row>
    <row r="33" spans="1:8" x14ac:dyDescent="0.2">
      <c r="A33" s="30" t="s">
        <v>40</v>
      </c>
      <c r="B33" s="31"/>
      <c r="C33" s="31"/>
      <c r="D33" s="31"/>
      <c r="E33" s="31"/>
      <c r="F33" s="31"/>
      <c r="G33" s="31"/>
      <c r="H33" s="31"/>
    </row>
    <row r="34" spans="1:8" ht="38.25" x14ac:dyDescent="0.2">
      <c r="A34" s="18">
        <v>5</v>
      </c>
      <c r="B34" s="19" t="s">
        <v>45</v>
      </c>
      <c r="C34" s="19" t="s">
        <v>38</v>
      </c>
      <c r="D34" s="21"/>
      <c r="E34" s="21"/>
      <c r="F34" s="21"/>
      <c r="G34" s="20">
        <f>(D32+E32+F32)/100*2.14</f>
        <v>17.997103190013867</v>
      </c>
      <c r="H34" s="20">
        <f>D34+E34+F34+G34</f>
        <v>17.997103190013867</v>
      </c>
    </row>
    <row r="35" spans="1:8" ht="38.25" x14ac:dyDescent="0.2">
      <c r="A35" s="18">
        <v>6</v>
      </c>
      <c r="B35" s="19" t="s">
        <v>45</v>
      </c>
      <c r="C35" s="26" t="s">
        <v>39</v>
      </c>
      <c r="D35" s="21"/>
      <c r="E35" s="21"/>
      <c r="F35" s="21"/>
      <c r="G35" s="20">
        <f>(D32+E32+F32+G39+G40+G41+G42+G43+G44+G32)/100*8.44</f>
        <v>77.55290413384455</v>
      </c>
      <c r="H35" s="20">
        <f>D35+E35+F35+G35</f>
        <v>77.55290413384455</v>
      </c>
    </row>
    <row r="36" spans="1:8" x14ac:dyDescent="0.2">
      <c r="A36" s="22"/>
      <c r="B36" s="28" t="s">
        <v>41</v>
      </c>
      <c r="C36" s="29"/>
      <c r="D36" s="21">
        <f>D34+D35</f>
        <v>0</v>
      </c>
      <c r="E36" s="21">
        <f t="shared" ref="E36:F36" si="2">E34+E35</f>
        <v>0</v>
      </c>
      <c r="F36" s="21">
        <f t="shared" si="2"/>
        <v>0</v>
      </c>
      <c r="G36" s="21">
        <f>G34+G35</f>
        <v>95.550007323858409</v>
      </c>
      <c r="H36" s="20">
        <f>D36+E36+F36+G36</f>
        <v>95.550007323858409</v>
      </c>
    </row>
    <row r="37" spans="1:8" x14ac:dyDescent="0.2">
      <c r="A37" s="22"/>
      <c r="B37" s="28" t="s">
        <v>42</v>
      </c>
      <c r="C37" s="29"/>
      <c r="D37" s="20">
        <f>D32+D36</f>
        <v>588.69029126213582</v>
      </c>
      <c r="E37" s="20">
        <f t="shared" ref="E37:F37" si="3">E32+E36</f>
        <v>252.29583911234397</v>
      </c>
      <c r="F37" s="20">
        <f t="shared" si="3"/>
        <v>0</v>
      </c>
      <c r="G37" s="20">
        <f>G32+G36</f>
        <v>95.550007323858409</v>
      </c>
      <c r="H37" s="20">
        <f>H36+H32</f>
        <v>936.53613769833817</v>
      </c>
    </row>
    <row r="38" spans="1:8" x14ac:dyDescent="0.2">
      <c r="A38" s="30" t="s">
        <v>25</v>
      </c>
      <c r="B38" s="31"/>
      <c r="C38" s="31"/>
      <c r="D38" s="31"/>
      <c r="E38" s="31"/>
      <c r="F38" s="31"/>
      <c r="G38" s="31"/>
      <c r="H38" s="31"/>
    </row>
    <row r="39" spans="1:8" x14ac:dyDescent="0.2">
      <c r="A39" s="18">
        <v>7</v>
      </c>
      <c r="B39" s="23"/>
      <c r="C39" s="19" t="s">
        <v>48</v>
      </c>
      <c r="D39" s="21"/>
      <c r="E39" s="21"/>
      <c r="F39" s="21"/>
      <c r="G39" s="27">
        <f>тек.ц.!G39/4.91</f>
        <v>61.276985743380855</v>
      </c>
      <c r="H39" s="20">
        <f>G39+F39+E39+D39</f>
        <v>61.276985743380855</v>
      </c>
    </row>
    <row r="40" spans="1:8" x14ac:dyDescent="0.2">
      <c r="A40" s="18">
        <v>8</v>
      </c>
      <c r="B40" s="23"/>
      <c r="C40" s="19" t="s">
        <v>26</v>
      </c>
      <c r="D40" s="21"/>
      <c r="E40" s="21"/>
      <c r="F40" s="21"/>
      <c r="G40" s="27">
        <f>тек.ц.!G40/12.21</f>
        <v>5.0393120393120387</v>
      </c>
      <c r="H40" s="20">
        <f t="shared" ref="H40:H45" si="4">G40+F40+E40+D40</f>
        <v>5.0393120393120387</v>
      </c>
    </row>
    <row r="41" spans="1:8" x14ac:dyDescent="0.2">
      <c r="A41" s="18">
        <v>9</v>
      </c>
      <c r="B41" s="23"/>
      <c r="C41" s="19" t="s">
        <v>27</v>
      </c>
      <c r="D41" s="21"/>
      <c r="E41" s="21"/>
      <c r="F41" s="21"/>
      <c r="G41" s="27">
        <f>тек.ц.!G41/12.21</f>
        <v>3.5413595413595411</v>
      </c>
      <c r="H41" s="20">
        <f t="shared" si="4"/>
        <v>3.5413595413595411</v>
      </c>
    </row>
    <row r="42" spans="1:8" x14ac:dyDescent="0.2">
      <c r="A42" s="18">
        <v>10</v>
      </c>
      <c r="B42" s="23"/>
      <c r="C42" s="19" t="s">
        <v>28</v>
      </c>
      <c r="D42" s="21"/>
      <c r="E42" s="21"/>
      <c r="F42" s="21"/>
      <c r="G42" s="27">
        <f>тек.ц.!G42/12.21</f>
        <v>3.2383292383292379</v>
      </c>
      <c r="H42" s="20">
        <f t="shared" si="4"/>
        <v>3.2383292383292379</v>
      </c>
    </row>
    <row r="43" spans="1:8" x14ac:dyDescent="0.2">
      <c r="A43" s="18">
        <v>11</v>
      </c>
      <c r="B43" s="23"/>
      <c r="C43" s="19" t="s">
        <v>37</v>
      </c>
      <c r="D43" s="21"/>
      <c r="E43" s="21"/>
      <c r="F43" s="21"/>
      <c r="G43" s="27">
        <f>тек.ц.!G43/12.21</f>
        <v>0.69615069615069614</v>
      </c>
      <c r="H43" s="20">
        <f t="shared" si="4"/>
        <v>0.69615069615069614</v>
      </c>
    </row>
    <row r="44" spans="1:8" x14ac:dyDescent="0.2">
      <c r="A44" s="18">
        <v>12</v>
      </c>
      <c r="B44" s="23"/>
      <c r="C44" s="19" t="s">
        <v>29</v>
      </c>
      <c r="D44" s="21"/>
      <c r="E44" s="21"/>
      <c r="F44" s="21"/>
      <c r="G44" s="27">
        <f>тек.ц.!G44/12.21</f>
        <v>4.0950040950040947</v>
      </c>
      <c r="H44" s="20">
        <f t="shared" si="4"/>
        <v>4.0950040950040947</v>
      </c>
    </row>
    <row r="45" spans="1:8" ht="38.25" x14ac:dyDescent="0.2">
      <c r="A45" s="18">
        <v>13</v>
      </c>
      <c r="B45" s="19" t="s">
        <v>45</v>
      </c>
      <c r="C45" s="19" t="s">
        <v>36</v>
      </c>
      <c r="D45" s="21"/>
      <c r="E45" s="21"/>
      <c r="F45" s="21"/>
      <c r="G45" s="20">
        <f>(D32+E32+F32+G39+G40+G41+G42+G43+G44+G32)/100*5.99</f>
        <v>55.040508976508164</v>
      </c>
      <c r="H45" s="20">
        <f t="shared" si="4"/>
        <v>55.040508976508164</v>
      </c>
    </row>
    <row r="46" spans="1:8" x14ac:dyDescent="0.2">
      <c r="A46" s="22"/>
      <c r="B46" s="28" t="s">
        <v>30</v>
      </c>
      <c r="C46" s="29"/>
      <c r="D46" s="20">
        <f t="shared" ref="D46:F46" si="5">D39+D40+D41+D42+D43+D44+D45</f>
        <v>0</v>
      </c>
      <c r="E46" s="20">
        <f t="shared" si="5"/>
        <v>0</v>
      </c>
      <c r="F46" s="20">
        <f t="shared" si="5"/>
        <v>0</v>
      </c>
      <c r="G46" s="20">
        <f>G39+G40+G41+G42+G43+G44+G45</f>
        <v>132.92765033004463</v>
      </c>
      <c r="H46" s="20">
        <f>G46+F46+E46+D46</f>
        <v>132.92765033004463</v>
      </c>
    </row>
    <row r="47" spans="1:8" x14ac:dyDescent="0.2">
      <c r="A47" s="22"/>
      <c r="B47" s="28" t="s">
        <v>31</v>
      </c>
      <c r="C47" s="29"/>
      <c r="D47" s="20">
        <f>D37+D46</f>
        <v>588.69029126213582</v>
      </c>
      <c r="E47" s="20">
        <f t="shared" ref="E47:G47" si="6">E37+E46</f>
        <v>252.29583911234397</v>
      </c>
      <c r="F47" s="20">
        <f t="shared" si="6"/>
        <v>0</v>
      </c>
      <c r="G47" s="20">
        <f t="shared" si="6"/>
        <v>228.47765765390304</v>
      </c>
      <c r="H47" s="20">
        <f>D47+E47+F47+G47</f>
        <v>1069.4637880283829</v>
      </c>
    </row>
    <row r="48" spans="1:8" x14ac:dyDescent="0.2">
      <c r="A48" s="30" t="s">
        <v>32</v>
      </c>
      <c r="B48" s="31"/>
      <c r="C48" s="31"/>
      <c r="D48" s="31"/>
      <c r="E48" s="31"/>
      <c r="F48" s="31"/>
      <c r="G48" s="31"/>
      <c r="H48" s="31"/>
    </row>
    <row r="49" spans="1:8" x14ac:dyDescent="0.2">
      <c r="A49" s="18">
        <v>14</v>
      </c>
      <c r="B49" s="23"/>
      <c r="C49" s="19" t="s">
        <v>33</v>
      </c>
      <c r="D49" s="20">
        <f>D47/100*20</f>
        <v>117.73805825242717</v>
      </c>
      <c r="E49" s="20">
        <f t="shared" ref="E49:G49" si="7">E47/100*20</f>
        <v>50.4591678224688</v>
      </c>
      <c r="F49" s="20">
        <f t="shared" si="7"/>
        <v>0</v>
      </c>
      <c r="G49" s="20">
        <f t="shared" si="7"/>
        <v>45.695531530780606</v>
      </c>
      <c r="H49" s="20">
        <f>H47/100*20</f>
        <v>213.89275760567656</v>
      </c>
    </row>
    <row r="50" spans="1:8" x14ac:dyDescent="0.2">
      <c r="A50" s="22"/>
      <c r="B50" s="28" t="s">
        <v>34</v>
      </c>
      <c r="C50" s="29"/>
      <c r="D50" s="20">
        <f>D49</f>
        <v>117.73805825242717</v>
      </c>
      <c r="E50" s="20">
        <f>E49</f>
        <v>50.4591678224688</v>
      </c>
      <c r="F50" s="21">
        <f>F49</f>
        <v>0</v>
      </c>
      <c r="G50" s="20">
        <f>G49</f>
        <v>45.695531530780606</v>
      </c>
      <c r="H50" s="20">
        <f>D50+E50+F50+G50</f>
        <v>213.89275760567659</v>
      </c>
    </row>
    <row r="51" spans="1:8" x14ac:dyDescent="0.2">
      <c r="A51" s="22"/>
      <c r="B51" s="28" t="s">
        <v>35</v>
      </c>
      <c r="C51" s="29"/>
      <c r="D51" s="20">
        <f>D47+D49</f>
        <v>706.42834951456302</v>
      </c>
      <c r="E51" s="20">
        <f>E47+E49</f>
        <v>302.75500693481274</v>
      </c>
      <c r="F51" s="20">
        <f t="shared" ref="F51" si="8">F47+F49</f>
        <v>0</v>
      </c>
      <c r="G51" s="20">
        <f>G47+G49</f>
        <v>274.17318918468362</v>
      </c>
      <c r="H51" s="20">
        <f>H47+H49</f>
        <v>1283.3565456340593</v>
      </c>
    </row>
  </sheetData>
  <mergeCells count="28">
    <mergeCell ref="A24:H24"/>
    <mergeCell ref="H19:H22"/>
    <mergeCell ref="B50:C50"/>
    <mergeCell ref="B51:C51"/>
    <mergeCell ref="B37:C37"/>
    <mergeCell ref="A38:H38"/>
    <mergeCell ref="B46:C46"/>
    <mergeCell ref="B47:C47"/>
    <mergeCell ref="A48:H48"/>
    <mergeCell ref="B32:C32"/>
    <mergeCell ref="A33:H33"/>
    <mergeCell ref="B36:C36"/>
    <mergeCell ref="B28:C28"/>
    <mergeCell ref="A29:H29"/>
    <mergeCell ref="B31:C31"/>
    <mergeCell ref="C2:G2"/>
    <mergeCell ref="C8:G8"/>
    <mergeCell ref="C15:G15"/>
    <mergeCell ref="A19:A22"/>
    <mergeCell ref="B19:B22"/>
    <mergeCell ref="C19:C22"/>
    <mergeCell ref="D19:G19"/>
    <mergeCell ref="D20:D22"/>
    <mergeCell ref="E20:E22"/>
    <mergeCell ref="F20:F22"/>
    <mergeCell ref="G20:G22"/>
    <mergeCell ref="B6:C6"/>
    <mergeCell ref="B7:C7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Алферова Ирина Сергеевна</cp:lastModifiedBy>
  <cp:lastPrinted>2022-07-08T06:09:15Z</cp:lastPrinted>
  <dcterms:created xsi:type="dcterms:W3CDTF">2022-07-06T13:17:17Z</dcterms:created>
  <dcterms:modified xsi:type="dcterms:W3CDTF">2022-10-28T05:48:47Z</dcterms:modified>
</cp:coreProperties>
</file>