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defaultThemeVersion="124226"/>
  <xr:revisionPtr revIDLastSave="0" documentId="13_ncr:1_{1C596AE7-E58D-41E7-A050-D4D178A3617D}" xr6:coauthVersionLast="36" xr6:coauthVersionMax="36" xr10:uidLastSave="{00000000-0000-0000-0000-000000000000}"/>
  <bookViews>
    <workbookView xWindow="0" yWindow="0" windowWidth="28800" windowHeight="11625" tabRatio="813" firstSheet="2" activeTab="2" xr2:uid="{00000000-000D-0000-FFFF-FFFF00000000}"/>
  </bookViews>
  <sheets>
    <sheet name="фОРМА 2" sheetId="8" state="hidden" r:id="rId1"/>
    <sheet name="2023" sheetId="26" state="hidden" r:id="rId2"/>
    <sheet name="2025 ЛО" sheetId="68" r:id="rId3"/>
    <sheet name="2026 ЛО" sheetId="70" r:id="rId4"/>
    <sheet name="2027 ЛО" sheetId="72" r:id="rId5"/>
    <sheet name="индексы" sheetId="43" r:id="rId6"/>
    <sheet name="Расценки ТКП от 17 и 19.07.2023" sheetId="48" r:id="rId7"/>
    <sheet name="ЕСУ-Россия 2023" sheetId="75" r:id="rId8"/>
    <sheet name="Москва" sheetId="41" state="hidden" r:id="rId9"/>
    <sheet name="МО" sheetId="42" state="hidden" r:id="rId10"/>
    <sheet name="РИСКИ" sheetId="11" state="hidden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0__123Graph_XCHART_3" hidden="1">#REF!</definedName>
    <definedName name="_11__123Graph_XCHART_4" hidden="1">#REF!</definedName>
    <definedName name="_2__123Graph_XCHART_3" hidden="1">#REF!</definedName>
    <definedName name="_3__123Graph_XCHART_4" hidden="1">#REF!</definedName>
    <definedName name="_9__123Graph_ACHART_4" hidden="1">#REF!</definedName>
    <definedName name="_Order1" hidden="1">255</definedName>
    <definedName name="_Order2" hidden="1">255</definedName>
    <definedName name="_u1" hidden="1">{#N/A,#N/A,TRUE,"Лист1";#N/A,#N/A,TRUE,"Лист2";#N/A,#N/A,TRUE,"Лист3"}</definedName>
    <definedName name="_wrn1" hidden="1">{#N/A,#N/A,TRUE,"Лист1";#N/A,#N/A,TRUE,"Лист2";#N/A,#N/A,TRUE,"Лист3"}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5" hidden="1">индексы!$A$2:$L$35</definedName>
    <definedName name="a" hidden="1">{#N/A,#N/A,FALSE,"Aging Summary";#N/A,#N/A,FALSE,"Ratio Analysis";#N/A,#N/A,FALSE,"Test 120 Day Accts";#N/A,#N/A,FALSE,"Tickmarks"}</definedName>
    <definedName name="aa" hidden="1">{#N/A,#N/A,FALSE,"Aging Summary";#N/A,#N/A,FALSE,"Ratio Analysis";#N/A,#N/A,FALSE,"Test 120 Day Accts";#N/A,#N/A,FALSE,"Tickmarks"}</definedName>
    <definedName name="aaa" hidden="1">{#N/A,#N/A,FALSE,"Aging Summary";#N/A,#N/A,FALSE,"Ratio Analysis";#N/A,#N/A,FALSE,"Test 120 Day Accts";#N/A,#N/A,FALSE,"Tickmarks"}</definedName>
    <definedName name="aaa0" hidden="1">{#N/A,#N/A,FALSE,"Aging Summary";#N/A,#N/A,FALSE,"Ratio Analysis";#N/A,#N/A,FALSE,"Test 120 Day Accts";#N/A,#N/A,FALSE,"Tickmarks"}</definedName>
    <definedName name="abc" hidden="1">{#N/A,#N/A,FALSE,"Aging Summary";#N/A,#N/A,FALSE,"Ratio Analysis";#N/A,#N/A,FALSE,"Test 120 Day Accts";#N/A,#N/A,FALSE,"Tickmarks"}</definedName>
    <definedName name="Agr_temp" hidden="1">{"Supporting Schedules",#N/A,FALSE,"Results"}</definedName>
    <definedName name="Agr_temp_1" hidden="1">{"Supporting Schedules",#N/A,FALSE,"Results"}</definedName>
    <definedName name="AS2DocOpenMode" hidden="1">"AS2DocumentEdit"</definedName>
    <definedName name="AS2HasNoAutoHeaderFooter" hidden="1">" "</definedName>
    <definedName name="asdf" hidden="1">#REF!</definedName>
    <definedName name="asdfasdf" hidden="1">#REF!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LPH1" hidden="1">[1]GLC_ratios_Jun!$D$15</definedName>
    <definedName name="BLPH2" hidden="1">[1]GLC_ratios_Jun!$Z$15</definedName>
    <definedName name="cf" hidden="1">{#N/A,#N/A,FALSE,"Aging Summary";#N/A,#N/A,FALSE,"Ratio Analysis";#N/A,#N/A,FALSE,"Test 120 Day Accts";#N/A,#N/A,FALSE,"Tickmarks"}</definedName>
    <definedName name="Cons_temp" hidden="1">{"Supporting Schedules",#N/A,FALSE,"Results"}</definedName>
    <definedName name="d" hidden="1">{#N/A,#N/A,FALSE,"Aging Summary";#N/A,#N/A,FALSE,"Ratio Analysis";#N/A,#N/A,FALSE,"Test 120 Day Accts";#N/A,#N/A,FALSE,"Tickmarks"}</definedName>
    <definedName name="dd" hidden="1">{"Valuation_Common",#N/A,FALSE,"Valuation"}</definedName>
    <definedName name="ddd" hidden="1">{"Summary",#N/A,FALSE,"Valuation Summary";"Financial Statements",#N/A,FALSE,"Results";"FCF",#N/A,FALSE,"Results"}</definedName>
    <definedName name="deed1" hidden="1">{#N/A,#N/A,TRUE,"Лист1";#N/A,#N/A,TRUE,"Лист2";#N/A,#N/A,TRUE,"Лист3"}</definedName>
    <definedName name="dfa" hidden="1">#REF!</definedName>
    <definedName name="Discl" hidden="1">{"Valuation_Common",#N/A,FALSE,"Valuation"}</definedName>
    <definedName name="e" hidden="1">#REF!</definedName>
    <definedName name="ee" hidden="1">#REF!</definedName>
    <definedName name="elman" hidden="1">#REF!</definedName>
    <definedName name="fff" hidden="1">{#N/A,#N/A,FALSE,"Aging Summary";#N/A,#N/A,FALSE,"Ratio Analysis";#N/A,#N/A,FALSE,"Test 120 Day Accts";#N/A,#N/A,FALSE,"Tickmarks"}</definedName>
    <definedName name="Fin" hidden="1">{"Valuation_Common",#N/A,FALSE,"Valuation"}</definedName>
    <definedName name="Finance" hidden="1">{"Valuation_Common",#N/A,FALSE,"Valuation"}</definedName>
    <definedName name="ggg" hidden="1">{#N/A,#N/A,FALSE,"Aging Summary";#N/A,#N/A,FALSE,"Ratio Analysis";#N/A,#N/A,FALSE,"Test 120 Day Accts";#N/A,#N/A,FALSE,"Tickmarks"}</definedName>
    <definedName name="ghd" hidden="1">{#N/A,#N/A,FALSE,"Aging Summary";#N/A,#N/A,FALSE,"Ratio Analysis";#N/A,#N/A,FALSE,"Test 120 Day Accts";#N/A,#N/A,FALSE,"Tickmarks"}</definedName>
    <definedName name="Header1" hidden="1">IF(COUNTA(#REF!)=0,0,INDEX(#REF!,MATCH(ROW(#REF!),#REF!,TRUE)))+1</definedName>
    <definedName name="Header2" hidden="1">[2]!Header1-1 &amp; "." &amp; MAX(1,COUNTA(INDEX(#REF!,MATCH([2]!Header1-1,#REF!,FALSE)):#REF!))</definedName>
    <definedName name="HTML_CodePage" hidden="1">1251</definedName>
    <definedName name="HTML_Control" hidden="1">{"'таб 21'!$A$1:$U$24","'таб 21'!$A$1:$U$1"}</definedName>
    <definedName name="HTML_Description" hidden="1">""</definedName>
    <definedName name="HTML_Email" hidden="1">""</definedName>
    <definedName name="HTML_Header" hidden="1">"таб 21"</definedName>
    <definedName name="HTML_LastUpdate" hidden="1">"22.06.00"</definedName>
    <definedName name="HTML_LineAfter" hidden="1">TRUE</definedName>
    <definedName name="HTML_LineBefore" hidden="1">TRUE</definedName>
    <definedName name="HTML_Name" hidden="1">"KOPAN"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документы\ОТЧЁТЫ 1999 ГОДА\12 мес\MyHTML.htm"</definedName>
    <definedName name="HTML_PathFileMac" hidden="1">"Macintosh HD:HomePageStuff:New_Home_Page:datafile:histret.html"</definedName>
    <definedName name="HTML_Title" hidden="1">"Таблицы к отчету 1999 года"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ii_contr" hidden="1">{"'таб 21'!$A$1:$U$24","'таб 21'!$A$1:$U$1"}</definedName>
    <definedName name="Index2" hidden="1">{#N/A,#N/A,FALSE,"Aging Summary";#N/A,#N/A,FALSE,"Ratio Analysis";#N/A,#N/A,FALSE,"Test 120 Day Accts";#N/A,#N/A,FALSE,"Tickmarks"}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NORM" hidden="1">"c1902"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39237.3983333333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Z_SCORE" hidden="1">"c1339"</definedName>
    <definedName name="jksh" hidden="1">{#N/A,#N/A,FALSE,"Aging Summary";#N/A,#N/A,FALSE,"Ratio Analysis";#N/A,#N/A,FALSE,"Test 120 Day Accts";#N/A,#N/A,FALSE,"Tickmarks"}</definedName>
    <definedName name="ktzuk" hidden="1">{#N/A,#N/A,FALSE,"Aging Summary";#N/A,#N/A,FALSE,"Ratio Analysis";#N/A,#N/A,FALSE,"Test 120 Day Accts";#N/A,#N/A,FALSE,"Tickmarks"}</definedName>
    <definedName name="lkj" hidden="1">{#N/A,#N/A,FALSE,"Aging Summary";#N/A,#N/A,FALSE,"Ratio Analysis";#N/A,#N/A,FALSE,"Test 120 Day Accts";#N/A,#N/A,FALSE,"Tickmarks"}</definedName>
    <definedName name="newname" hidden="1">{#N/A,#N/A,TRUE,"Assumptions";#N/A,#N/A,TRUE,"Op Projection";#N/A,#N/A,TRUE,"Capital";#N/A,#N/A,TRUE,"Income";#N/A,#N/A,TRUE,"Balance";#N/A,#N/A,TRUE,"Sources&amp;Uses"}</definedName>
    <definedName name="qq" hidden="1">{"Valuation_Common",#N/A,FALSE,"Valuation"}</definedName>
    <definedName name="rrr" hidden="1">{#N/A,#N/A,FALSE,"Aging Summary";#N/A,#N/A,FALSE,"Ratio Analysis";#N/A,#N/A,FALSE,"Test 120 Day Accts";#N/A,#N/A,FALSE,"Tickmarks"}</definedName>
    <definedName name="summary2" hidden="1">{#N/A,#N/A,FALSE,"Aging Summary";#N/A,#N/A,FALSE,"Ratio Analysis";#N/A,#N/A,FALSE,"Test 120 Day Accts";#N/A,#N/A,FALSE,"Tickmarks"}</definedName>
    <definedName name="Tables" hidden="1">{"Valuation_Common",#N/A,FALSE,"Valuation"}</definedName>
    <definedName name="tanya" hidden="1">{#N/A,#N/A,FALSE,"Aging Summary";#N/A,#N/A,FALSE,"Ratio Analysis";#N/A,#N/A,FALSE,"Test 120 Day Accts";#N/A,#N/A,FALSE,"Tickmarks"}</definedName>
    <definedName name="Taxes" hidden="1">{"Supporting Schedules",#N/A,FALSE,"Results"}</definedName>
    <definedName name="temp" hidden="1">{"Supporting Schedules",#N/A,FALSE,"Results"}</definedName>
    <definedName name="tertw" hidden="1">{#N/A,#N/A,FALSE,"Aging Summary";#N/A,#N/A,FALSE,"Ratio Analysis";#N/A,#N/A,FALSE,"Test 120 Day Accts";#N/A,#N/A,FALSE,"Tickmarks"}</definedName>
    <definedName name="test1" hidden="1">{#N/A,#N/A,FALSE,"Umsatz";#N/A,#N/A,FALSE,"Base V.02";#N/A,#N/A,FALSE,"Charts"}</definedName>
    <definedName name="TextRefCopyRangeCount" hidden="1">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l._.Financials." hidden="1">{#N/A,#N/A,TRUE,"Assumptions";#N/A,#N/A,TRUE,"Op Projection";#N/A,#N/A,TRUE,"Capital";#N/A,#N/A,TRUE,"Income";#N/A,#N/A,TRUE,"Balance";#N/A,#N/A,TRUE,"Sources&amp;Uses"}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Plan." hidden="1">{#N/A,#N/A,FALSE,"F_Plan";#N/A,#N/A,FALSE,"Parameter"}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_.All._.Exhibits." hidden="1">{"Inc Stmt Dollar",#N/A,FALSE,"IS";"Inc Stmt CS",#N/A,FALSE,"IS";"BS Dollar",#N/A,FALSE,"BS";"BS CS",#N/A,FALSE,"BS";"CF Dollar",#N/A,FALSE,"CF";"Ratio No.1",#N/A,FALSE,"Ratio";"Ratio No.2",#N/A,FALSE,"Ratio"}</definedName>
    <definedName name="wrn.Print._.BS._.Exhibits." hidden="1">{"BS Dollar",#N/A,FALSE,"BS";"BS CS",#N/A,FALSE,"BS"}</definedName>
    <definedName name="wrn.Print._.CF._.Exhibit." hidden="1">{"CF Dollar",#N/A,FALSE,"CF"}</definedName>
    <definedName name="wrn.Print._.IS._.Exhibits." hidden="1">{"Inc Stmt Dollar",#N/A,FALSE,"IS";"Inc Stmt CS",#N/A,FALSE,"IS"}</definedName>
    <definedName name="wrn.Print._.Ratio._.Exhibits." hidden="1">{"Ratio No.1",#N/A,FALSE,"Ratio";"Ratio No.2",#N/A,FALSE,"Ratio"}</definedName>
    <definedName name="wrn.Print_All." hidden="1">{"Summary",#N/A,FALSE,"Valuation Summary";"Financial Statements",#N/A,FALSE,"Results";"FCF",#N/A,FALSE,"Results"}</definedName>
    <definedName name="wrn.Print_All_S2" hidden="1">{"Summary",#N/A,FALSE,"Valuation Summary";"Financial Statements",#N/A,FALSE,"Results";"FCF",#N/A,FALSE,"Results"}</definedName>
    <definedName name="wrn.Print_FCF." hidden="1">{"FCF",#N/A,FALSE,"Results"}</definedName>
    <definedName name="wrn.Print_FCF_S2" hidden="1">{"FCF",#N/A,FALSE,"Results"}</definedName>
    <definedName name="wrn.Print_Financials." hidden="1">{"Financial Statements",#N/A,FALSE,"Results"}</definedName>
    <definedName name="wrn.Print_Financials_S2" hidden="1">{"Financial Statements",#N/A,FALSE,"Results"}</definedName>
    <definedName name="wrn.Print_Summary." hidden="1">{"Summary",#N/A,FALSE,"Valuation Summary"}</definedName>
    <definedName name="wrn.Print_Summary_S2" hidden="1">{"Summary",#N/A,FALSE,"Valuation Summary"}</definedName>
    <definedName name="wrn.test." hidden="1">{"Valuation_Common",#N/A,FALSE,"Valuation"}</definedName>
    <definedName name="wrn.Umsatz." hidden="1">{#N/A,#N/A,FALSE,"Umsatz";#N/A,#N/A,FALSE,"Base V.02";#N/A,#N/A,FALSE,"Charts"}</definedName>
    <definedName name="wrn.Виробництво._.11._.міс." hidden="1">{#N/A,#N/A,TRUE,"попередні"}</definedName>
    <definedName name="wrn.ку." hidden="1">{#N/A,#N/A,TRUE,"Лист2"}</definedName>
    <definedName name="wrn.Потери.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wrn.Сравнение._.с._.отраслями." hidden="1">{#N/A,#N/A,TRUE,"Лист1";#N/A,#N/A,TRUE,"Лист2";#N/A,#N/A,TRUE,"Лист3"}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xsds" hidden="1">{"Summary",#N/A,FALSE,"Valuation Summary";"Financial Statements",#N/A,FALSE,"Results";"FCF",#N/A,FALSE,"Results"}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901DD601_3312_11D5_8F89_00010215A1CA_.wvu.Rows" hidden="1">#REF!,#REF!</definedName>
    <definedName name="Z_A158D6E1_ED44_11D4_A6F7_00508B654028_.wvu.Cols" hidden="1">#REF!,#REF!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Rows" hidden="1">#REF!,#REF!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zz" hidden="1">{"FCF",#N/A,FALSE,"Results"}</definedName>
    <definedName name="аа" hidden="1">{"Valuation_Common",#N/A,FALSE,"Valuation"}</definedName>
    <definedName name="ааа" hidden="1">{#N/A,#N/A,FALSE,"Aging Summary";#N/A,#N/A,FALSE,"Ratio Analysis";#N/A,#N/A,FALSE,"Test 120 Day Accts";#N/A,#N/A,FALSE,"Tickmarks"}</definedName>
    <definedName name="ааппп" hidden="1">{"Valuation_Common",#N/A,FALSE,"Valuation"}</definedName>
    <definedName name="авепо" hidden="1">{"Valuation_Common",#N/A,FALSE,"Valuation"}</definedName>
    <definedName name="аппрр" hidden="1">{"Valuation_Common",#N/A,FALSE,"Valuation"}</definedName>
    <definedName name="борт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борт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ла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ддддддд" hidden="1">{"Valuation_Common",#N/A,FALSE,"Valuation"}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пия2" hidden="1">{#N/A,#N/A,FALSE,"Aging Summary";#N/A,#N/A,FALSE,"Ratio Analysis";#N/A,#N/A,FALSE,"Test 120 Day Accts";#N/A,#N/A,FALSE,"Tickmarks"}</definedName>
    <definedName name="лист" hidden="1">{"Valuation_Common",#N/A,FALSE,"Valuation"}</definedName>
    <definedName name="лллллллллллл" hidden="1">{"Valuation_Common",#N/A,FALSE,"Valuation"}</definedName>
    <definedName name="о" hidden="1">{"Valuation_Common",#N/A,FALSE,"Valuation"}</definedName>
    <definedName name="_xlnm.Print_Area" localSheetId="0">'фОРМА 2'!$A$1:$M$28</definedName>
    <definedName name="од" hidden="1">{"Valuation_Common",#N/A,FALSE,"Valuation"}</definedName>
    <definedName name="олдж" hidden="1">{"Valuation_Common",#N/A,FALSE,"Valuation"}</definedName>
    <definedName name="ощ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1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рибыль3" hidden="1">{#N/A,#N/A,TRUE,"Лист1";#N/A,#N/A,TRUE,"Лист2";#N/A,#N/A,TRUE,"Лист3"}</definedName>
    <definedName name="привет" hidden="1">{"Valuation_Common",#N/A,FALSE,"Valuation"}</definedName>
    <definedName name="пыпыппывапа" hidden="1">#REF!,#REF!,#REF!</definedName>
    <definedName name="Разное" hidden="1">{"Valuation_Common",#N/A,FALSE,"Valuation"}</definedName>
    <definedName name="рис1" hidden="1">{#N/A,#N/A,TRUE,"Лист1";#N/A,#N/A,TRUE,"Лист2";#N/A,#N/A,TRUE,"Лист3"}</definedName>
    <definedName name="рррррррррр" hidden="1">{"Valuation_Common",#N/A,FALSE,"Valuation"}</definedName>
    <definedName name="Самосвалы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тп" hidden="1">{#N/A,#N/A,TRUE,"Лист1";#N/A,#N/A,TRUE,"Лист2";#N/A,#N/A,TRUE,"Лист3"}</definedName>
    <definedName name="ттт" hidden="1">{"Valuation_Common",#N/A,FALSE,"Valuation"}</definedName>
    <definedName name="ттттттттттттллллл" hidden="1">{"Valuation_Common",#N/A,FALSE,"Valuation"}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ф" hidden="1">{#N/A,#N/A,FALSE,"Aging Summary";#N/A,#N/A,FALSE,"Ratio Analysis";#N/A,#N/A,FALSE,"Test 120 Day Accts";#N/A,#N/A,FALSE,"Tickmarks"}</definedName>
    <definedName name="фига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фывыфвыфв" hidden="1">#REF!</definedName>
    <definedName name="ыуаы" hidden="1">{#N/A,#N/A,TRUE,"Лист1";#N/A,#N/A,TRUE,"Лист2";#N/A,#N/A,TRUE,"Лист3"}</definedName>
    <definedName name="юю" hidden="1">{"Valuation_Common",#N/A,FALSE,"Valuation"}</definedName>
  </definedNames>
  <calcPr calcId="191029"/>
</workbook>
</file>

<file path=xl/calcChain.xml><?xml version="1.0" encoding="utf-8"?>
<calcChain xmlns="http://schemas.openxmlformats.org/spreadsheetml/2006/main">
  <c r="J9" i="72" l="1"/>
  <c r="J28" i="72"/>
  <c r="J37" i="72"/>
  <c r="J42" i="72" s="1"/>
  <c r="J9" i="70"/>
  <c r="J37" i="70"/>
  <c r="K37" i="72"/>
  <c r="K36" i="72"/>
  <c r="L36" i="72" s="1"/>
  <c r="K35" i="72"/>
  <c r="J41" i="72"/>
  <c r="L33" i="72"/>
  <c r="L32" i="72"/>
  <c r="L31" i="72"/>
  <c r="L30" i="72"/>
  <c r="L29" i="72"/>
  <c r="K28" i="72"/>
  <c r="K27" i="72"/>
  <c r="L27" i="72" s="1"/>
  <c r="K26" i="72"/>
  <c r="L26" i="72" s="1"/>
  <c r="K25" i="72"/>
  <c r="L25" i="72" s="1"/>
  <c r="K24" i="72"/>
  <c r="L24" i="72" s="1"/>
  <c r="L23" i="72"/>
  <c r="K23" i="72"/>
  <c r="K22" i="72"/>
  <c r="J22" i="72"/>
  <c r="L20" i="72"/>
  <c r="L19" i="72"/>
  <c r="L18" i="72"/>
  <c r="L17" i="72"/>
  <c r="L16" i="72"/>
  <c r="K15" i="72"/>
  <c r="L15" i="72"/>
  <c r="L14" i="72"/>
  <c r="L13" i="72"/>
  <c r="L12" i="72"/>
  <c r="L11" i="72"/>
  <c r="L10" i="72"/>
  <c r="K9" i="72"/>
  <c r="L7" i="72"/>
  <c r="J7" i="72"/>
  <c r="L22" i="72" l="1"/>
  <c r="J21" i="72"/>
  <c r="J40" i="72" s="1"/>
  <c r="L28" i="72"/>
  <c r="L21" i="72" s="1"/>
  <c r="L37" i="72"/>
  <c r="L9" i="72"/>
  <c r="L35" i="72"/>
  <c r="L41" i="72" l="1"/>
  <c r="L40" i="72"/>
  <c r="J41" i="70" l="1"/>
  <c r="K37" i="70"/>
  <c r="L37" i="70" s="1"/>
  <c r="J42" i="70"/>
  <c r="L36" i="70"/>
  <c r="K36" i="70"/>
  <c r="K35" i="70"/>
  <c r="L35" i="70" s="1"/>
  <c r="L41" i="70" s="1"/>
  <c r="L33" i="70"/>
  <c r="L32" i="70"/>
  <c r="L31" i="70"/>
  <c r="L30" i="70"/>
  <c r="L29" i="70"/>
  <c r="K28" i="70"/>
  <c r="J28" i="70"/>
  <c r="L28" i="70" s="1"/>
  <c r="K27" i="70"/>
  <c r="L27" i="70" s="1"/>
  <c r="L26" i="70"/>
  <c r="K26" i="70"/>
  <c r="K25" i="70"/>
  <c r="L25" i="70" s="1"/>
  <c r="K24" i="70"/>
  <c r="L24" i="70" s="1"/>
  <c r="K23" i="70"/>
  <c r="L23" i="70" s="1"/>
  <c r="K22" i="70"/>
  <c r="J22" i="70"/>
  <c r="L22" i="70" s="1"/>
  <c r="L20" i="70"/>
  <c r="L19" i="70"/>
  <c r="L18" i="70"/>
  <c r="L17" i="70"/>
  <c r="L16" i="70"/>
  <c r="K15" i="70"/>
  <c r="L15" i="70" s="1"/>
  <c r="L14" i="70"/>
  <c r="L13" i="70"/>
  <c r="L12" i="70"/>
  <c r="L11" i="70"/>
  <c r="L10" i="70"/>
  <c r="L9" i="70"/>
  <c r="K9" i="70"/>
  <c r="L7" i="70"/>
  <c r="J7" i="70"/>
  <c r="L40" i="70" l="1"/>
  <c r="L21" i="70"/>
  <c r="J21" i="70"/>
  <c r="J40" i="70" s="1"/>
  <c r="K37" i="68" l="1"/>
  <c r="J37" i="68"/>
  <c r="J42" i="68" s="1"/>
  <c r="K36" i="68"/>
  <c r="L36" i="68" s="1"/>
  <c r="K35" i="68"/>
  <c r="J35" i="68"/>
  <c r="J41" i="68" s="1"/>
  <c r="K28" i="68"/>
  <c r="J28" i="68"/>
  <c r="K27" i="68"/>
  <c r="K26" i="68"/>
  <c r="L26" i="68" s="1"/>
  <c r="K25" i="68"/>
  <c r="L25" i="68" s="1"/>
  <c r="K24" i="68"/>
  <c r="K23" i="68"/>
  <c r="K22" i="68"/>
  <c r="J22" i="68"/>
  <c r="K15" i="68"/>
  <c r="J15" i="68"/>
  <c r="K9" i="68"/>
  <c r="J9" i="68"/>
  <c r="L33" i="68"/>
  <c r="L32" i="68"/>
  <c r="L31" i="68"/>
  <c r="L30" i="68"/>
  <c r="L29" i="68"/>
  <c r="L27" i="68"/>
  <c r="L24" i="68"/>
  <c r="L23" i="68"/>
  <c r="L20" i="68"/>
  <c r="L19" i="68"/>
  <c r="L18" i="68"/>
  <c r="L17" i="68"/>
  <c r="L16" i="68"/>
  <c r="L15" i="68"/>
  <c r="L14" i="68"/>
  <c r="L13" i="68"/>
  <c r="L12" i="68"/>
  <c r="L11" i="68"/>
  <c r="L10" i="68"/>
  <c r="L7" i="68"/>
  <c r="J7" i="68"/>
  <c r="L22" i="68" l="1"/>
  <c r="L21" i="68" s="1"/>
  <c r="J21" i="68"/>
  <c r="J40" i="68" s="1"/>
  <c r="L37" i="68"/>
  <c r="L28" i="68"/>
  <c r="L9" i="68"/>
  <c r="L35" i="68"/>
  <c r="L41" i="68" l="1"/>
  <c r="L40" i="68"/>
  <c r="F21" i="68" l="1"/>
  <c r="M34" i="43" l="1"/>
  <c r="L34" i="43"/>
  <c r="K34" i="43"/>
  <c r="J34" i="43"/>
  <c r="M33" i="43"/>
  <c r="L33" i="43"/>
  <c r="K33" i="43"/>
  <c r="J33" i="43"/>
  <c r="M32" i="43"/>
  <c r="L32" i="43"/>
  <c r="K32" i="43"/>
  <c r="J32" i="43"/>
  <c r="M31" i="43"/>
  <c r="L31" i="43"/>
  <c r="K31" i="43"/>
  <c r="J31" i="43"/>
  <c r="M30" i="43"/>
  <c r="L30" i="43"/>
  <c r="K30" i="43"/>
  <c r="J30" i="43"/>
  <c r="M29" i="43"/>
  <c r="L29" i="43"/>
  <c r="K29" i="43"/>
  <c r="J29" i="43"/>
  <c r="M28" i="43"/>
  <c r="L28" i="43"/>
  <c r="K28" i="43"/>
  <c r="J28" i="43"/>
  <c r="M27" i="43"/>
  <c r="L27" i="43"/>
  <c r="K27" i="43"/>
  <c r="J27" i="43"/>
  <c r="M26" i="43"/>
  <c r="L26" i="43"/>
  <c r="K26" i="43"/>
  <c r="J26" i="43"/>
  <c r="M25" i="43"/>
  <c r="L25" i="43"/>
  <c r="K25" i="43"/>
  <c r="J25" i="43"/>
  <c r="M24" i="43"/>
  <c r="L24" i="43"/>
  <c r="K24" i="43"/>
  <c r="J24" i="43"/>
  <c r="M23" i="43"/>
  <c r="L23" i="43"/>
  <c r="K23" i="43"/>
  <c r="J23" i="43"/>
  <c r="M22" i="43"/>
  <c r="L22" i="43"/>
  <c r="K22" i="43"/>
  <c r="J22" i="43"/>
  <c r="M21" i="43"/>
  <c r="L21" i="43"/>
  <c r="K21" i="43"/>
  <c r="J21" i="43"/>
  <c r="M20" i="43"/>
  <c r="L20" i="43"/>
  <c r="K20" i="43"/>
  <c r="J20" i="43"/>
  <c r="M19" i="43"/>
  <c r="L19" i="43"/>
  <c r="K19" i="43"/>
  <c r="J19" i="43"/>
  <c r="M18" i="43"/>
  <c r="L18" i="43"/>
  <c r="K18" i="43"/>
  <c r="J18" i="43"/>
  <c r="M17" i="43"/>
  <c r="L17" i="43"/>
  <c r="K17" i="43"/>
  <c r="J17" i="43"/>
  <c r="M16" i="43"/>
  <c r="L16" i="43"/>
  <c r="K16" i="43"/>
  <c r="J16" i="43"/>
  <c r="M15" i="43"/>
  <c r="L15" i="43"/>
  <c r="K15" i="43"/>
  <c r="J15" i="43"/>
  <c r="M14" i="43"/>
  <c r="L14" i="43"/>
  <c r="K14" i="43"/>
  <c r="J14" i="43"/>
  <c r="M13" i="43"/>
  <c r="L13" i="43"/>
  <c r="K13" i="43"/>
  <c r="J13" i="43"/>
  <c r="M12" i="43"/>
  <c r="L12" i="43"/>
  <c r="K12" i="43"/>
  <c r="J12" i="43"/>
  <c r="M11" i="43"/>
  <c r="L11" i="43"/>
  <c r="K11" i="43"/>
  <c r="J11" i="43"/>
  <c r="M10" i="43"/>
  <c r="L10" i="43"/>
  <c r="K10" i="43"/>
  <c r="J10" i="43"/>
  <c r="M9" i="43"/>
  <c r="L9" i="43"/>
  <c r="K9" i="43"/>
  <c r="J9" i="43"/>
  <c r="M8" i="43"/>
  <c r="L8" i="43"/>
  <c r="K8" i="43"/>
  <c r="J8" i="43"/>
  <c r="M7" i="43"/>
  <c r="L7" i="43"/>
  <c r="K7" i="43"/>
  <c r="J7" i="43"/>
  <c r="M6" i="43"/>
  <c r="L6" i="43"/>
  <c r="K6" i="43"/>
  <c r="J6" i="43"/>
  <c r="M5" i="43"/>
  <c r="L5" i="43"/>
  <c r="K5" i="43"/>
  <c r="J5" i="43"/>
  <c r="D37" i="72" l="1"/>
  <c r="D36" i="72"/>
  <c r="D35" i="72"/>
  <c r="D28" i="72"/>
  <c r="D27" i="72"/>
  <c r="D26" i="72"/>
  <c r="D25" i="72"/>
  <c r="D24" i="72"/>
  <c r="D23" i="72"/>
  <c r="D22" i="72"/>
  <c r="D15" i="72"/>
  <c r="D9" i="72"/>
  <c r="C9" i="72"/>
  <c r="C10" i="72"/>
  <c r="C11" i="72"/>
  <c r="C12" i="72"/>
  <c r="C13" i="72"/>
  <c r="C14" i="72"/>
  <c r="C15" i="72"/>
  <c r="C16" i="72"/>
  <c r="C17" i="72"/>
  <c r="C18" i="72"/>
  <c r="C19" i="72"/>
  <c r="C20" i="72"/>
  <c r="C22" i="72"/>
  <c r="C23" i="72"/>
  <c r="C24" i="72"/>
  <c r="E24" i="72" s="1"/>
  <c r="G24" i="72" s="1"/>
  <c r="C25" i="72"/>
  <c r="C26" i="72"/>
  <c r="C27" i="72"/>
  <c r="C28" i="72"/>
  <c r="C29" i="72"/>
  <c r="C30" i="72"/>
  <c r="C31" i="72"/>
  <c r="C32" i="72"/>
  <c r="C33" i="72"/>
  <c r="D37" i="70"/>
  <c r="D36" i="70"/>
  <c r="D35" i="70"/>
  <c r="D33" i="70"/>
  <c r="D32" i="70"/>
  <c r="D31" i="70"/>
  <c r="D30" i="70"/>
  <c r="D29" i="70"/>
  <c r="D28" i="70"/>
  <c r="D27" i="70"/>
  <c r="D26" i="70"/>
  <c r="D25" i="70"/>
  <c r="D24" i="70"/>
  <c r="D23" i="70"/>
  <c r="D22" i="70"/>
  <c r="D10" i="70"/>
  <c r="D11" i="70"/>
  <c r="D12" i="70"/>
  <c r="D13" i="70"/>
  <c r="D14" i="70"/>
  <c r="D15" i="70"/>
  <c r="D9" i="70"/>
  <c r="C9" i="70"/>
  <c r="E9" i="70" s="1"/>
  <c r="G9" i="70" s="1"/>
  <c r="C10" i="70"/>
  <c r="E10" i="70" s="1"/>
  <c r="C11" i="70"/>
  <c r="C12" i="70"/>
  <c r="C13" i="70"/>
  <c r="E13" i="70" s="1"/>
  <c r="C14" i="70"/>
  <c r="C15" i="70"/>
  <c r="E15" i="70" s="1"/>
  <c r="G15" i="70" s="1"/>
  <c r="C16" i="70"/>
  <c r="C17" i="70"/>
  <c r="C18" i="70"/>
  <c r="C19" i="70"/>
  <c r="C20" i="70"/>
  <c r="C22" i="70"/>
  <c r="C23" i="70"/>
  <c r="C24" i="70"/>
  <c r="E24" i="70" s="1"/>
  <c r="G24" i="70" s="1"/>
  <c r="C25" i="70"/>
  <c r="E25" i="70" s="1"/>
  <c r="G25" i="70" s="1"/>
  <c r="C26" i="70"/>
  <c r="C27" i="70"/>
  <c r="C28" i="70"/>
  <c r="C29" i="70"/>
  <c r="C30" i="70"/>
  <c r="C31" i="70"/>
  <c r="C32" i="70"/>
  <c r="C33" i="70"/>
  <c r="D37" i="68"/>
  <c r="D36" i="68"/>
  <c r="D35" i="68"/>
  <c r="D33" i="68"/>
  <c r="D32" i="68"/>
  <c r="D31" i="68"/>
  <c r="D30" i="68"/>
  <c r="D29" i="68"/>
  <c r="D28" i="68"/>
  <c r="D27" i="68"/>
  <c r="D26" i="68"/>
  <c r="D25" i="68"/>
  <c r="D24" i="68"/>
  <c r="D23" i="68"/>
  <c r="D22" i="68"/>
  <c r="D20" i="68"/>
  <c r="D19" i="68"/>
  <c r="D18" i="68"/>
  <c r="D17" i="68"/>
  <c r="D16" i="68"/>
  <c r="D15" i="68"/>
  <c r="D9" i="68"/>
  <c r="C37" i="68"/>
  <c r="C36" i="68"/>
  <c r="C35" i="68"/>
  <c r="C33" i="68"/>
  <c r="C32" i="68"/>
  <c r="C31" i="68"/>
  <c r="C30" i="68"/>
  <c r="C29" i="68"/>
  <c r="C28" i="68"/>
  <c r="C27" i="68"/>
  <c r="E27" i="68" s="1"/>
  <c r="G27" i="68" s="1"/>
  <c r="C26" i="68"/>
  <c r="C25" i="68"/>
  <c r="C24" i="68"/>
  <c r="E24" i="68" s="1"/>
  <c r="G24" i="68" s="1"/>
  <c r="C23" i="68"/>
  <c r="C22" i="68"/>
  <c r="C20" i="68"/>
  <c r="C19" i="68"/>
  <c r="C18" i="68"/>
  <c r="C17" i="68"/>
  <c r="C16" i="68"/>
  <c r="C15" i="68"/>
  <c r="E15" i="68" s="1"/>
  <c r="G15" i="68" s="1"/>
  <c r="C14" i="68"/>
  <c r="C13" i="68"/>
  <c r="C12" i="68"/>
  <c r="C11" i="68"/>
  <c r="C10" i="68"/>
  <c r="C9" i="68"/>
  <c r="I5" i="43"/>
  <c r="H5" i="43"/>
  <c r="G5" i="43"/>
  <c r="F5" i="43"/>
  <c r="E5" i="43"/>
  <c r="D5" i="43"/>
  <c r="I34" i="43"/>
  <c r="H34" i="43"/>
  <c r="G34" i="43"/>
  <c r="F34" i="43"/>
  <c r="E34" i="43"/>
  <c r="I33" i="43"/>
  <c r="H33" i="43"/>
  <c r="G33" i="43"/>
  <c r="F33" i="43"/>
  <c r="E33" i="43"/>
  <c r="I32" i="43"/>
  <c r="H32" i="43"/>
  <c r="G32" i="43"/>
  <c r="F32" i="43"/>
  <c r="E32" i="43"/>
  <c r="I31" i="43"/>
  <c r="H31" i="43"/>
  <c r="G31" i="43"/>
  <c r="F31" i="43"/>
  <c r="E31" i="43"/>
  <c r="I30" i="43"/>
  <c r="H30" i="43"/>
  <c r="G30" i="43"/>
  <c r="F30" i="43"/>
  <c r="E30" i="43"/>
  <c r="I29" i="43"/>
  <c r="H29" i="43"/>
  <c r="G29" i="43"/>
  <c r="F29" i="43"/>
  <c r="E29" i="43"/>
  <c r="I28" i="43"/>
  <c r="H28" i="43"/>
  <c r="G28" i="43"/>
  <c r="F28" i="43"/>
  <c r="E28" i="43"/>
  <c r="I27" i="43"/>
  <c r="H27" i="43"/>
  <c r="G27" i="43"/>
  <c r="F27" i="43"/>
  <c r="E27" i="43"/>
  <c r="I26" i="43"/>
  <c r="H26" i="43"/>
  <c r="G26" i="43"/>
  <c r="F26" i="43"/>
  <c r="E26" i="43"/>
  <c r="I25" i="43"/>
  <c r="H25" i="43"/>
  <c r="G25" i="43"/>
  <c r="F25" i="43"/>
  <c r="E25" i="43"/>
  <c r="I24" i="43"/>
  <c r="H24" i="43"/>
  <c r="G24" i="43"/>
  <c r="F24" i="43"/>
  <c r="E24" i="43"/>
  <c r="I23" i="43"/>
  <c r="H23" i="43"/>
  <c r="G23" i="43"/>
  <c r="F23" i="43"/>
  <c r="E23" i="43"/>
  <c r="I22" i="43"/>
  <c r="H22" i="43"/>
  <c r="G22" i="43"/>
  <c r="F22" i="43"/>
  <c r="E22" i="43"/>
  <c r="I21" i="43"/>
  <c r="H21" i="43"/>
  <c r="G21" i="43"/>
  <c r="F21" i="43"/>
  <c r="E21" i="43"/>
  <c r="I20" i="43"/>
  <c r="H20" i="43"/>
  <c r="G20" i="43"/>
  <c r="F20" i="43"/>
  <c r="E20" i="43"/>
  <c r="I19" i="43"/>
  <c r="H19" i="43"/>
  <c r="G19" i="43"/>
  <c r="F19" i="43"/>
  <c r="E19" i="43"/>
  <c r="I18" i="43"/>
  <c r="H18" i="43"/>
  <c r="G18" i="43"/>
  <c r="F18" i="43"/>
  <c r="E18" i="43"/>
  <c r="I17" i="43"/>
  <c r="H17" i="43"/>
  <c r="G17" i="43"/>
  <c r="F17" i="43"/>
  <c r="E17" i="43"/>
  <c r="I16" i="43"/>
  <c r="H16" i="43"/>
  <c r="G16" i="43"/>
  <c r="F16" i="43"/>
  <c r="E16" i="43"/>
  <c r="I15" i="43"/>
  <c r="H15" i="43"/>
  <c r="G15" i="43"/>
  <c r="F15" i="43"/>
  <c r="E15" i="43"/>
  <c r="I14" i="43"/>
  <c r="H14" i="43"/>
  <c r="G14" i="43"/>
  <c r="F14" i="43"/>
  <c r="E14" i="43"/>
  <c r="I13" i="43"/>
  <c r="H13" i="43"/>
  <c r="G13" i="43"/>
  <c r="F13" i="43"/>
  <c r="E13" i="43"/>
  <c r="I12" i="43"/>
  <c r="H12" i="43"/>
  <c r="G12" i="43"/>
  <c r="F12" i="43"/>
  <c r="E12" i="43"/>
  <c r="I11" i="43"/>
  <c r="H11" i="43"/>
  <c r="G11" i="43"/>
  <c r="F11" i="43"/>
  <c r="E11" i="43"/>
  <c r="I10" i="43"/>
  <c r="H10" i="43"/>
  <c r="G10" i="43"/>
  <c r="F10" i="43"/>
  <c r="E10" i="43"/>
  <c r="I9" i="43"/>
  <c r="H9" i="43"/>
  <c r="G9" i="43"/>
  <c r="F9" i="43"/>
  <c r="E9" i="43"/>
  <c r="I8" i="43"/>
  <c r="H8" i="43"/>
  <c r="G8" i="43"/>
  <c r="F8" i="43"/>
  <c r="E8" i="43"/>
  <c r="I7" i="43"/>
  <c r="H7" i="43"/>
  <c r="G7" i="43"/>
  <c r="F7" i="43"/>
  <c r="E7" i="43"/>
  <c r="I6" i="43"/>
  <c r="H6" i="43"/>
  <c r="G6" i="43"/>
  <c r="F6" i="43"/>
  <c r="E6" i="43"/>
  <c r="D7" i="43"/>
  <c r="D8" i="43"/>
  <c r="D9" i="43"/>
  <c r="D10" i="43"/>
  <c r="D11" i="43"/>
  <c r="D12" i="43"/>
  <c r="D13" i="43"/>
  <c r="D14" i="43"/>
  <c r="D15" i="43"/>
  <c r="D16" i="43"/>
  <c r="D17" i="43"/>
  <c r="D18" i="43"/>
  <c r="D19" i="43"/>
  <c r="D20" i="43"/>
  <c r="D21" i="43"/>
  <c r="D22" i="43"/>
  <c r="D23" i="43"/>
  <c r="D24" i="43"/>
  <c r="D25" i="43"/>
  <c r="D26" i="43"/>
  <c r="D27" i="43"/>
  <c r="D28" i="43"/>
  <c r="D29" i="43"/>
  <c r="D30" i="43"/>
  <c r="D31" i="43"/>
  <c r="D32" i="43"/>
  <c r="D33" i="43"/>
  <c r="D34" i="43"/>
  <c r="D6" i="43"/>
  <c r="E23" i="70" l="1"/>
  <c r="G23" i="70" s="1"/>
  <c r="E26" i="68"/>
  <c r="G26" i="68" s="1"/>
  <c r="E14" i="70"/>
  <c r="E15" i="72"/>
  <c r="G15" i="72" s="1"/>
  <c r="E28" i="72"/>
  <c r="G28" i="72" s="1"/>
  <c r="E12" i="70"/>
  <c r="E22" i="70"/>
  <c r="G22" i="70" s="1"/>
  <c r="E9" i="72"/>
  <c r="G9" i="72" s="1"/>
  <c r="E25" i="72"/>
  <c r="G25" i="72" s="1"/>
  <c r="E23" i="72"/>
  <c r="G23" i="72" s="1"/>
  <c r="E23" i="68"/>
  <c r="G23" i="68" s="1"/>
  <c r="E11" i="70"/>
  <c r="E9" i="68"/>
  <c r="G9" i="68" s="1"/>
  <c r="E27" i="72"/>
  <c r="G27" i="72" s="1"/>
  <c r="E25" i="68"/>
  <c r="G25" i="68" s="1"/>
  <c r="E26" i="72"/>
  <c r="G26" i="72" s="1"/>
  <c r="E22" i="68"/>
  <c r="G22" i="68" s="1"/>
  <c r="E27" i="70"/>
  <c r="G27" i="70" s="1"/>
  <c r="E26" i="70"/>
  <c r="G26" i="70" s="1"/>
  <c r="E22" i="72"/>
  <c r="G22" i="72" s="1"/>
  <c r="E28" i="70"/>
  <c r="G28" i="70" s="1"/>
  <c r="E28" i="68"/>
  <c r="G28" i="68" s="1"/>
  <c r="G21" i="70" l="1"/>
  <c r="F42" i="72"/>
  <c r="F41" i="72"/>
  <c r="D38" i="72"/>
  <c r="C38" i="72"/>
  <c r="C37" i="72"/>
  <c r="C36" i="72"/>
  <c r="C35" i="72"/>
  <c r="D33" i="72"/>
  <c r="D32" i="72"/>
  <c r="D31" i="72"/>
  <c r="D29" i="72"/>
  <c r="D20" i="72"/>
  <c r="D19" i="72"/>
  <c r="D17" i="72"/>
  <c r="D16" i="72"/>
  <c r="D14" i="72"/>
  <c r="D13" i="72"/>
  <c r="D11" i="72"/>
  <c r="D10" i="72"/>
  <c r="G7" i="72"/>
  <c r="F7" i="72"/>
  <c r="F42" i="70"/>
  <c r="F41" i="70"/>
  <c r="D38" i="70"/>
  <c r="C38" i="70"/>
  <c r="C37" i="70"/>
  <c r="C36" i="70"/>
  <c r="C35" i="70"/>
  <c r="E33" i="70"/>
  <c r="G33" i="70" s="1"/>
  <c r="D20" i="70"/>
  <c r="E20" i="70" s="1"/>
  <c r="D19" i="70"/>
  <c r="D17" i="70"/>
  <c r="D16" i="70"/>
  <c r="E16" i="70" s="1"/>
  <c r="G14" i="70"/>
  <c r="G13" i="70"/>
  <c r="G7" i="70"/>
  <c r="F7" i="70"/>
  <c r="F42" i="68"/>
  <c r="F41" i="68"/>
  <c r="D38" i="68"/>
  <c r="C38" i="68"/>
  <c r="D14" i="68"/>
  <c r="D13" i="68"/>
  <c r="D11" i="68"/>
  <c r="D10" i="68"/>
  <c r="G7" i="68"/>
  <c r="F7" i="68"/>
  <c r="G20" i="70" l="1"/>
  <c r="G16" i="70"/>
  <c r="F40" i="70"/>
  <c r="G18" i="70"/>
  <c r="F40" i="68"/>
  <c r="E14" i="68"/>
  <c r="G14" i="68" s="1"/>
  <c r="E20" i="68"/>
  <c r="G20" i="68" s="1"/>
  <c r="E33" i="68"/>
  <c r="G33" i="68" s="1"/>
  <c r="G11" i="70"/>
  <c r="E14" i="72"/>
  <c r="G14" i="72" s="1"/>
  <c r="E20" i="72"/>
  <c r="G20" i="72" s="1"/>
  <c r="E33" i="72"/>
  <c r="G33" i="72" s="1"/>
  <c r="E38" i="72"/>
  <c r="E35" i="68"/>
  <c r="G35" i="68" s="1"/>
  <c r="E35" i="72"/>
  <c r="G35" i="72" s="1"/>
  <c r="E17" i="68"/>
  <c r="G17" i="68" s="1"/>
  <c r="E31" i="68"/>
  <c r="G31" i="68" s="1"/>
  <c r="E32" i="68"/>
  <c r="G32" i="68" s="1"/>
  <c r="E19" i="68"/>
  <c r="G19" i="68" s="1"/>
  <c r="E29" i="68"/>
  <c r="G29" i="68" s="1"/>
  <c r="E37" i="70"/>
  <c r="G37" i="70" s="1"/>
  <c r="E37" i="68"/>
  <c r="G37" i="68" s="1"/>
  <c r="E37" i="72"/>
  <c r="G37" i="72" s="1"/>
  <c r="E35" i="70"/>
  <c r="G35" i="70" s="1"/>
  <c r="E36" i="72"/>
  <c r="G36" i="72" s="1"/>
  <c r="E36" i="68"/>
  <c r="G36" i="68" s="1"/>
  <c r="E29" i="72"/>
  <c r="G29" i="72" s="1"/>
  <c r="E32" i="72"/>
  <c r="G32" i="72" s="1"/>
  <c r="E16" i="72"/>
  <c r="G16" i="72" s="1"/>
  <c r="E16" i="68"/>
  <c r="G16" i="68" s="1"/>
  <c r="E17" i="70"/>
  <c r="E13" i="72"/>
  <c r="G13" i="72" s="1"/>
  <c r="E13" i="68"/>
  <c r="G13" i="68" s="1"/>
  <c r="E38" i="68"/>
  <c r="E38" i="70"/>
  <c r="E36" i="70"/>
  <c r="G36" i="70" s="1"/>
  <c r="E32" i="70"/>
  <c r="G32" i="70" s="1"/>
  <c r="E31" i="72"/>
  <c r="G31" i="72" s="1"/>
  <c r="E29" i="70"/>
  <c r="G29" i="70" s="1"/>
  <c r="E31" i="70"/>
  <c r="G31" i="70" s="1"/>
  <c r="E17" i="72"/>
  <c r="G17" i="72" s="1"/>
  <c r="E19" i="72"/>
  <c r="G19" i="72" s="1"/>
  <c r="E19" i="70"/>
  <c r="G19" i="70" s="1"/>
  <c r="E10" i="72"/>
  <c r="G10" i="72" s="1"/>
  <c r="E11" i="72"/>
  <c r="G11" i="72" s="1"/>
  <c r="E11" i="68"/>
  <c r="G11" i="68" s="1"/>
  <c r="E10" i="68"/>
  <c r="G10" i="68" s="1"/>
  <c r="G10" i="70"/>
  <c r="G12" i="70"/>
  <c r="G38" i="68" l="1"/>
  <c r="L38" i="68"/>
  <c r="G38" i="70"/>
  <c r="L38" i="70"/>
  <c r="G38" i="72"/>
  <c r="L38" i="72"/>
  <c r="G30" i="72"/>
  <c r="F40" i="72"/>
  <c r="G17" i="70"/>
  <c r="G18" i="72"/>
  <c r="G30" i="68"/>
  <c r="G41" i="68"/>
  <c r="G18" i="68"/>
  <c r="G41" i="72"/>
  <c r="G34" i="68"/>
  <c r="G12" i="72"/>
  <c r="G12" i="68"/>
  <c r="G42" i="68"/>
  <c r="G34" i="72"/>
  <c r="G42" i="72"/>
  <c r="G42" i="70"/>
  <c r="G41" i="70"/>
  <c r="G34" i="70"/>
  <c r="G30" i="70"/>
  <c r="L42" i="68" l="1"/>
  <c r="L34" i="68"/>
  <c r="L39" i="68" s="1"/>
  <c r="L34" i="70"/>
  <c r="L39" i="70" s="1"/>
  <c r="L42" i="70"/>
  <c r="L34" i="72"/>
  <c r="L39" i="72" s="1"/>
  <c r="L42" i="72"/>
  <c r="G40" i="70"/>
  <c r="G21" i="72"/>
  <c r="G21" i="68" l="1"/>
  <c r="G39" i="70"/>
  <c r="G40" i="72"/>
  <c r="G39" i="72"/>
  <c r="G40" i="68" l="1"/>
  <c r="G39" i="68"/>
  <c r="I6" i="26"/>
  <c r="J6" i="26"/>
  <c r="K6" i="26"/>
  <c r="H6" i="26"/>
  <c r="C10" i="26"/>
  <c r="C16" i="26" l="1"/>
  <c r="C34" i="26"/>
  <c r="C22" i="26"/>
  <c r="C9" i="26"/>
  <c r="G9" i="26" s="1"/>
  <c r="E9" i="26" l="1"/>
  <c r="C37" i="26"/>
  <c r="C18" i="26"/>
  <c r="C36" i="26"/>
  <c r="C24" i="26"/>
  <c r="C30" i="26"/>
  <c r="C13" i="26"/>
  <c r="C35" i="26"/>
  <c r="C32" i="26"/>
  <c r="C12" i="26"/>
  <c r="C25" i="26"/>
  <c r="C31" i="26"/>
  <c r="C28" i="26"/>
  <c r="C19" i="26"/>
  <c r="C26" i="26"/>
  <c r="C15" i="26"/>
  <c r="J40" i="26" l="1"/>
  <c r="J21" i="26"/>
  <c r="J17" i="26"/>
  <c r="J39" i="26"/>
  <c r="J41" i="26"/>
  <c r="J29" i="26"/>
  <c r="J27" i="26"/>
  <c r="J23" i="26"/>
  <c r="J14" i="26"/>
  <c r="H40" i="26"/>
  <c r="H27" i="26"/>
  <c r="H23" i="26"/>
  <c r="H17" i="26"/>
  <c r="H41" i="26"/>
  <c r="H29" i="26"/>
  <c r="H21" i="26"/>
  <c r="H14" i="26"/>
  <c r="H11" i="26"/>
  <c r="H39" i="26"/>
  <c r="J20" i="26" l="1"/>
  <c r="J11" i="26"/>
  <c r="J8" i="26"/>
  <c r="H20" i="26"/>
  <c r="H8" i="26"/>
  <c r="E12" i="26" l="1"/>
  <c r="G12" i="26"/>
  <c r="K12" i="26" s="1"/>
  <c r="E18" i="26"/>
  <c r="I18" i="26" s="1"/>
  <c r="G18" i="26"/>
  <c r="K18" i="26" s="1"/>
  <c r="E25" i="26"/>
  <c r="G25" i="26"/>
  <c r="K25" i="26" s="1"/>
  <c r="E31" i="26"/>
  <c r="G31" i="26"/>
  <c r="K31" i="26" s="1"/>
  <c r="E35" i="26"/>
  <c r="I35" i="26" s="1"/>
  <c r="G35" i="26"/>
  <c r="K35" i="26" s="1"/>
  <c r="E13" i="26"/>
  <c r="I13" i="26" s="1"/>
  <c r="G13" i="26"/>
  <c r="K13" i="26" s="1"/>
  <c r="E19" i="26"/>
  <c r="G19" i="26"/>
  <c r="K19" i="26" s="1"/>
  <c r="E26" i="26"/>
  <c r="I26" i="26" s="1"/>
  <c r="G26" i="26"/>
  <c r="K26" i="26" s="1"/>
  <c r="E32" i="26"/>
  <c r="I32" i="26" s="1"/>
  <c r="G32" i="26"/>
  <c r="K32" i="26" s="1"/>
  <c r="E37" i="26"/>
  <c r="G37" i="26"/>
  <c r="K37" i="26" s="1"/>
  <c r="E15" i="26"/>
  <c r="G15" i="26"/>
  <c r="K15" i="26" s="1"/>
  <c r="E22" i="26"/>
  <c r="G22" i="26"/>
  <c r="K22" i="26" s="1"/>
  <c r="E28" i="26"/>
  <c r="I28" i="26" s="1"/>
  <c r="G28" i="26"/>
  <c r="K28" i="26" s="1"/>
  <c r="E34" i="26"/>
  <c r="I34" i="26" s="1"/>
  <c r="G34" i="26"/>
  <c r="K34" i="26" s="1"/>
  <c r="E10" i="26"/>
  <c r="I10" i="26" s="1"/>
  <c r="G10" i="26"/>
  <c r="K10" i="26" s="1"/>
  <c r="E16" i="26"/>
  <c r="G16" i="26"/>
  <c r="K16" i="26" s="1"/>
  <c r="E24" i="26"/>
  <c r="I24" i="26" s="1"/>
  <c r="G24" i="26"/>
  <c r="K24" i="26" s="1"/>
  <c r="E30" i="26"/>
  <c r="I30" i="26" s="1"/>
  <c r="G30" i="26"/>
  <c r="K30" i="26" s="1"/>
  <c r="E36" i="26"/>
  <c r="I36" i="26" s="1"/>
  <c r="G36" i="26"/>
  <c r="K36" i="26" s="1"/>
  <c r="G56" i="42"/>
  <c r="C24" i="42" s="1"/>
  <c r="G55" i="42"/>
  <c r="F49" i="42"/>
  <c r="F48" i="42"/>
  <c r="I31" i="42" s="1"/>
  <c r="F47" i="42"/>
  <c r="F46" i="42"/>
  <c r="G41" i="42"/>
  <c r="F41" i="42"/>
  <c r="H40" i="42"/>
  <c r="G40" i="42" s="1"/>
  <c r="F39" i="42"/>
  <c r="G38" i="42"/>
  <c r="F38" i="42"/>
  <c r="G37" i="42"/>
  <c r="F37" i="42"/>
  <c r="H36" i="42"/>
  <c r="G36" i="42" s="1"/>
  <c r="H35" i="42"/>
  <c r="G35" i="42" s="1"/>
  <c r="F35" i="42"/>
  <c r="F34" i="42"/>
  <c r="H32" i="42"/>
  <c r="G32" i="42" s="1"/>
  <c r="F32" i="42"/>
  <c r="G31" i="42"/>
  <c r="F31" i="42"/>
  <c r="G30" i="42"/>
  <c r="H29" i="42"/>
  <c r="H28" i="42" s="1"/>
  <c r="G29" i="42"/>
  <c r="F29" i="42"/>
  <c r="F28" i="42"/>
  <c r="H27" i="42"/>
  <c r="P31" i="42" s="1"/>
  <c r="G27" i="42"/>
  <c r="E27" i="42"/>
  <c r="D27" i="42"/>
  <c r="C27" i="42"/>
  <c r="F27" i="42" s="1"/>
  <c r="F26" i="42"/>
  <c r="G25" i="42"/>
  <c r="F25" i="42"/>
  <c r="G24" i="42"/>
  <c r="D24" i="42"/>
  <c r="H23" i="42"/>
  <c r="H26" i="42" s="1"/>
  <c r="G23" i="42"/>
  <c r="F23" i="42"/>
  <c r="H22" i="42"/>
  <c r="F22" i="42"/>
  <c r="H21" i="42"/>
  <c r="G21" i="42" s="1"/>
  <c r="E21" i="42"/>
  <c r="D21" i="42"/>
  <c r="C21" i="42"/>
  <c r="F21" i="42" s="1"/>
  <c r="G19" i="42"/>
  <c r="F19" i="42"/>
  <c r="G18" i="42"/>
  <c r="H17" i="42"/>
  <c r="H16" i="42" s="1"/>
  <c r="G16" i="42" s="1"/>
  <c r="G17" i="42"/>
  <c r="F17" i="42"/>
  <c r="F16" i="42"/>
  <c r="H15" i="42"/>
  <c r="G15" i="42" s="1"/>
  <c r="F15" i="42"/>
  <c r="H14" i="42"/>
  <c r="G14" i="42" s="1"/>
  <c r="E14" i="42"/>
  <c r="D14" i="42"/>
  <c r="C14" i="42"/>
  <c r="G13" i="42"/>
  <c r="F13" i="42"/>
  <c r="G12" i="42"/>
  <c r="H11" i="42"/>
  <c r="G11" i="42" s="1"/>
  <c r="F11" i="42"/>
  <c r="F10" i="42"/>
  <c r="H9" i="42"/>
  <c r="G9" i="42" s="1"/>
  <c r="F9" i="42"/>
  <c r="E8" i="42"/>
  <c r="D8" i="42"/>
  <c r="C8" i="42"/>
  <c r="G56" i="41"/>
  <c r="D40" i="41" s="1"/>
  <c r="G55" i="41"/>
  <c r="F49" i="41"/>
  <c r="F48" i="41"/>
  <c r="F47" i="41"/>
  <c r="F46" i="41"/>
  <c r="G41" i="41"/>
  <c r="F41" i="41"/>
  <c r="E40" i="41"/>
  <c r="F39" i="41"/>
  <c r="G38" i="41"/>
  <c r="F38" i="41"/>
  <c r="G37" i="41"/>
  <c r="F37" i="41"/>
  <c r="H36" i="41"/>
  <c r="H40" i="41" s="1"/>
  <c r="G36" i="41"/>
  <c r="F35" i="41"/>
  <c r="F34" i="41"/>
  <c r="F32" i="41"/>
  <c r="G31" i="41"/>
  <c r="F31" i="41"/>
  <c r="G30" i="41"/>
  <c r="E30" i="41"/>
  <c r="H29" i="41"/>
  <c r="G29" i="41" s="1"/>
  <c r="F29" i="41"/>
  <c r="F28" i="41"/>
  <c r="E27" i="41"/>
  <c r="D27" i="41"/>
  <c r="C27" i="41"/>
  <c r="F26" i="41"/>
  <c r="G25" i="41"/>
  <c r="F25" i="41"/>
  <c r="G24" i="41"/>
  <c r="E24" i="41"/>
  <c r="H23" i="41"/>
  <c r="G23" i="41" s="1"/>
  <c r="F23" i="41"/>
  <c r="H22" i="41"/>
  <c r="G22" i="41" s="1"/>
  <c r="F22" i="41"/>
  <c r="E21" i="41"/>
  <c r="D21" i="41"/>
  <c r="C21" i="41"/>
  <c r="G19" i="41"/>
  <c r="F19" i="41"/>
  <c r="G18" i="41"/>
  <c r="H17" i="41"/>
  <c r="H15" i="41" s="1"/>
  <c r="G17" i="41"/>
  <c r="F17" i="41"/>
  <c r="H16" i="41"/>
  <c r="G16" i="41" s="1"/>
  <c r="F16" i="41"/>
  <c r="F15" i="41"/>
  <c r="E14" i="41"/>
  <c r="D14" i="41"/>
  <c r="C14" i="41"/>
  <c r="G13" i="41"/>
  <c r="F13" i="41"/>
  <c r="G12" i="41"/>
  <c r="H11" i="41"/>
  <c r="H9" i="41" s="1"/>
  <c r="G11" i="41"/>
  <c r="F11" i="41"/>
  <c r="F10" i="41"/>
  <c r="F9" i="41"/>
  <c r="E8" i="41"/>
  <c r="D8" i="41"/>
  <c r="C8" i="41"/>
  <c r="I25" i="42" l="1"/>
  <c r="I41" i="41"/>
  <c r="I22" i="42"/>
  <c r="I28" i="42"/>
  <c r="G28" i="42"/>
  <c r="F14" i="41"/>
  <c r="H28" i="41"/>
  <c r="G28" i="41" s="1"/>
  <c r="E24" i="42"/>
  <c r="F24" i="42" s="1"/>
  <c r="I24" i="42" s="1"/>
  <c r="I23" i="42" s="1"/>
  <c r="C36" i="42"/>
  <c r="H10" i="41"/>
  <c r="G10" i="41" s="1"/>
  <c r="H10" i="42"/>
  <c r="G10" i="42" s="1"/>
  <c r="C18" i="42"/>
  <c r="H20" i="42"/>
  <c r="G20" i="42" s="1"/>
  <c r="G22" i="42"/>
  <c r="D36" i="42"/>
  <c r="E36" i="42"/>
  <c r="D30" i="42"/>
  <c r="C40" i="42"/>
  <c r="F40" i="42" s="1"/>
  <c r="I40" i="42" s="1"/>
  <c r="D40" i="42"/>
  <c r="I41" i="42"/>
  <c r="I16" i="42"/>
  <c r="E18" i="42"/>
  <c r="H14" i="41"/>
  <c r="G14" i="41" s="1"/>
  <c r="F8" i="42"/>
  <c r="E30" i="42"/>
  <c r="H8" i="41"/>
  <c r="G8" i="41" s="1"/>
  <c r="H8" i="42"/>
  <c r="D12" i="42"/>
  <c r="F14" i="42"/>
  <c r="P34" i="42"/>
  <c r="E40" i="42"/>
  <c r="D18" i="42"/>
  <c r="C30" i="42"/>
  <c r="F30" i="42" s="1"/>
  <c r="C12" i="42"/>
  <c r="F12" i="42" s="1"/>
  <c r="I12" i="42" s="1"/>
  <c r="H27" i="41"/>
  <c r="I37" i="41"/>
  <c r="E12" i="42"/>
  <c r="I31" i="26"/>
  <c r="I29" i="26" s="1"/>
  <c r="I37" i="26"/>
  <c r="I33" i="26" s="1"/>
  <c r="I16" i="26"/>
  <c r="I22" i="26"/>
  <c r="I15" i="26"/>
  <c r="I19" i="26"/>
  <c r="I17" i="26" s="1"/>
  <c r="I12" i="26"/>
  <c r="I11" i="26" s="1"/>
  <c r="I25" i="26"/>
  <c r="I40" i="26"/>
  <c r="K41" i="26"/>
  <c r="K17" i="26"/>
  <c r="K14" i="26" s="1"/>
  <c r="K11" i="26"/>
  <c r="K40" i="26"/>
  <c r="K33" i="26"/>
  <c r="K23" i="26"/>
  <c r="K21" i="26" s="1"/>
  <c r="K29" i="26"/>
  <c r="K27" i="26" s="1"/>
  <c r="I10" i="41"/>
  <c r="I37" i="42"/>
  <c r="I15" i="41"/>
  <c r="I38" i="41"/>
  <c r="I30" i="42"/>
  <c r="I29" i="42" s="1"/>
  <c r="I25" i="41"/>
  <c r="I19" i="41"/>
  <c r="I31" i="41"/>
  <c r="I9" i="42"/>
  <c r="I38" i="42"/>
  <c r="I10" i="42"/>
  <c r="I13" i="41"/>
  <c r="I15" i="42"/>
  <c r="I9" i="41"/>
  <c r="G9" i="41"/>
  <c r="F21" i="41"/>
  <c r="D12" i="41"/>
  <c r="F27" i="41"/>
  <c r="H21" i="41"/>
  <c r="G21" i="41" s="1"/>
  <c r="I16" i="41"/>
  <c r="F8" i="41"/>
  <c r="G15" i="41"/>
  <c r="D18" i="41"/>
  <c r="C36" i="41"/>
  <c r="I26" i="42"/>
  <c r="G26" i="42"/>
  <c r="I13" i="42"/>
  <c r="G8" i="42"/>
  <c r="H39" i="42"/>
  <c r="G39" i="42" s="1"/>
  <c r="I19" i="42"/>
  <c r="I32" i="42"/>
  <c r="H34" i="42"/>
  <c r="G40" i="41"/>
  <c r="H39" i="41"/>
  <c r="G39" i="41" s="1"/>
  <c r="E12" i="41"/>
  <c r="E18" i="41"/>
  <c r="H20" i="41"/>
  <c r="G20" i="41" s="1"/>
  <c r="I22" i="41"/>
  <c r="H26" i="41"/>
  <c r="D36" i="41"/>
  <c r="C24" i="41"/>
  <c r="C30" i="41"/>
  <c r="H32" i="41"/>
  <c r="H35" i="41"/>
  <c r="E36" i="41"/>
  <c r="F36" i="41" s="1"/>
  <c r="I36" i="41" s="1"/>
  <c r="C40" i="41"/>
  <c r="F40" i="41" s="1"/>
  <c r="I40" i="41" s="1"/>
  <c r="C12" i="41"/>
  <c r="C18" i="41"/>
  <c r="D24" i="41"/>
  <c r="G27" i="41"/>
  <c r="D30" i="41"/>
  <c r="I39" i="41" l="1"/>
  <c r="I35" i="41"/>
  <c r="I39" i="42"/>
  <c r="F36" i="42"/>
  <c r="I36" i="42" s="1"/>
  <c r="I35" i="42" s="1"/>
  <c r="I28" i="41"/>
  <c r="F18" i="42"/>
  <c r="I18" i="42" s="1"/>
  <c r="I17" i="42" s="1"/>
  <c r="I14" i="42" s="1"/>
  <c r="H42" i="42"/>
  <c r="G42" i="42" s="1"/>
  <c r="P37" i="42"/>
  <c r="I11" i="42"/>
  <c r="I8" i="42" s="1"/>
  <c r="I41" i="26"/>
  <c r="I27" i="26"/>
  <c r="I23" i="26"/>
  <c r="I14" i="26"/>
  <c r="K20" i="26"/>
  <c r="I27" i="42"/>
  <c r="I21" i="42"/>
  <c r="F12" i="41"/>
  <c r="I12" i="41" s="1"/>
  <c r="I11" i="41" s="1"/>
  <c r="I8" i="41" s="1"/>
  <c r="H42" i="41"/>
  <c r="G42" i="41" s="1"/>
  <c r="H33" i="42"/>
  <c r="G33" i="42" s="1"/>
  <c r="I34" i="42"/>
  <c r="G34" i="42"/>
  <c r="F30" i="41"/>
  <c r="I30" i="41" s="1"/>
  <c r="I29" i="41" s="1"/>
  <c r="F18" i="41"/>
  <c r="I18" i="41" s="1"/>
  <c r="I17" i="41" s="1"/>
  <c r="I14" i="41" s="1"/>
  <c r="F24" i="41"/>
  <c r="I24" i="41" s="1"/>
  <c r="I23" i="41" s="1"/>
  <c r="I26" i="41"/>
  <c r="G26" i="41"/>
  <c r="G35" i="41"/>
  <c r="H34" i="41"/>
  <c r="I32" i="41"/>
  <c r="G32" i="41"/>
  <c r="I33" i="42" l="1"/>
  <c r="I20" i="42"/>
  <c r="I21" i="26"/>
  <c r="I20" i="26" s="1"/>
  <c r="I21" i="41"/>
  <c r="I27" i="41"/>
  <c r="I34" i="41"/>
  <c r="I33" i="41" s="1"/>
  <c r="H33" i="41"/>
  <c r="G33" i="41" s="1"/>
  <c r="G34" i="41"/>
  <c r="I42" i="42" l="1"/>
  <c r="I44" i="42" s="1"/>
  <c r="I20" i="41"/>
  <c r="I42" i="41" s="1"/>
  <c r="B5" i="11" l="1"/>
  <c r="B6" i="11" s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G10" i="8" l="1"/>
  <c r="G9" i="8"/>
  <c r="G8" i="8"/>
  <c r="F10" i="8"/>
  <c r="F9" i="8"/>
  <c r="F8" i="8"/>
  <c r="E9" i="8"/>
  <c r="E10" i="8"/>
  <c r="E8" i="8"/>
  <c r="D19" i="8" l="1"/>
  <c r="J19" i="8" l="1"/>
  <c r="D10" i="8"/>
  <c r="J10" i="8" s="1"/>
  <c r="M10" i="8" s="1"/>
  <c r="J20" i="8" l="1"/>
  <c r="M19" i="8"/>
  <c r="J11" i="8"/>
  <c r="D17" i="8" l="1"/>
  <c r="H17" i="8" l="1"/>
  <c r="M17" i="8" s="1"/>
  <c r="D8" i="8"/>
  <c r="H8" i="8" s="1"/>
  <c r="M8" i="8" l="1"/>
  <c r="D18" i="8"/>
  <c r="D9" i="8"/>
  <c r="H9" i="8" s="1"/>
  <c r="H18" i="8" l="1"/>
  <c r="M18" i="8" s="1"/>
  <c r="M20" i="8" s="1"/>
  <c r="M9" i="8"/>
  <c r="H11" i="8" l="1"/>
  <c r="M11" i="8"/>
  <c r="H20" i="8"/>
  <c r="K9" i="26"/>
  <c r="K8" i="26" s="1"/>
  <c r="I9" i="26"/>
  <c r="I8" i="26" l="1"/>
  <c r="K39" i="26"/>
  <c r="K38" i="26"/>
  <c r="I39" i="26" l="1"/>
  <c r="I38" i="2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788F32F-E61A-46C5-868A-19EA29AEC03C}" keepAlive="1" name="Запрос — график!Область_печати" description="Соединение с запросом &quot;график!Область_печати&quot; в книге." type="5" refreshedVersion="6" background="1" saveData="1">
    <dbPr connection="Provider=Microsoft.Mashup.OleDb.1;Data Source=$Workbook$;Location=график!Область_печати;Extended Properties=&quot;&quot;" command="SELECT * FROM [график!Область_печати]"/>
  </connection>
</connections>
</file>

<file path=xl/sharedStrings.xml><?xml version="1.0" encoding="utf-8"?>
<sst xmlns="http://schemas.openxmlformats.org/spreadsheetml/2006/main" count="1020" uniqueCount="263">
  <si>
    <t>ИТОГО:</t>
  </si>
  <si>
    <t>Статья затрат</t>
  </si>
  <si>
    <t xml:space="preserve">№ </t>
  </si>
  <si>
    <t xml:space="preserve">Средняя стоимость </t>
  </si>
  <si>
    <t>Период</t>
  </si>
  <si>
    <t>Показатель</t>
  </si>
  <si>
    <t>План (Финансирование)</t>
  </si>
  <si>
    <t>1</t>
  </si>
  <si>
    <t>2</t>
  </si>
  <si>
    <t>ООО "Промис"</t>
  </si>
  <si>
    <t>ООО "Техохрана"</t>
  </si>
  <si>
    <t>ООО "Конус"</t>
  </si>
  <si>
    <t>Модернизация системы охранного телевидения (СОТ) в ИАП в 2019 г., согласно локальной сметы</t>
  </si>
  <si>
    <t>Модернизация системы охранного телевидения (СОТ) в клиентском офисе в 2019 г., согласно локальной сметы</t>
  </si>
  <si>
    <t>2019 г.</t>
  </si>
  <si>
    <t>Модернизация системы охранного телевидения (СОТ) в клиентском офисе в 2021 г., согласно локальной сметы</t>
  </si>
  <si>
    <t>2021 г.</t>
  </si>
  <si>
    <t>Единица измерения: тыс. руб. с НДС</t>
  </si>
  <si>
    <t>Единица измерения: тыс. руб. без НДС</t>
  </si>
  <si>
    <t>Индексация стоимости проекта</t>
  </si>
  <si>
    <t>3</t>
  </si>
  <si>
    <t>2020 г.</t>
  </si>
  <si>
    <t>2022 г.</t>
  </si>
  <si>
    <t>Кол-во</t>
  </si>
  <si>
    <r>
      <t xml:space="preserve">Расчет стоимости проекта </t>
    </r>
    <r>
      <rPr>
        <sz val="16"/>
        <rFont val="Times New Roman"/>
        <family val="1"/>
        <charset val="204"/>
      </rPr>
      <t>"Модернизация системы охранного телевидения (СОТ) (2019-11 шт., 2021-12 шт.)"</t>
    </r>
  </si>
  <si>
    <t>Сценарные условия формирования ИПР 2019-2023</t>
  </si>
  <si>
    <t>Стоимость предложения за еденицу  (потенциальные поставщики)</t>
  </si>
  <si>
    <t>Стоимость предложения за еденицу (потенциальные поставщики)</t>
  </si>
  <si>
    <t>Итого за период 2019-2023 гг.</t>
  </si>
  <si>
    <t>План (Освоение)</t>
  </si>
  <si>
    <t>2023 г.</t>
  </si>
  <si>
    <t>Единица измерения: руб. без НДС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</si>
  <si>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</si>
  <si>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рыночное изменение цен/отраслевое регулирование тарифов</t>
  </si>
  <si>
    <t>рыночное изменение цен на топливо и прочие ресурсы</t>
  </si>
  <si>
    <t>корректная оценка стоимости реализации проекта на стадии планирования</t>
  </si>
  <si>
    <t>оптимизация состава объектов</t>
  </si>
  <si>
    <t>В</t>
  </si>
  <si>
    <t>С</t>
  </si>
  <si>
    <t>риск изменение стоимости проекта</t>
  </si>
  <si>
    <t xml:space="preserve"> ценовые</t>
  </si>
  <si>
    <t>сбытовые</t>
  </si>
  <si>
    <t>транспортные</t>
  </si>
  <si>
    <t>строительно-монтажные</t>
  </si>
  <si>
    <t>природно-климатические</t>
  </si>
  <si>
    <t>ответственность за нарушение выполнение контрагентом условий договора</t>
  </si>
  <si>
    <t>минимизация</t>
  </si>
  <si>
    <t>Н</t>
  </si>
  <si>
    <t>нарушение контрагентом условий договора, отказ от исполнения договора</t>
  </si>
  <si>
    <t>риски контрагентов</t>
  </si>
  <si>
    <t>зависимости проекта</t>
  </si>
  <si>
    <t>ресурсные</t>
  </si>
  <si>
    <t>правовые</t>
  </si>
  <si>
    <t>макроэкономические</t>
  </si>
  <si>
    <t>отсутствие оплаты за некачественно выполненную работу, до полного устранения недостатков</t>
  </si>
  <si>
    <t>нарушение технологии монтажа оборудования, последующей настройки</t>
  </si>
  <si>
    <t>технические риски (требования, технология, сложность, производительность и надежность, качество)</t>
  </si>
  <si>
    <t>Документы и форма фиксации ответственности за риски</t>
  </si>
  <si>
    <t>Стратегия и мероприятия по управлению рисками</t>
  </si>
  <si>
    <t>Влияние</t>
  </si>
  <si>
    <t>Вероятность</t>
  </si>
  <si>
    <t>Описание</t>
  </si>
  <si>
    <t>Риск</t>
  </si>
  <si>
    <t>№</t>
  </si>
  <si>
    <t>Стоимость предложения за единицу  (потенциальные поставщики)</t>
  </si>
  <si>
    <t>Однофазный прибор учета (материал + работа)</t>
  </si>
  <si>
    <t>ОДПУ (материал + работа)</t>
  </si>
  <si>
    <t>Прибор учета</t>
  </si>
  <si>
    <t>Трехфазный прибор учета (материал + работа)</t>
  </si>
  <si>
    <t>ООО "СТРОЙЭНЕРГОКОМ"</t>
  </si>
  <si>
    <t>Шкаф учета (включая трансформаторы тока)</t>
  </si>
  <si>
    <t>ООО "ЭКСПЕРТ - ПРОЕКТ"</t>
  </si>
  <si>
    <t>АО "СВЯЗЬ ИНЖИНИРИНГ М"</t>
  </si>
  <si>
    <t>ОДПУ прямого включения</t>
  </si>
  <si>
    <t>ОДПУ полукосвенного включения</t>
  </si>
  <si>
    <t>3.1.</t>
  </si>
  <si>
    <t>3.2.</t>
  </si>
  <si>
    <t>4</t>
  </si>
  <si>
    <t>Комплекс работ (ППО, СМР, ПНР, ОЭ, ПЭ)</t>
  </si>
  <si>
    <t>Автоматический выключатель</t>
  </si>
  <si>
    <t>1.2.</t>
  </si>
  <si>
    <t>1.3.</t>
  </si>
  <si>
    <t>1.3.1.</t>
  </si>
  <si>
    <t>1.3.2.</t>
  </si>
  <si>
    <t>Шкаф учета (без трансформаторов тока)</t>
  </si>
  <si>
    <t>Комплекс работ (ППО, ПИР, СМР, ПНР, ОЭ, ПЭ)</t>
  </si>
  <si>
    <t>Каналообразующее оборудование</t>
  </si>
  <si>
    <r>
      <t xml:space="preserve">  </t>
    </r>
    <r>
      <rPr>
        <i/>
        <sz val="12"/>
        <color rgb="FF000000"/>
        <rFont val="Times New Roman"/>
        <family val="1"/>
        <charset val="204"/>
      </rPr>
      <t xml:space="preserve">    Шлюз ШЛ-ZB-02 или аналог</t>
    </r>
  </si>
  <si>
    <t>Комплекс работ по установке шлюза ШЛ-ZB-02 или аналога</t>
  </si>
  <si>
    <t>Роутер РТ-01 или аналог</t>
  </si>
  <si>
    <t>Комплекс работ по установке шлюза Роутера РТ-01 или аналога</t>
  </si>
  <si>
    <t xml:space="preserve">Повышающий коэффициент, в зависимости от удаленности </t>
  </si>
  <si>
    <t>Среднее значение</t>
  </si>
  <si>
    <t>1.1.</t>
  </si>
  <si>
    <t>2.1.</t>
  </si>
  <si>
    <t>2.2.</t>
  </si>
  <si>
    <t>2.3.</t>
  </si>
  <si>
    <t>2.3.1.</t>
  </si>
  <si>
    <t>2.3.2.</t>
  </si>
  <si>
    <t>3.1.1</t>
  </si>
  <si>
    <t>3.1.2.</t>
  </si>
  <si>
    <t>3.1.3.</t>
  </si>
  <si>
    <t>3.1.2.1.</t>
  </si>
  <si>
    <t>3.1.2.2.</t>
  </si>
  <si>
    <t>3.2.1.</t>
  </si>
  <si>
    <t>3.2.2.</t>
  </si>
  <si>
    <t>3.2.2.1</t>
  </si>
  <si>
    <t>3.2.2.2</t>
  </si>
  <si>
    <t>3.2.3.</t>
  </si>
  <si>
    <t>4.1.</t>
  </si>
  <si>
    <t>4.2.</t>
  </si>
  <si>
    <t>4.3.</t>
  </si>
  <si>
    <t>4.4.</t>
  </si>
  <si>
    <t>4.2.1.</t>
  </si>
  <si>
    <t>4.2.2.</t>
  </si>
  <si>
    <t>4.4.1.</t>
  </si>
  <si>
    <t>4.4.2.</t>
  </si>
  <si>
    <t>Комплекс работ по установке ПУ в районах, удаленных от административного центра</t>
  </si>
  <si>
    <t>Комплекс работ по установке ПУ в границах административного центра</t>
  </si>
  <si>
    <t xml:space="preserve">В соответствии с коммерческими предложениями к комплексу работ по установке ИСУ применяется повышающий коэффициент в зависимости от степени удаленности от административного центра РФ (город) свыше значений, указанных в таблице </t>
  </si>
  <si>
    <t>Удаленность от административного центра, км</t>
  </si>
  <si>
    <t>Сценарные условия формирования ИПР 2022-2036</t>
  </si>
  <si>
    <t>Количество</t>
  </si>
  <si>
    <t>Стоимость</t>
  </si>
  <si>
    <t>Итоговый коэффициент по году</t>
  </si>
  <si>
    <t>Всего</t>
  </si>
  <si>
    <t>Темп роста индекса-дефлятора валового накопления основного капитала (инвестиций)</t>
  </si>
  <si>
    <t>Темп роста индекса цен производителей (ИЦП)</t>
  </si>
  <si>
    <t>Расчет стоимости проекта ИСУ в 2022г.</t>
  </si>
  <si>
    <t>Количество ПУ</t>
  </si>
  <si>
    <t>ЮЛ; ОДПУ</t>
  </si>
  <si>
    <t>ОДПУ установка</t>
  </si>
  <si>
    <t>ОДПУ поверка</t>
  </si>
  <si>
    <t>ЮЛ Установка</t>
  </si>
  <si>
    <t>ЮЛ поверка</t>
  </si>
  <si>
    <t>ФЛ</t>
  </si>
  <si>
    <t>1 фаз. ПУ установка</t>
  </si>
  <si>
    <t>3 фаз. ПУ установка</t>
  </si>
  <si>
    <t>3 фаз. ПУ поверка</t>
  </si>
  <si>
    <t>Итого</t>
  </si>
  <si>
    <t>Москва:</t>
  </si>
  <si>
    <t>МО</t>
  </si>
  <si>
    <t>Для обновления расчета, прошу подтвердить данные.</t>
  </si>
  <si>
    <t xml:space="preserve">1 ф </t>
  </si>
  <si>
    <t>3 ф</t>
  </si>
  <si>
    <t>одпу</t>
  </si>
  <si>
    <t>новое</t>
  </si>
  <si>
    <t>было</t>
  </si>
  <si>
    <t>1ф</t>
  </si>
  <si>
    <t>3ф</t>
  </si>
  <si>
    <t>Индексы дефляторы</t>
  </si>
  <si>
    <t xml:space="preserve">Стоимость с учетом индексов </t>
  </si>
  <si>
    <t>в т.ч. ПУ</t>
  </si>
  <si>
    <t>в т.ч. Шлюзы</t>
  </si>
  <si>
    <t>в т.ч. Роутеры</t>
  </si>
  <si>
    <t>ПСК</t>
  </si>
  <si>
    <t>Для всех ЭСК кроме ПСК</t>
  </si>
  <si>
    <t>Индексы</t>
  </si>
  <si>
    <t xml:space="preserve">Расчет стоимости проекта ИСУ </t>
  </si>
  <si>
    <t>ВНК</t>
  </si>
  <si>
    <t>Группа "Интер РАО"</t>
  </si>
  <si>
    <t>Приложение 1</t>
  </si>
  <si>
    <r>
      <t>Показатель</t>
    </r>
    <r>
      <rPr>
        <b/>
        <vertAlign val="superscript"/>
        <sz val="8"/>
        <color theme="0"/>
        <rFont val="Calibri"/>
        <family val="2"/>
        <charset val="204"/>
        <scheme val="minor"/>
      </rPr>
      <t>1</t>
    </r>
  </si>
  <si>
    <t>ед. изм.</t>
  </si>
  <si>
    <t>2023
1 кв</t>
  </si>
  <si>
    <t>2023
2 кв</t>
  </si>
  <si>
    <t>2023
3 кв</t>
  </si>
  <si>
    <t>2023
4 кв</t>
  </si>
  <si>
    <t>Макроэкономика. Российская Федерация</t>
  </si>
  <si>
    <t>Обменный курс рубль/ доллар США на конец периода</t>
  </si>
  <si>
    <t>руб.</t>
  </si>
  <si>
    <t>Обменный курс рубль/ доллар США среднегодовое значение</t>
  </si>
  <si>
    <t>Обменный курс рубль/ евро на конец периода</t>
  </si>
  <si>
    <t>Обменный курс рубль/ евро среднегодовое значение</t>
  </si>
  <si>
    <r>
      <t>Темп роста индекса потребительских цен (ИПЦ)</t>
    </r>
    <r>
      <rPr>
        <vertAlign val="superscript"/>
        <sz val="6"/>
        <rFont val="Arial"/>
        <family val="2"/>
        <charset val="204"/>
      </rPr>
      <t>2</t>
    </r>
  </si>
  <si>
    <t>инд.</t>
  </si>
  <si>
    <r>
      <t>Темп роста индекса цен производителей (ИЦП)</t>
    </r>
    <r>
      <rPr>
        <vertAlign val="superscript"/>
        <sz val="6"/>
        <rFont val="Arial"/>
        <family val="2"/>
        <charset val="204"/>
      </rPr>
      <t>2</t>
    </r>
  </si>
  <si>
    <r>
      <t>Темп роста номинальной начисленной заработной платы</t>
    </r>
    <r>
      <rPr>
        <vertAlign val="superscript"/>
        <sz val="6"/>
        <rFont val="Arial"/>
        <family val="2"/>
        <charset val="204"/>
      </rPr>
      <t>2</t>
    </r>
  </si>
  <si>
    <t>Темп роста номинальной начисленной заработной платы в электроэнергетике2</t>
  </si>
  <si>
    <t>Темп роста индекса-дефлятора ВВП РФ</t>
  </si>
  <si>
    <t>Темп роста индекса-дефлятора услуг строительства</t>
  </si>
  <si>
    <t>Темп роста индекса-дефлятора услуг транспортировки и хранения</t>
  </si>
  <si>
    <r>
      <t>Ставки налогов</t>
    </r>
    <r>
      <rPr>
        <b/>
        <vertAlign val="superscript"/>
        <sz val="6"/>
        <color rgb="FF1F497D"/>
        <rFont val="Arial"/>
        <family val="2"/>
        <charset val="204"/>
      </rPr>
      <t>3</t>
    </r>
  </si>
  <si>
    <t>НДС</t>
  </si>
  <si>
    <t>%</t>
  </si>
  <si>
    <t>Налог на прибыль</t>
  </si>
  <si>
    <t>Налог на имущество для организаций</t>
  </si>
  <si>
    <t>Налог на выплату дивидендов</t>
  </si>
  <si>
    <t>Финансовые условия</t>
  </si>
  <si>
    <t>Обменный курс евро/доллар США  (среднегодовое значение)</t>
  </si>
  <si>
    <t>долл. США</t>
  </si>
  <si>
    <t>Темп роста индекса потребительских цен в США, CPI</t>
  </si>
  <si>
    <t>Темп роста индекса потребительских цен в еврозоне, CPI</t>
  </si>
  <si>
    <t>Темп роста индекса цен производителей в еврозоне, PPI</t>
  </si>
  <si>
    <t>Доходность облигаций казначейства США, 30 лет</t>
  </si>
  <si>
    <t>Ставка ФРС США</t>
  </si>
  <si>
    <t>LIBOR, USD, 3M</t>
  </si>
  <si>
    <t>EURIBOR, EUR, 3M</t>
  </si>
  <si>
    <t>MOSPRIME, RUB, 3M</t>
  </si>
  <si>
    <t>Ключевая ставка Банка России</t>
  </si>
  <si>
    <t>Доходность ОФЗ РФ 10 лет, руб.</t>
  </si>
  <si>
    <t>Доходность ДГО, руб.</t>
  </si>
  <si>
    <r>
      <t>Основные отраслевые показатели для энергосистемы РФ</t>
    </r>
    <r>
      <rPr>
        <b/>
        <vertAlign val="superscript"/>
        <sz val="6"/>
        <color rgb="FF1F497D"/>
        <rFont val="Arial"/>
        <family val="2"/>
        <charset val="204"/>
      </rPr>
      <t>4</t>
    </r>
  </si>
  <si>
    <t>Темп роста цен на газ для генерации Европейской части РФ (без учета ГРО и ПССУ)</t>
  </si>
  <si>
    <t>Темп роста цен на газ для генерации Урала и Сибири (без учета ГРО и ПССУ)</t>
  </si>
  <si>
    <t>Темп роста цен на уголь для генерации Европейской части РФ</t>
  </si>
  <si>
    <t>Темп роста цен на уголь для генерации Урала</t>
  </si>
  <si>
    <t>Темп роста цен на уголь для генерации Сибири</t>
  </si>
  <si>
    <t>Темп роста цен на мазут для генерации Европейской части РФ</t>
  </si>
  <si>
    <t>Темп роста цен на мазут для генерации Урала и Сибири</t>
  </si>
  <si>
    <t>Tемп роста цен на РСВ:</t>
  </si>
  <si>
    <t>ОЭС Центра</t>
  </si>
  <si>
    <t>ОЭС Средней Волги</t>
  </si>
  <si>
    <t>ОЭС Урала</t>
  </si>
  <si>
    <t>ОЭС Северо-Запада</t>
  </si>
  <si>
    <t>ОЭС Юга</t>
  </si>
  <si>
    <t>ОЭС Сибири</t>
  </si>
  <si>
    <t xml:space="preserve">Темп роста цены на мощность в КОМ - I ценовая зона </t>
  </si>
  <si>
    <t/>
  </si>
  <si>
    <t>Темп роста цены на мощность в КОМ - II ценовая зона</t>
  </si>
  <si>
    <t>Темп роста тарифов на теплоэнергию для пром. потребителей Европейской части</t>
  </si>
  <si>
    <t>Темп роста тарифов на теплоэнергию для пром. потребителей Урала</t>
  </si>
  <si>
    <t>Темп роста тарифов на теплоэнергию для пром. потребителей Сибири</t>
  </si>
  <si>
    <t>Темп роста тарифов на теплоэнергию для населения Европейской части</t>
  </si>
  <si>
    <t>Темп роста тарифов на теплоэнергию для населения Урала</t>
  </si>
  <si>
    <t>Темп роста тарифов на теплоэнергию для населения Сибири</t>
  </si>
  <si>
    <t>Технического перевооружения, реконструкции и расширение производственных мощностей</t>
  </si>
  <si>
    <t>Нового строительства в рамках существующих производственно-технологических комплексов Группы (стадия строительства)</t>
  </si>
  <si>
    <t>Нового строительства в рамках существующих производственно-технологических комплексов Группы (стадия эксплуатации, Генерация)</t>
  </si>
  <si>
    <t>1 кв.</t>
  </si>
  <si>
    <t>2 кв.</t>
  </si>
  <si>
    <t>3 кв.</t>
  </si>
  <si>
    <t>4 кв.</t>
  </si>
  <si>
    <t>2025 ЛО</t>
  </si>
  <si>
    <t>2026 ЛО</t>
  </si>
  <si>
    <t>2027 ЛО</t>
  </si>
  <si>
    <t>Центр стратегии и инвестиций</t>
  </si>
  <si>
    <t>Единые сценарные условия 2023-2042 (проект 2023.04.21)</t>
  </si>
  <si>
    <t>Ставка дисконтирования (средневзвешенная стоимость капитала. руб.) для проектов:</t>
  </si>
  <si>
    <t>С государственной гарантией защиты инвестиций  (в т.ч. КОММод) / организационных проектов /инфраструктурных проектов/ ИТ проектов</t>
  </si>
  <si>
    <t>По созданию новых производств/ объектов инфраструктуры (Стр-во)</t>
  </si>
  <si>
    <r>
      <rPr>
        <b/>
        <i/>
        <vertAlign val="superscript"/>
        <sz val="6"/>
        <color rgb="FF1F497D"/>
        <rFont val="Arial"/>
        <family val="2"/>
        <charset val="204"/>
      </rPr>
      <t>1</t>
    </r>
    <r>
      <rPr>
        <b/>
        <i/>
        <sz val="6"/>
        <color rgb="FF1F497D"/>
        <rFont val="Arial"/>
        <family val="2"/>
        <charset val="204"/>
      </rPr>
      <t xml:space="preserve"> Среднегодовое значение (либо прирост), если не указано иное. Прогнозные значения курсов валют и процентных ставок, приведённые в ЕСУ, используются внутри Группы с целью бизнес-планирования и не предназначены для проведения финансовых операций, в т.ч. на валютном рынке. </t>
    </r>
  </si>
  <si>
    <r>
      <rPr>
        <b/>
        <i/>
        <vertAlign val="superscript"/>
        <sz val="6"/>
        <color rgb="FF1F497D"/>
        <rFont val="Arial"/>
        <family val="2"/>
        <charset val="204"/>
      </rPr>
      <t>2</t>
    </r>
    <r>
      <rPr>
        <b/>
        <i/>
        <sz val="6"/>
        <color rgb="FF1F497D"/>
        <rFont val="Arial"/>
        <family val="2"/>
        <charset val="204"/>
      </rPr>
      <t xml:space="preserve"> Не применяется ГП Группы "Интер РАО" в ходе участия в тарифном регулировании: для этих целей применим прогноз МЭР.</t>
    </r>
  </si>
  <si>
    <r>
      <rPr>
        <b/>
        <i/>
        <vertAlign val="superscript"/>
        <sz val="6"/>
        <color rgb="FF1F497D"/>
        <rFont val="Arial"/>
        <family val="2"/>
        <charset val="204"/>
      </rPr>
      <t>3</t>
    </r>
    <r>
      <rPr>
        <b/>
        <i/>
        <sz val="6"/>
        <color rgb="FF1F497D"/>
        <rFont val="Arial"/>
        <family val="2"/>
        <charset val="204"/>
      </rPr>
      <t xml:space="preserve"> Ставки приведены в общем значении, по верхней границе диапазона (если применимо), для резидентов. В целях уточнения значения ставки для частных случаев необходимо обратиться в Центр правовой работы.</t>
    </r>
  </si>
  <si>
    <r>
      <rPr>
        <b/>
        <i/>
        <vertAlign val="superscript"/>
        <sz val="6"/>
        <color rgb="FF1F497D"/>
        <rFont val="Arial"/>
        <family val="2"/>
        <charset val="204"/>
      </rPr>
      <t>4</t>
    </r>
    <r>
      <rPr>
        <b/>
        <i/>
        <sz val="6"/>
        <color rgb="FF1F497D"/>
        <rFont val="Arial"/>
        <family val="2"/>
        <charset val="204"/>
      </rPr>
      <t xml:space="preserve"> Темп роста топливных цен приведён без НДС и не учитывает действующие и будущие скидки для предприятий Группы.
Прогноз индексов цен на РСВ, тарифов на т/э и платы за мощность не является обязательным для неценовых зон: приведённые значения выступают в качестве ориентира.
В экспортных ГТП может иметь место отличный темп роста цен на РСВ.</t>
    </r>
  </si>
  <si>
    <t>Справочно: ИПЦ дек 23/дек 22  = 5.3% (в соответствии с прогнозом МЭР), 7% (в соответствии с прогнозом ЦБ)</t>
  </si>
  <si>
    <t>На территории г. Санкт-Петербург</t>
  </si>
  <si>
    <t>Приложение № 17</t>
  </si>
  <si>
    <t>На территории Ленинградской области</t>
  </si>
  <si>
    <t>Комментарии</t>
  </si>
  <si>
    <r>
      <t xml:space="preserve">  </t>
    </r>
    <r>
      <rPr>
        <i/>
        <sz val="12"/>
        <color rgb="FF000000"/>
        <rFont val="Times New Roman"/>
        <family val="1"/>
        <charset val="204"/>
      </rPr>
      <t xml:space="preserve">    Шлюз CG-ZB-02с или аналог</t>
    </r>
  </si>
  <si>
    <t>Роутер RRC-ZB-01 или аналог</t>
  </si>
  <si>
    <t>таблица №1</t>
  </si>
  <si>
    <t>таблица №2</t>
  </si>
  <si>
    <t>таблица №3</t>
  </si>
  <si>
    <t>таблица №4</t>
  </si>
  <si>
    <t>таблица №5</t>
  </si>
  <si>
    <t>Стоимость по 
ТКП № СЭК/2045 от 17.07.2023  за единицу, 
без НДС</t>
  </si>
  <si>
    <t>Предложение Акимов Д.А.</t>
  </si>
  <si>
    <t>Цена</t>
  </si>
  <si>
    <t>Итоговый вариант ИПРОРВД</t>
  </si>
  <si>
    <t>Расчеты_1</t>
  </si>
  <si>
    <t>Расчеты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</si>
</sst>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#,##0\ _₽"/>
    <numFmt numFmtId="168" formatCode="0.0000"/>
    <numFmt numFmtId="169" formatCode="0.000"/>
    <numFmt numFmtId="170" formatCode="#,##0.00_ ;\-#,##0.00\ "/>
    <numFmt numFmtId="171" formatCode="0.0%"/>
    <numFmt numFmtId="172" formatCode="#,##0.000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1"/>
      <color rgb="FFFF0000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rgb="FF1F497D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6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color rgb="FFFF0000"/>
      <name val="Arial"/>
      <family val="2"/>
      <charset val="204"/>
    </font>
    <font>
      <b/>
      <sz val="9"/>
      <color theme="4" tint="-0.499984740745262"/>
      <name val="Arial"/>
      <family val="2"/>
      <charset val="204"/>
    </font>
    <font>
      <sz val="9"/>
      <color rgb="FF1F497D"/>
      <name val="Arial"/>
      <family val="2"/>
      <charset val="204"/>
    </font>
    <font>
      <b/>
      <sz val="9"/>
      <color indexed="18"/>
      <name val="Arial"/>
      <family val="2"/>
      <charset val="204"/>
    </font>
    <font>
      <b/>
      <sz val="8"/>
      <color theme="0"/>
      <name val="Calibri"/>
      <family val="2"/>
      <charset val="204"/>
      <scheme val="minor"/>
    </font>
    <font>
      <b/>
      <vertAlign val="superscript"/>
      <sz val="8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 Cyr"/>
      <charset val="204"/>
    </font>
    <font>
      <sz val="6"/>
      <name val="Arial"/>
      <family val="2"/>
      <charset val="204"/>
    </font>
    <font>
      <b/>
      <sz val="6"/>
      <color indexed="18"/>
      <name val="Arial"/>
      <family val="2"/>
      <charset val="204"/>
    </font>
    <font>
      <sz val="6"/>
      <color rgb="FF1F497D"/>
      <name val="Arial"/>
      <family val="2"/>
      <charset val="204"/>
    </font>
    <font>
      <sz val="6"/>
      <color rgb="FFFF0000"/>
      <name val="Arial"/>
      <family val="2"/>
      <charset val="204"/>
    </font>
    <font>
      <b/>
      <sz val="6"/>
      <color rgb="FF1F497D"/>
      <name val="Arial"/>
      <family val="2"/>
      <charset val="204"/>
    </font>
    <font>
      <vertAlign val="superscript"/>
      <sz val="6"/>
      <name val="Arial"/>
      <family val="2"/>
      <charset val="204"/>
    </font>
    <font>
      <b/>
      <vertAlign val="superscript"/>
      <sz val="6"/>
      <color rgb="FF1F497D"/>
      <name val="Arial"/>
      <family val="2"/>
      <charset val="204"/>
    </font>
    <font>
      <b/>
      <i/>
      <sz val="6"/>
      <color rgb="FF1F497D"/>
      <name val="Arial"/>
      <family val="2"/>
      <charset val="204"/>
    </font>
    <font>
      <b/>
      <i/>
      <vertAlign val="superscript"/>
      <sz val="6"/>
      <color rgb="FF1F497D"/>
      <name val="Arial"/>
      <family val="2"/>
      <charset val="204"/>
    </font>
    <font>
      <sz val="12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/>
      <top/>
      <bottom style="thin">
        <color rgb="FF1F497D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3" fillId="0" borderId="0"/>
    <xf numFmtId="165" fontId="13" fillId="0" borderId="0" applyFont="0" applyFill="0" applyBorder="0" applyAlignment="0" applyProtection="0"/>
    <xf numFmtId="0" fontId="15" fillId="0" borderId="0"/>
    <xf numFmtId="0" fontId="16" fillId="0" borderId="0"/>
    <xf numFmtId="0" fontId="18" fillId="0" borderId="0"/>
    <xf numFmtId="0" fontId="6" fillId="0" borderId="0"/>
    <xf numFmtId="164" fontId="6" fillId="0" borderId="0" applyFont="0" applyFill="0" applyBorder="0" applyAlignment="0" applyProtection="0"/>
    <xf numFmtId="0" fontId="49" fillId="0" borderId="0"/>
    <xf numFmtId="0" fontId="4" fillId="0" borderId="0"/>
    <xf numFmtId="9" fontId="4" fillId="0" borderId="0" applyFont="0" applyFill="0" applyBorder="0" applyAlignment="0" applyProtection="0"/>
    <xf numFmtId="0" fontId="15" fillId="0" borderId="0"/>
    <xf numFmtId="43" fontId="4" fillId="0" borderId="0" applyFont="0" applyFill="0" applyBorder="0" applyAlignment="0" applyProtection="0"/>
    <xf numFmtId="0" fontId="59" fillId="0" borderId="0"/>
    <xf numFmtId="9" fontId="59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317">
    <xf numFmtId="0" fontId="0" fillId="0" borderId="0" xfId="0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/>
    <xf numFmtId="4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/>
    <xf numFmtId="0" fontId="14" fillId="0" borderId="0" xfId="0" applyFont="1" applyFill="1" applyBorder="1"/>
    <xf numFmtId="0" fontId="10" fillId="0" borderId="0" xfId="0" applyFont="1" applyFill="1" applyAlignment="1">
      <alignment vertical="top"/>
    </xf>
    <xf numFmtId="0" fontId="17" fillId="0" borderId="0" xfId="0" applyFont="1" applyFill="1"/>
    <xf numFmtId="0" fontId="17" fillId="0" borderId="0" xfId="0" applyFont="1" applyFill="1" applyAlignment="1">
      <alignment horizontal="center" vertical="center"/>
    </xf>
    <xf numFmtId="4" fontId="17" fillId="0" borderId="0" xfId="0" applyNumberFormat="1" applyFont="1" applyFill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0" fillId="0" borderId="0" xfId="0" applyFont="1" applyFill="1"/>
    <xf numFmtId="0" fontId="19" fillId="0" borderId="0" xfId="5" applyFont="1" applyFill="1" applyAlignment="1">
      <alignment vertical="center"/>
    </xf>
    <xf numFmtId="0" fontId="20" fillId="0" borderId="0" xfId="5" applyFont="1" applyAlignment="1">
      <alignment horizontal="center"/>
    </xf>
    <xf numFmtId="0" fontId="20" fillId="0" borderId="0" xfId="5" applyFont="1"/>
    <xf numFmtId="0" fontId="8" fillId="0" borderId="1" xfId="0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11" fillId="2" borderId="0" xfId="0" applyFont="1" applyFill="1" applyBorder="1" applyAlignment="1"/>
    <xf numFmtId="0" fontId="11" fillId="2" borderId="2" xfId="0" applyFont="1" applyFill="1" applyBorder="1" applyAlignment="1"/>
    <xf numFmtId="0" fontId="11" fillId="3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23" fillId="2" borderId="0" xfId="5" applyNumberFormat="1" applyFont="1" applyFill="1" applyBorder="1"/>
    <xf numFmtId="0" fontId="24" fillId="4" borderId="5" xfId="3" applyFont="1" applyFill="1" applyBorder="1" applyAlignment="1" applyProtection="1">
      <alignment horizontal="center" vertical="center" wrapText="1"/>
      <protection locked="0"/>
    </xf>
    <xf numFmtId="0" fontId="24" fillId="4" borderId="5" xfId="3" applyFont="1" applyFill="1" applyBorder="1" applyAlignment="1" applyProtection="1">
      <alignment horizontal="center" vertical="center" wrapText="1" readingOrder="1"/>
      <protection locked="0"/>
    </xf>
    <xf numFmtId="0" fontId="12" fillId="2" borderId="1" xfId="5" applyFont="1" applyFill="1" applyBorder="1"/>
    <xf numFmtId="166" fontId="12" fillId="2" borderId="1" xfId="5" applyNumberFormat="1" applyFont="1" applyFill="1" applyBorder="1"/>
    <xf numFmtId="4" fontId="11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12" fillId="0" borderId="3" xfId="2" applyNumberFormat="1" applyFont="1" applyFill="1" applyBorder="1" applyAlignment="1">
      <alignment horizontal="center" vertical="center" wrapText="1"/>
    </xf>
    <xf numFmtId="4" fontId="12" fillId="0" borderId="1" xfId="2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vertical="center" wrapText="1"/>
    </xf>
    <xf numFmtId="0" fontId="25" fillId="5" borderId="1" xfId="0" applyFont="1" applyFill="1" applyBorder="1" applyAlignment="1">
      <alignment horizontal="center" vertical="center" wrapText="1"/>
    </xf>
    <xf numFmtId="4" fontId="26" fillId="5" borderId="1" xfId="2" applyNumberFormat="1" applyFont="1" applyFill="1" applyBorder="1" applyAlignment="1">
      <alignment horizontal="center" vertical="center" wrapText="1"/>
    </xf>
    <xf numFmtId="167" fontId="25" fillId="5" borderId="1" xfId="0" applyNumberFormat="1" applyFont="1" applyFill="1" applyBorder="1" applyAlignment="1">
      <alignment horizontal="center" vertical="center" wrapText="1"/>
    </xf>
    <xf numFmtId="4" fontId="25" fillId="5" borderId="1" xfId="0" applyNumberFormat="1" applyFont="1" applyFill="1" applyBorder="1" applyAlignment="1">
      <alignment horizontal="center" vertical="center" wrapText="1"/>
    </xf>
    <xf numFmtId="0" fontId="12" fillId="2" borderId="0" xfId="5" applyFont="1" applyFill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7" fillId="0" borderId="0" xfId="0" applyFont="1"/>
    <xf numFmtId="0" fontId="11" fillId="0" borderId="1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 shrinkToFit="1"/>
    </xf>
    <xf numFmtId="0" fontId="8" fillId="0" borderId="1" xfId="0" applyFont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textRotation="90" wrapText="1"/>
    </xf>
    <xf numFmtId="0" fontId="9" fillId="6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35" fillId="0" borderId="0" xfId="0" applyFont="1" applyFill="1"/>
    <xf numFmtId="4" fontId="10" fillId="0" borderId="0" xfId="0" applyNumberFormat="1" applyFont="1" applyFill="1" applyAlignment="1">
      <alignment horizontal="center" vertical="center"/>
    </xf>
    <xf numFmtId="0" fontId="10" fillId="0" borderId="1" xfId="0" applyFont="1" applyFill="1" applyBorder="1"/>
    <xf numFmtId="0" fontId="10" fillId="0" borderId="0" xfId="0" applyFont="1" applyFill="1" applyBorder="1" applyProtection="1"/>
    <xf numFmtId="0" fontId="10" fillId="0" borderId="0" xfId="0" applyFont="1" applyFill="1" applyProtection="1"/>
    <xf numFmtId="0" fontId="14" fillId="0" borderId="0" xfId="0" applyFont="1" applyFill="1" applyAlignment="1" applyProtection="1"/>
    <xf numFmtId="0" fontId="14" fillId="0" borderId="0" xfId="0" applyFont="1" applyFill="1" applyBorder="1" applyProtection="1"/>
    <xf numFmtId="0" fontId="10" fillId="0" borderId="0" xfId="0" applyFont="1" applyFill="1" applyAlignment="1" applyProtection="1">
      <alignment horizontal="center"/>
    </xf>
    <xf numFmtId="4" fontId="10" fillId="0" borderId="0" xfId="0" applyNumberFormat="1" applyFont="1" applyFill="1" applyAlignment="1" applyProtection="1">
      <alignment horizontal="center" vertical="center"/>
    </xf>
    <xf numFmtId="0" fontId="17" fillId="0" borderId="0" xfId="0" applyFont="1" applyFill="1" applyProtection="1"/>
    <xf numFmtId="0" fontId="17" fillId="0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/>
    <xf numFmtId="0" fontId="11" fillId="2" borderId="2" xfId="0" applyFont="1" applyFill="1" applyBorder="1" applyAlignment="1" applyProtection="1"/>
    <xf numFmtId="0" fontId="10" fillId="0" borderId="0" xfId="0" applyFont="1" applyFill="1" applyBorder="1" applyAlignment="1" applyProtection="1"/>
    <xf numFmtId="0" fontId="31" fillId="8" borderId="4" xfId="0" applyFont="1" applyFill="1" applyBorder="1" applyAlignment="1" applyProtection="1">
      <alignment horizontal="center" vertical="center" wrapText="1"/>
    </xf>
    <xf numFmtId="0" fontId="31" fillId="8" borderId="11" xfId="0" applyFont="1" applyFill="1" applyBorder="1" applyAlignment="1" applyProtection="1">
      <alignment horizontal="center" vertical="center" wrapText="1"/>
    </xf>
    <xf numFmtId="49" fontId="11" fillId="8" borderId="1" xfId="0" applyNumberFormat="1" applyFont="1" applyFill="1" applyBorder="1" applyAlignment="1" applyProtection="1">
      <alignment horizontal="center" vertical="center" wrapText="1"/>
    </xf>
    <xf numFmtId="0" fontId="8" fillId="8" borderId="1" xfId="0" applyFont="1" applyFill="1" applyBorder="1" applyAlignment="1" applyProtection="1">
      <alignment vertical="center" wrapText="1"/>
    </xf>
    <xf numFmtId="4" fontId="34" fillId="8" borderId="1" xfId="0" applyNumberFormat="1" applyFont="1" applyFill="1" applyBorder="1" applyAlignment="1" applyProtection="1">
      <alignment horizontal="center" vertical="center"/>
    </xf>
    <xf numFmtId="4" fontId="11" fillId="8" borderId="3" xfId="0" applyNumberFormat="1" applyFont="1" applyFill="1" applyBorder="1" applyAlignment="1" applyProtection="1">
      <alignment horizontal="center" vertical="center"/>
    </xf>
    <xf numFmtId="3" fontId="11" fillId="7" borderId="1" xfId="0" applyNumberFormat="1" applyFont="1" applyFill="1" applyBorder="1" applyAlignment="1" applyProtection="1">
      <alignment horizontal="center" vertical="center" wrapText="1"/>
    </xf>
    <xf numFmtId="3" fontId="9" fillId="8" borderId="1" xfId="0" applyNumberFormat="1" applyFont="1" applyFill="1" applyBorder="1" applyAlignment="1" applyProtection="1">
      <alignment horizontal="center" vertical="center"/>
    </xf>
    <xf numFmtId="0" fontId="33" fillId="8" borderId="1" xfId="0" applyFont="1" applyFill="1" applyBorder="1" applyAlignment="1" applyProtection="1">
      <alignment horizontal="left" vertical="center" wrapText="1" indent="3"/>
    </xf>
    <xf numFmtId="4" fontId="34" fillId="8" borderId="3" xfId="0" applyNumberFormat="1" applyFont="1" applyFill="1" applyBorder="1" applyAlignment="1" applyProtection="1">
      <alignment horizontal="center" vertical="center"/>
    </xf>
    <xf numFmtId="3" fontId="8" fillId="8" borderId="1" xfId="0" applyNumberFormat="1" applyFont="1" applyFill="1" applyBorder="1" applyAlignment="1" applyProtection="1">
      <alignment horizontal="center" vertical="center"/>
    </xf>
    <xf numFmtId="0" fontId="8" fillId="8" borderId="1" xfId="0" applyFont="1" applyFill="1" applyBorder="1" applyAlignment="1" applyProtection="1">
      <alignment horizontal="left" vertical="center" wrapText="1" indent="3"/>
    </xf>
    <xf numFmtId="49" fontId="32" fillId="8" borderId="1" xfId="0" applyNumberFormat="1" applyFont="1" applyFill="1" applyBorder="1" applyAlignment="1" applyProtection="1">
      <alignment horizontal="center" vertical="center" wrapText="1"/>
    </xf>
    <xf numFmtId="3" fontId="32" fillId="7" borderId="1" xfId="0" applyNumberFormat="1" applyFont="1" applyFill="1" applyBorder="1" applyAlignment="1" applyProtection="1">
      <alignment horizontal="center" vertical="center" wrapText="1"/>
    </xf>
    <xf numFmtId="4" fontId="21" fillId="8" borderId="1" xfId="0" applyNumberFormat="1" applyFont="1" applyFill="1" applyBorder="1" applyAlignment="1" applyProtection="1">
      <alignment horizontal="center" vertical="center"/>
    </xf>
    <xf numFmtId="4" fontId="21" fillId="8" borderId="3" xfId="0" applyNumberFormat="1" applyFont="1" applyFill="1" applyBorder="1" applyAlignment="1" applyProtection="1">
      <alignment horizontal="center" vertical="center"/>
    </xf>
    <xf numFmtId="3" fontId="11" fillId="7" borderId="1" xfId="1" applyNumberFormat="1" applyFont="1" applyFill="1" applyBorder="1" applyAlignment="1" applyProtection="1">
      <alignment horizontal="center" vertical="center" wrapText="1"/>
    </xf>
    <xf numFmtId="0" fontId="8" fillId="8" borderId="1" xfId="0" applyFont="1" applyFill="1" applyBorder="1" applyAlignment="1" applyProtection="1">
      <alignment horizontal="left" vertical="center" wrapText="1"/>
    </xf>
    <xf numFmtId="0" fontId="25" fillId="8" borderId="1" xfId="0" applyFont="1" applyFill="1" applyBorder="1" applyAlignment="1" applyProtection="1">
      <alignment vertical="center" wrapText="1"/>
    </xf>
    <xf numFmtId="1" fontId="25" fillId="8" borderId="1" xfId="0" applyNumberFormat="1" applyFont="1" applyFill="1" applyBorder="1" applyAlignment="1" applyProtection="1">
      <alignment horizontal="center" vertical="center" wrapText="1"/>
    </xf>
    <xf numFmtId="3" fontId="25" fillId="7" borderId="1" xfId="0" applyNumberFormat="1" applyFont="1" applyFill="1" applyBorder="1" applyAlignment="1" applyProtection="1">
      <alignment horizontal="center" vertical="center" wrapText="1"/>
    </xf>
    <xf numFmtId="3" fontId="26" fillId="8" borderId="1" xfId="2" applyNumberFormat="1" applyFont="1" applyFill="1" applyBorder="1" applyAlignment="1" applyProtection="1">
      <alignment horizontal="center" vertical="center" wrapText="1"/>
    </xf>
    <xf numFmtId="0" fontId="12" fillId="2" borderId="0" xfId="5" applyFont="1" applyFill="1" applyBorder="1" applyAlignment="1" applyProtection="1">
      <alignment vertical="center"/>
    </xf>
    <xf numFmtId="165" fontId="23" fillId="2" borderId="0" xfId="5" applyNumberFormat="1" applyFont="1" applyFill="1" applyBorder="1" applyProtection="1"/>
    <xf numFmtId="0" fontId="24" fillId="0" borderId="0" xfId="3" applyFont="1" applyFill="1" applyBorder="1" applyAlignment="1" applyProtection="1">
      <alignment horizontal="center" vertical="center" wrapText="1" readingOrder="1"/>
    </xf>
    <xf numFmtId="0" fontId="24" fillId="4" borderId="4" xfId="3" applyFont="1" applyFill="1" applyBorder="1" applyAlignment="1" applyProtection="1">
      <alignment horizontal="center" vertical="center" wrapText="1" readingOrder="1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31" fillId="0" borderId="4" xfId="0" applyFont="1" applyFill="1" applyBorder="1" applyAlignment="1" applyProtection="1">
      <alignment horizontal="center" vertical="center" wrapText="1"/>
    </xf>
    <xf numFmtId="0" fontId="31" fillId="0" borderId="11" xfId="0" applyFont="1" applyFill="1" applyBorder="1" applyAlignment="1" applyProtection="1">
      <alignment horizontal="center" vertical="center" wrapText="1"/>
    </xf>
    <xf numFmtId="4" fontId="38" fillId="0" borderId="1" xfId="0" applyNumberFormat="1" applyFont="1" applyFill="1" applyBorder="1" applyAlignment="1" applyProtection="1">
      <alignment horizontal="center" vertical="center"/>
    </xf>
    <xf numFmtId="4" fontId="38" fillId="0" borderId="0" xfId="0" applyNumberFormat="1" applyFont="1" applyFill="1" applyBorder="1" applyAlignment="1" applyProtection="1">
      <alignment horizontal="center" vertical="center"/>
    </xf>
    <xf numFmtId="0" fontId="37" fillId="0" borderId="1" xfId="5" applyFont="1" applyBorder="1" applyAlignment="1" applyProtection="1">
      <alignment horizontal="center"/>
    </xf>
    <xf numFmtId="0" fontId="37" fillId="0" borderId="0" xfId="5" applyFont="1" applyBorder="1" applyAlignment="1" applyProtection="1">
      <alignment horizontal="center"/>
    </xf>
    <xf numFmtId="0" fontId="20" fillId="0" borderId="0" xfId="5" applyFont="1" applyProtection="1"/>
    <xf numFmtId="4" fontId="10" fillId="0" borderId="1" xfId="0" applyNumberFormat="1" applyFont="1" applyFill="1" applyBorder="1" applyAlignment="1" applyProtection="1">
      <alignment horizontal="center" vertical="center"/>
    </xf>
    <xf numFmtId="3" fontId="1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 wrapText="1"/>
    </xf>
    <xf numFmtId="4" fontId="9" fillId="8" borderId="6" xfId="0" applyNumberFormat="1" applyFont="1" applyFill="1" applyBorder="1" applyAlignment="1" applyProtection="1">
      <alignment horizontal="center" vertical="center" wrapText="1"/>
    </xf>
    <xf numFmtId="3" fontId="10" fillId="7" borderId="1" xfId="0" applyNumberFormat="1" applyFont="1" applyFill="1" applyBorder="1" applyAlignment="1">
      <alignment horizontal="center" vertical="center"/>
    </xf>
    <xf numFmtId="3" fontId="38" fillId="7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wrapText="1"/>
    </xf>
    <xf numFmtId="2" fontId="12" fillId="0" borderId="0" xfId="5" applyNumberFormat="1" applyFont="1" applyFill="1" applyBorder="1" applyAlignment="1" applyProtection="1">
      <alignment horizontal="center" vertical="center"/>
      <protection locked="0"/>
    </xf>
    <xf numFmtId="0" fontId="9" fillId="7" borderId="6" xfId="0" applyFont="1" applyFill="1" applyBorder="1" applyAlignment="1" applyProtection="1">
      <alignment vertical="center" wrapText="1"/>
    </xf>
    <xf numFmtId="3" fontId="35" fillId="0" borderId="0" xfId="0" applyNumberFormat="1" applyFont="1" applyFill="1"/>
    <xf numFmtId="0" fontId="10" fillId="0" borderId="1" xfId="0" applyFont="1" applyFill="1" applyBorder="1" applyProtection="1"/>
    <xf numFmtId="0" fontId="39" fillId="10" borderId="15" xfId="0" applyFont="1" applyFill="1" applyBorder="1" applyAlignment="1">
      <alignment horizontal="center" vertical="center"/>
    </xf>
    <xf numFmtId="0" fontId="39" fillId="0" borderId="18" xfId="0" applyFont="1" applyBorder="1" applyAlignment="1">
      <alignment vertical="center"/>
    </xf>
    <xf numFmtId="3" fontId="39" fillId="11" borderId="18" xfId="0" applyNumberFormat="1" applyFont="1" applyFill="1" applyBorder="1" applyAlignment="1">
      <alignment horizontal="right" vertical="center"/>
    </xf>
    <xf numFmtId="0" fontId="39" fillId="11" borderId="18" xfId="0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18" xfId="0" applyFont="1" applyBorder="1" applyAlignment="1">
      <alignment horizontal="right" vertical="center"/>
    </xf>
    <xf numFmtId="0" fontId="39" fillId="0" borderId="19" xfId="0" applyFont="1" applyBorder="1" applyAlignment="1">
      <alignment vertical="center"/>
    </xf>
    <xf numFmtId="3" fontId="41" fillId="0" borderId="18" xfId="0" applyNumberFormat="1" applyFont="1" applyBorder="1" applyAlignment="1">
      <alignment horizontal="right" vertical="center"/>
    </xf>
    <xf numFmtId="0" fontId="22" fillId="0" borderId="0" xfId="0" applyFont="1"/>
    <xf numFmtId="0" fontId="10" fillId="0" borderId="0" xfId="0" applyFont="1" applyFill="1" applyAlignment="1" applyProtection="1">
      <alignment horizontal="center" wrapText="1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left" vertical="center"/>
    </xf>
    <xf numFmtId="0" fontId="8" fillId="8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wrapText="1"/>
    </xf>
    <xf numFmtId="0" fontId="10" fillId="0" borderId="1" xfId="0" applyFont="1" applyFill="1" applyBorder="1" applyAlignment="1" applyProtection="1">
      <alignment horizontal="center"/>
    </xf>
    <xf numFmtId="2" fontId="33" fillId="8" borderId="1" xfId="0" applyNumberFormat="1" applyFont="1" applyFill="1" applyBorder="1" applyAlignment="1" applyProtection="1">
      <alignment horizontal="center" vertical="center" wrapText="1"/>
    </xf>
    <xf numFmtId="2" fontId="8" fillId="8" borderId="1" xfId="0" applyNumberFormat="1" applyFont="1" applyFill="1" applyBorder="1" applyAlignment="1" applyProtection="1">
      <alignment horizontal="center" vertical="center" wrapText="1"/>
    </xf>
    <xf numFmtId="0" fontId="25" fillId="8" borderId="1" xfId="0" applyFont="1" applyFill="1" applyBorder="1" applyAlignment="1" applyProtection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/>
    </xf>
    <xf numFmtId="3" fontId="9" fillId="8" borderId="6" xfId="0" applyNumberFormat="1" applyFont="1" applyFill="1" applyBorder="1" applyAlignment="1" applyProtection="1">
      <alignment vertical="center" wrapText="1"/>
    </xf>
    <xf numFmtId="3" fontId="11" fillId="8" borderId="1" xfId="0" applyNumberFormat="1" applyFont="1" applyFill="1" applyBorder="1" applyAlignment="1" applyProtection="1">
      <alignment horizontal="center" vertical="center" wrapText="1"/>
    </xf>
    <xf numFmtId="3" fontId="32" fillId="8" borderId="1" xfId="0" applyNumberFormat="1" applyFont="1" applyFill="1" applyBorder="1" applyAlignment="1" applyProtection="1">
      <alignment horizontal="center" vertical="center" wrapText="1"/>
    </xf>
    <xf numFmtId="3" fontId="11" fillId="8" borderId="1" xfId="1" applyNumberFormat="1" applyFont="1" applyFill="1" applyBorder="1" applyAlignment="1" applyProtection="1">
      <alignment horizontal="center" vertical="center" wrapText="1"/>
    </xf>
    <xf numFmtId="3" fontId="25" fillId="8" borderId="1" xfId="0" applyNumberFormat="1" applyFont="1" applyFill="1" applyBorder="1" applyAlignment="1" applyProtection="1">
      <alignment horizontal="center" vertical="center" wrapText="1"/>
    </xf>
    <xf numFmtId="4" fontId="9" fillId="8" borderId="1" xfId="0" applyNumberFormat="1" applyFont="1" applyFill="1" applyBorder="1" applyAlignment="1" applyProtection="1">
      <alignment horizontal="center" vertical="center" wrapText="1"/>
    </xf>
    <xf numFmtId="3" fontId="11" fillId="5" borderId="1" xfId="0" applyNumberFormat="1" applyFont="1" applyFill="1" applyBorder="1" applyAlignment="1" applyProtection="1">
      <alignment horizontal="center" vertical="center" wrapText="1"/>
    </xf>
    <xf numFmtId="4" fontId="34" fillId="5" borderId="1" xfId="0" applyNumberFormat="1" applyFont="1" applyFill="1" applyBorder="1" applyAlignment="1" applyProtection="1">
      <alignment horizontal="center" vertical="center"/>
    </xf>
    <xf numFmtId="3" fontId="32" fillId="5" borderId="1" xfId="0" applyNumberFormat="1" applyFont="1" applyFill="1" applyBorder="1" applyAlignment="1" applyProtection="1">
      <alignment horizontal="center" vertical="center" wrapText="1"/>
    </xf>
    <xf numFmtId="3" fontId="11" fillId="5" borderId="1" xfId="1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wrapText="1"/>
    </xf>
    <xf numFmtId="0" fontId="25" fillId="2" borderId="0" xfId="0" applyFont="1" applyFill="1" applyBorder="1" applyAlignment="1" applyProtection="1"/>
    <xf numFmtId="0" fontId="30" fillId="0" borderId="21" xfId="0" applyFont="1" applyFill="1" applyBorder="1" applyAlignment="1" applyProtection="1">
      <alignment horizontal="center" vertical="center" wrapText="1"/>
    </xf>
    <xf numFmtId="49" fontId="38" fillId="0" borderId="22" xfId="0" applyNumberFormat="1" applyFont="1" applyFill="1" applyBorder="1" applyAlignment="1" applyProtection="1">
      <alignment horizontal="center"/>
    </xf>
    <xf numFmtId="169" fontId="33" fillId="8" borderId="1" xfId="0" applyNumberFormat="1" applyFont="1" applyFill="1" applyBorder="1" applyAlignment="1" applyProtection="1">
      <alignment horizontal="center" vertical="center" wrapText="1"/>
    </xf>
    <xf numFmtId="0" fontId="8" fillId="13" borderId="1" xfId="0" applyFont="1" applyFill="1" applyBorder="1" applyAlignment="1" applyProtection="1">
      <alignment horizontal="left" vertical="center" wrapText="1" indent="3"/>
    </xf>
    <xf numFmtId="0" fontId="25" fillId="0" borderId="26" xfId="0" applyFont="1" applyFill="1" applyBorder="1" applyAlignment="1" applyProtection="1">
      <alignment horizontal="center"/>
    </xf>
    <xf numFmtId="0" fontId="30" fillId="0" borderId="0" xfId="0" applyFont="1" applyFill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/>
    </xf>
    <xf numFmtId="0" fontId="0" fillId="0" borderId="0" xfId="0"/>
    <xf numFmtId="49" fontId="11" fillId="8" borderId="1" xfId="0" applyNumberFormat="1" applyFont="1" applyFill="1" applyBorder="1" applyAlignment="1" applyProtection="1">
      <alignment horizontal="center" vertical="center" wrapText="1"/>
    </xf>
    <xf numFmtId="0" fontId="8" fillId="8" borderId="1" xfId="0" applyFont="1" applyFill="1" applyBorder="1" applyAlignment="1" applyProtection="1">
      <alignment vertical="center" wrapText="1"/>
    </xf>
    <xf numFmtId="0" fontId="33" fillId="8" borderId="1" xfId="0" applyFont="1" applyFill="1" applyBorder="1" applyAlignment="1" applyProtection="1">
      <alignment horizontal="left" vertical="center" wrapText="1" indent="3"/>
    </xf>
    <xf numFmtId="0" fontId="8" fillId="8" borderId="1" xfId="0" applyFont="1" applyFill="1" applyBorder="1" applyAlignment="1" applyProtection="1">
      <alignment horizontal="left" vertical="center" wrapText="1" indent="3"/>
    </xf>
    <xf numFmtId="49" fontId="32" fillId="8" borderId="1" xfId="0" applyNumberFormat="1" applyFont="1" applyFill="1" applyBorder="1" applyAlignment="1" applyProtection="1">
      <alignment horizontal="center" vertical="center" wrapText="1"/>
    </xf>
    <xf numFmtId="0" fontId="8" fillId="8" borderId="1" xfId="0" applyFont="1" applyFill="1" applyBorder="1" applyAlignment="1" applyProtection="1">
      <alignment horizontal="left" vertical="center" wrapText="1"/>
    </xf>
    <xf numFmtId="0" fontId="25" fillId="8" borderId="1" xfId="0" applyFont="1" applyFill="1" applyBorder="1" applyAlignment="1" applyProtection="1">
      <alignment vertical="center" wrapText="1"/>
    </xf>
    <xf numFmtId="0" fontId="25" fillId="8" borderId="1" xfId="0" applyFont="1" applyFill="1" applyBorder="1" applyAlignment="1" applyProtection="1">
      <alignment horizontal="center" vertical="center" wrapText="1"/>
    </xf>
    <xf numFmtId="169" fontId="33" fillId="8" borderId="1" xfId="0" applyNumberFormat="1" applyFont="1" applyFill="1" applyBorder="1" applyAlignment="1" applyProtection="1">
      <alignment horizontal="center" vertical="center" wrapText="1"/>
    </xf>
    <xf numFmtId="0" fontId="8" fillId="13" borderId="1" xfId="0" applyFont="1" applyFill="1" applyBorder="1" applyAlignment="1" applyProtection="1">
      <alignment horizontal="center" vertical="center" wrapText="1"/>
    </xf>
    <xf numFmtId="169" fontId="8" fillId="13" borderId="1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169" fontId="50" fillId="14" borderId="0" xfId="5" applyNumberFormat="1" applyFont="1" applyFill="1" applyBorder="1" applyAlignment="1">
      <alignment horizontal="center" vertical="center"/>
    </xf>
    <xf numFmtId="0" fontId="50" fillId="14" borderId="0" xfId="4" applyFont="1" applyFill="1" applyBorder="1" applyAlignment="1">
      <alignment horizontal="center"/>
    </xf>
    <xf numFmtId="0" fontId="50" fillId="14" borderId="0" xfId="5" applyFont="1" applyFill="1" applyBorder="1"/>
    <xf numFmtId="0" fontId="46" fillId="4" borderId="23" xfId="3" applyFont="1" applyFill="1" applyBorder="1" applyAlignment="1" applyProtection="1">
      <alignment horizontal="center" vertical="center" wrapText="1"/>
      <protection locked="0"/>
    </xf>
    <xf numFmtId="0" fontId="46" fillId="4" borderId="24" xfId="3" applyFont="1" applyFill="1" applyBorder="1" applyAlignment="1" applyProtection="1">
      <alignment horizontal="center" vertical="center" wrapText="1" readingOrder="1"/>
      <protection locked="0"/>
    </xf>
    <xf numFmtId="0" fontId="48" fillId="12" borderId="24" xfId="3" applyFont="1" applyFill="1" applyBorder="1" applyAlignment="1" applyProtection="1">
      <alignment horizontal="center" vertical="center" wrapText="1" readingOrder="1"/>
      <protection locked="0"/>
    </xf>
    <xf numFmtId="0" fontId="50" fillId="0" borderId="0" xfId="5" applyFont="1"/>
    <xf numFmtId="0" fontId="51" fillId="2" borderId="0" xfId="5" applyFont="1" applyFill="1" applyBorder="1" applyAlignment="1">
      <alignment vertical="center"/>
    </xf>
    <xf numFmtId="0" fontId="50" fillId="2" borderId="0" xfId="5" applyFont="1" applyFill="1" applyBorder="1" applyAlignment="1">
      <alignment horizontal="center"/>
    </xf>
    <xf numFmtId="166" fontId="50" fillId="2" borderId="0" xfId="5" applyNumberFormat="1" applyFont="1" applyFill="1" applyBorder="1"/>
    <xf numFmtId="166" fontId="52" fillId="2" borderId="0" xfId="5" applyNumberFormat="1" applyFont="1" applyFill="1" applyBorder="1"/>
    <xf numFmtId="166" fontId="53" fillId="2" borderId="0" xfId="5" applyNumberFormat="1" applyFont="1" applyFill="1" applyBorder="1"/>
    <xf numFmtId="0" fontId="50" fillId="2" borderId="0" xfId="5" applyFont="1" applyFill="1"/>
    <xf numFmtId="0" fontId="54" fillId="2" borderId="25" xfId="5" applyFont="1" applyFill="1" applyBorder="1" applyAlignment="1">
      <alignment vertical="center"/>
    </xf>
    <xf numFmtId="0" fontId="52" fillId="2" borderId="25" xfId="5" applyFont="1" applyFill="1" applyBorder="1" applyAlignment="1">
      <alignment horizontal="center"/>
    </xf>
    <xf numFmtId="166" fontId="50" fillId="2" borderId="25" xfId="5" applyNumberFormat="1" applyFont="1" applyFill="1" applyBorder="1"/>
    <xf numFmtId="166" fontId="52" fillId="2" borderId="25" xfId="5" applyNumberFormat="1" applyFont="1" applyFill="1" applyBorder="1"/>
    <xf numFmtId="0" fontId="50" fillId="2" borderId="0" xfId="5" applyFont="1" applyFill="1" applyBorder="1"/>
    <xf numFmtId="0" fontId="50" fillId="2" borderId="0" xfId="4" applyFont="1" applyFill="1" applyBorder="1" applyAlignment="1">
      <alignment horizontal="center"/>
    </xf>
    <xf numFmtId="2" fontId="50" fillId="2" borderId="0" xfId="5" applyNumberFormat="1" applyFont="1" applyFill="1" applyBorder="1" applyAlignment="1">
      <alignment horizontal="center" vertical="center"/>
    </xf>
    <xf numFmtId="0" fontId="50" fillId="2" borderId="0" xfId="5" applyFont="1" applyFill="1" applyBorder="1" applyAlignment="1">
      <alignment wrapText="1"/>
    </xf>
    <xf numFmtId="0" fontId="50" fillId="2" borderId="0" xfId="5" applyFont="1" applyFill="1" applyBorder="1" applyAlignment="1">
      <alignment vertical="center"/>
    </xf>
    <xf numFmtId="2" fontId="50" fillId="12" borderId="0" xfId="21" applyNumberFormat="1" applyFont="1" applyFill="1" applyBorder="1" applyAlignment="1">
      <alignment horizontal="center" vertical="center"/>
    </xf>
    <xf numFmtId="171" fontId="50" fillId="2" borderId="0" xfId="23" applyNumberFormat="1" applyFont="1" applyFill="1" applyBorder="1" applyAlignment="1">
      <alignment horizontal="center"/>
    </xf>
    <xf numFmtId="168" fontId="50" fillId="12" borderId="12" xfId="11" applyNumberFormat="1" applyFont="1" applyFill="1" applyBorder="1" applyAlignment="1">
      <alignment horizontal="right" vertical="center"/>
    </xf>
    <xf numFmtId="171" fontId="50" fillId="12" borderId="0" xfId="23" applyNumberFormat="1" applyFont="1" applyFill="1" applyBorder="1" applyAlignment="1">
      <alignment horizontal="right" vertical="center"/>
    </xf>
    <xf numFmtId="171" fontId="50" fillId="12" borderId="2" xfId="23" applyNumberFormat="1" applyFont="1" applyFill="1" applyBorder="1" applyAlignment="1">
      <alignment horizontal="right" vertical="center"/>
    </xf>
    <xf numFmtId="169" fontId="50" fillId="2" borderId="0" xfId="5" applyNumberFormat="1" applyFont="1" applyFill="1" applyBorder="1" applyAlignment="1">
      <alignment horizontal="center"/>
    </xf>
    <xf numFmtId="169" fontId="50" fillId="2" borderId="0" xfId="5" applyNumberFormat="1" applyFont="1" applyFill="1" applyBorder="1" applyAlignment="1">
      <alignment horizontal="center" vertical="center"/>
    </xf>
    <xf numFmtId="169" fontId="50" fillId="12" borderId="0" xfId="5" applyNumberFormat="1" applyFont="1" applyFill="1" applyBorder="1" applyAlignment="1">
      <alignment horizontal="center" vertical="center"/>
    </xf>
    <xf numFmtId="2" fontId="50" fillId="12" borderId="0" xfId="5" applyNumberFormat="1" applyFont="1" applyFill="1" applyBorder="1" applyAlignment="1">
      <alignment horizontal="center" vertical="center"/>
    </xf>
    <xf numFmtId="2" fontId="50" fillId="2" borderId="0" xfId="5" applyNumberFormat="1" applyFont="1" applyFill="1" applyBorder="1" applyAlignment="1">
      <alignment horizontal="center"/>
    </xf>
    <xf numFmtId="0" fontId="50" fillId="2" borderId="0" xfId="8" applyFont="1" applyFill="1" applyBorder="1" applyAlignment="1">
      <alignment horizontal="center" vertical="center"/>
    </xf>
    <xf numFmtId="172" fontId="50" fillId="2" borderId="0" xfId="5" applyNumberFormat="1" applyFont="1" applyFill="1" applyBorder="1" applyAlignment="1">
      <alignment horizontal="center"/>
    </xf>
    <xf numFmtId="0" fontId="50" fillId="12" borderId="0" xfId="21" applyFont="1" applyFill="1" applyBorder="1"/>
    <xf numFmtId="169" fontId="15" fillId="12" borderId="0" xfId="21" applyNumberFormat="1" applyFont="1" applyFill="1"/>
    <xf numFmtId="0" fontId="50" fillId="2" borderId="0" xfId="5" applyFont="1" applyFill="1" applyBorder="1" applyAlignment="1">
      <alignment horizontal="left" vertical="center" wrapText="1"/>
    </xf>
    <xf numFmtId="0" fontId="50" fillId="2" borderId="0" xfId="4" applyFont="1" applyFill="1" applyBorder="1" applyAlignment="1">
      <alignment horizontal="center" vertical="center"/>
    </xf>
    <xf numFmtId="169" fontId="15" fillId="12" borderId="0" xfId="21" applyNumberFormat="1" applyFont="1" applyFill="1" applyAlignment="1">
      <alignment horizontal="center" vertical="center"/>
    </xf>
    <xf numFmtId="169" fontId="15" fillId="12" borderId="0" xfId="21" applyNumberFormat="1" applyFont="1" applyFill="1" applyAlignment="1">
      <alignment vertical="center"/>
    </xf>
    <xf numFmtId="0" fontId="50" fillId="2" borderId="0" xfId="5" applyFont="1" applyFill="1" applyBorder="1" applyAlignment="1">
      <alignment horizontal="center" vertical="center"/>
    </xf>
    <xf numFmtId="0" fontId="15" fillId="2" borderId="0" xfId="21" applyFont="1" applyFill="1"/>
    <xf numFmtId="0" fontId="2" fillId="2" borderId="0" xfId="21" applyFill="1"/>
    <xf numFmtId="0" fontId="57" fillId="2" borderId="0" xfId="8" applyFont="1" applyFill="1" applyBorder="1" applyAlignment="1">
      <alignment horizontal="left" vertical="center"/>
    </xf>
    <xf numFmtId="0" fontId="57" fillId="2" borderId="0" xfId="8" applyFont="1" applyFill="1" applyBorder="1" applyAlignment="1">
      <alignment vertical="center"/>
    </xf>
    <xf numFmtId="0" fontId="52" fillId="2" borderId="0" xfId="5" applyFont="1" applyFill="1" applyBorder="1" applyAlignment="1">
      <alignment horizontal="center"/>
    </xf>
    <xf numFmtId="0" fontId="52" fillId="2" borderId="0" xfId="5" applyFont="1" applyFill="1" applyBorder="1"/>
    <xf numFmtId="169" fontId="50" fillId="2" borderId="25" xfId="5" applyNumberFormat="1" applyFont="1" applyFill="1" applyBorder="1" applyAlignment="1">
      <alignment horizontal="center"/>
    </xf>
    <xf numFmtId="0" fontId="57" fillId="2" borderId="0" xfId="8" applyFont="1" applyFill="1" applyBorder="1" applyAlignment="1">
      <alignment horizontal="left" vertical="center" wrapText="1"/>
    </xf>
    <xf numFmtId="0" fontId="54" fillId="2" borderId="25" xfId="21" applyFont="1" applyFill="1" applyBorder="1" applyAlignment="1">
      <alignment vertical="center"/>
    </xf>
    <xf numFmtId="0" fontId="50" fillId="2" borderId="0" xfId="5" applyFont="1" applyFill="1" applyBorder="1" applyAlignment="1">
      <alignment horizontal="left" wrapText="1"/>
    </xf>
    <xf numFmtId="171" fontId="52" fillId="2" borderId="25" xfId="23" applyNumberFormat="1" applyFont="1" applyFill="1" applyBorder="1"/>
    <xf numFmtId="170" fontId="50" fillId="12" borderId="0" xfId="5" applyNumberFormat="1" applyFont="1" applyFill="1" applyBorder="1" applyAlignment="1">
      <alignment horizontal="center" vertical="center"/>
    </xf>
    <xf numFmtId="169" fontId="50" fillId="12" borderId="0" xfId="22" applyNumberFormat="1" applyFont="1" applyFill="1" applyBorder="1" applyAlignment="1">
      <alignment horizontal="center" vertical="center"/>
    </xf>
    <xf numFmtId="43" fontId="50" fillId="2" borderId="0" xfId="27" applyFont="1" applyFill="1" applyBorder="1" applyAlignment="1">
      <alignment horizontal="center" vertical="center"/>
    </xf>
    <xf numFmtId="165" fontId="50" fillId="2" borderId="0" xfId="5" applyNumberFormat="1" applyFont="1" applyFill="1" applyBorder="1" applyAlignment="1">
      <alignment horizontal="center" vertical="center"/>
    </xf>
    <xf numFmtId="0" fontId="19" fillId="2" borderId="0" xfId="5" applyFont="1" applyFill="1" applyAlignment="1">
      <alignment vertical="center"/>
    </xf>
    <xf numFmtId="0" fontId="20" fillId="2" borderId="0" xfId="5" applyFont="1" applyFill="1" applyAlignment="1">
      <alignment horizontal="center"/>
    </xf>
    <xf numFmtId="0" fontId="20" fillId="2" borderId="0" xfId="5" applyFont="1" applyFill="1"/>
    <xf numFmtId="0" fontId="42" fillId="2" borderId="0" xfId="5" applyFont="1" applyFill="1"/>
    <xf numFmtId="0" fontId="43" fillId="2" borderId="0" xfId="5" applyFont="1" applyFill="1"/>
    <xf numFmtId="2" fontId="20" fillId="2" borderId="0" xfId="5" applyNumberFormat="1" applyFont="1" applyFill="1"/>
    <xf numFmtId="0" fontId="44" fillId="2" borderId="0" xfId="5" applyFont="1" applyFill="1" applyAlignment="1">
      <alignment vertical="center"/>
    </xf>
    <xf numFmtId="0" fontId="45" fillId="2" borderId="0" xfId="5" applyFont="1" applyFill="1" applyAlignment="1">
      <alignment vertical="center"/>
    </xf>
    <xf numFmtId="0" fontId="2" fillId="2" borderId="0" xfId="21" applyFill="1" applyAlignment="1">
      <alignment wrapText="1"/>
    </xf>
    <xf numFmtId="169" fontId="33" fillId="14" borderId="1" xfId="0" applyNumberFormat="1" applyFont="1" applyFill="1" applyBorder="1" applyAlignment="1" applyProtection="1">
      <alignment horizontal="center" vertical="center" wrapText="1"/>
    </xf>
    <xf numFmtId="44" fontId="10" fillId="0" borderId="0" xfId="15" applyFont="1" applyFill="1"/>
    <xf numFmtId="0" fontId="29" fillId="0" borderId="0" xfId="0" applyFont="1"/>
    <xf numFmtId="44" fontId="10" fillId="0" borderId="0" xfId="28" applyNumberFormat="1" applyFont="1" applyFill="1"/>
    <xf numFmtId="3" fontId="60" fillId="13" borderId="1" xfId="1" applyNumberFormat="1" applyFont="1" applyFill="1" applyBorder="1" applyAlignment="1" applyProtection="1">
      <alignment horizontal="center" vertical="center" wrapText="1"/>
    </xf>
    <xf numFmtId="3" fontId="11" fillId="13" borderId="1" xfId="0" applyNumberFormat="1" applyFont="1" applyFill="1" applyBorder="1" applyAlignment="1" applyProtection="1">
      <alignment horizontal="center" vertical="center" wrapText="1"/>
    </xf>
    <xf numFmtId="3" fontId="60" fillId="13" borderId="1" xfId="0" applyNumberFormat="1" applyFont="1" applyFill="1" applyBorder="1" applyAlignment="1" applyProtection="1">
      <alignment horizontal="center" vertical="center" wrapText="1"/>
    </xf>
    <xf numFmtId="3" fontId="11" fillId="13" borderId="1" xfId="0" applyNumberFormat="1" applyFont="1" applyFill="1" applyBorder="1" applyAlignment="1" applyProtection="1">
      <alignment horizontal="center" vertical="center" wrapText="1"/>
      <protection locked="0"/>
    </xf>
    <xf numFmtId="3" fontId="61" fillId="13" borderId="1" xfId="0" applyNumberFormat="1" applyFont="1" applyFill="1" applyBorder="1" applyAlignment="1" applyProtection="1">
      <alignment horizontal="center" vertical="center" wrapText="1"/>
    </xf>
    <xf numFmtId="1" fontId="9" fillId="8" borderId="4" xfId="0" applyNumberFormat="1" applyFont="1" applyFill="1" applyBorder="1" applyAlignment="1" applyProtection="1">
      <alignment horizontal="center" vertical="center" wrapText="1"/>
    </xf>
    <xf numFmtId="1" fontId="9" fillId="8" borderId="5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Fill="1"/>
    <xf numFmtId="3" fontId="9" fillId="8" borderId="6" xfId="0" applyNumberFormat="1" applyFont="1" applyFill="1" applyBorder="1" applyAlignment="1" applyProtection="1">
      <alignment horizontal="center" vertical="center" wrapText="1"/>
    </xf>
    <xf numFmtId="3" fontId="12" fillId="8" borderId="1" xfId="1" applyNumberFormat="1" applyFont="1" applyFill="1" applyBorder="1" applyAlignment="1" applyProtection="1">
      <alignment horizontal="center" vertical="center" wrapText="1"/>
    </xf>
    <xf numFmtId="3" fontId="12" fillId="8" borderId="1" xfId="0" applyNumberFormat="1" applyFont="1" applyFill="1" applyBorder="1" applyAlignment="1" applyProtection="1">
      <alignment horizontal="center" vertical="center" wrapText="1"/>
    </xf>
    <xf numFmtId="3" fontId="12" fillId="8" borderId="1" xfId="0" applyNumberFormat="1" applyFont="1" applyFill="1" applyBorder="1" applyAlignment="1" applyProtection="1">
      <alignment horizontal="center" vertical="center" wrapText="1"/>
      <protection locked="0"/>
    </xf>
    <xf numFmtId="3" fontId="63" fillId="8" borderId="1" xfId="0" applyNumberFormat="1" applyFont="1" applyFill="1" applyBorder="1" applyAlignment="1" applyProtection="1">
      <alignment horizontal="center" vertical="center" wrapText="1"/>
    </xf>
    <xf numFmtId="3" fontId="25" fillId="8" borderId="1" xfId="1" applyNumberFormat="1" applyFont="1" applyFill="1" applyBorder="1" applyAlignment="1" applyProtection="1">
      <alignment horizontal="center" vertical="center" wrapText="1"/>
    </xf>
    <xf numFmtId="1" fontId="9" fillId="8" borderId="4" xfId="0" applyNumberFormat="1" applyFont="1" applyFill="1" applyBorder="1" applyAlignment="1" applyProtection="1">
      <alignment horizontal="center" vertical="center" wrapText="1"/>
    </xf>
    <xf numFmtId="1" fontId="9" fillId="8" borderId="5" xfId="0" applyNumberFormat="1" applyFont="1" applyFill="1" applyBorder="1" applyAlignment="1" applyProtection="1">
      <alignment horizontal="center" vertical="center" wrapText="1"/>
    </xf>
    <xf numFmtId="3" fontId="12" fillId="15" borderId="1" xfId="1" applyNumberFormat="1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3" fontId="8" fillId="3" borderId="4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3" fontId="38" fillId="0" borderId="6" xfId="0" applyNumberFormat="1" applyFont="1" applyFill="1" applyBorder="1" applyAlignment="1" applyProtection="1">
      <alignment horizontal="center"/>
    </xf>
    <xf numFmtId="3" fontId="38" fillId="0" borderId="3" xfId="0" applyNumberFormat="1" applyFont="1" applyFill="1" applyBorder="1" applyAlignment="1" applyProtection="1">
      <alignment horizontal="center"/>
    </xf>
    <xf numFmtId="1" fontId="9" fillId="8" borderId="4" xfId="0" applyNumberFormat="1" applyFont="1" applyFill="1" applyBorder="1" applyAlignment="1" applyProtection="1">
      <alignment horizontal="center" vertical="center" wrapText="1"/>
    </xf>
    <xf numFmtId="1" fontId="9" fillId="8" borderId="5" xfId="0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Alignment="1" applyProtection="1">
      <alignment horizontal="center" vertical="center" wrapText="1"/>
    </xf>
    <xf numFmtId="0" fontId="8" fillId="8" borderId="1" xfId="0" applyFont="1" applyFill="1" applyBorder="1" applyAlignment="1" applyProtection="1">
      <alignment horizontal="center" vertical="center" wrapText="1"/>
    </xf>
    <xf numFmtId="0" fontId="8" fillId="8" borderId="4" xfId="0" applyFont="1" applyFill="1" applyBorder="1" applyAlignment="1" applyProtection="1">
      <alignment horizontal="center" vertical="center" wrapText="1"/>
    </xf>
    <xf numFmtId="0" fontId="8" fillId="8" borderId="8" xfId="0" applyFont="1" applyFill="1" applyBorder="1" applyAlignment="1" applyProtection="1">
      <alignment horizontal="center" vertical="center" wrapText="1"/>
    </xf>
    <xf numFmtId="0" fontId="8" fillId="8" borderId="5" xfId="0" applyFont="1" applyFill="1" applyBorder="1" applyAlignment="1" applyProtection="1">
      <alignment horizontal="center" vertical="center" wrapText="1"/>
    </xf>
    <xf numFmtId="4" fontId="8" fillId="8" borderId="9" xfId="0" applyNumberFormat="1" applyFont="1" applyFill="1" applyBorder="1" applyAlignment="1" applyProtection="1">
      <alignment horizontal="center" vertical="center" wrapText="1"/>
    </xf>
    <xf numFmtId="4" fontId="8" fillId="8" borderId="10" xfId="0" applyNumberFormat="1" applyFont="1" applyFill="1" applyBorder="1" applyAlignment="1" applyProtection="1">
      <alignment horizontal="center" vertical="center" wrapText="1"/>
    </xf>
    <xf numFmtId="3" fontId="62" fillId="0" borderId="6" xfId="0" applyNumberFormat="1" applyFont="1" applyFill="1" applyBorder="1" applyAlignment="1" applyProtection="1">
      <alignment horizontal="center"/>
    </xf>
    <xf numFmtId="3" fontId="62" fillId="0" borderId="7" xfId="0" applyNumberFormat="1" applyFont="1" applyFill="1" applyBorder="1" applyAlignment="1" applyProtection="1">
      <alignment horizontal="center"/>
    </xf>
    <xf numFmtId="3" fontId="62" fillId="0" borderId="3" xfId="0" applyNumberFormat="1" applyFont="1" applyFill="1" applyBorder="1" applyAlignment="1" applyProtection="1">
      <alignment horizontal="center"/>
    </xf>
    <xf numFmtId="0" fontId="38" fillId="0" borderId="1" xfId="0" applyFont="1" applyFill="1" applyBorder="1" applyAlignment="1">
      <alignment horizontal="center"/>
    </xf>
    <xf numFmtId="3" fontId="38" fillId="0" borderId="7" xfId="0" applyNumberFormat="1" applyFont="1" applyFill="1" applyBorder="1" applyAlignment="1" applyProtection="1">
      <alignment horizontal="center"/>
    </xf>
    <xf numFmtId="0" fontId="8" fillId="14" borderId="4" xfId="0" applyFont="1" applyFill="1" applyBorder="1" applyAlignment="1" applyProtection="1">
      <alignment horizontal="center" vertical="center" wrapText="1"/>
    </xf>
    <xf numFmtId="0" fontId="8" fillId="14" borderId="8" xfId="0" applyFont="1" applyFill="1" applyBorder="1" applyAlignment="1" applyProtection="1">
      <alignment horizontal="center" vertical="center" wrapText="1"/>
    </xf>
    <xf numFmtId="0" fontId="8" fillId="14" borderId="5" xfId="0" applyFont="1" applyFill="1" applyBorder="1" applyAlignment="1" applyProtection="1">
      <alignment horizontal="center" vertical="center" wrapText="1"/>
    </xf>
    <xf numFmtId="4" fontId="8" fillId="8" borderId="4" xfId="0" applyNumberFormat="1" applyFont="1" applyFill="1" applyBorder="1" applyAlignment="1" applyProtection="1">
      <alignment horizontal="center" vertical="center" wrapText="1"/>
    </xf>
    <xf numFmtId="4" fontId="8" fillId="8" borderId="5" xfId="0" applyNumberFormat="1" applyFont="1" applyFill="1" applyBorder="1" applyAlignment="1" applyProtection="1">
      <alignment horizontal="center" vertical="center" wrapText="1"/>
    </xf>
    <xf numFmtId="0" fontId="57" fillId="2" borderId="0" xfId="8" applyFont="1" applyFill="1" applyBorder="1" applyAlignment="1">
      <alignment horizontal="left" vertical="center" wrapText="1"/>
    </xf>
    <xf numFmtId="0" fontId="57" fillId="2" borderId="0" xfId="8" applyFont="1" applyFill="1" applyBorder="1" applyAlignment="1">
      <alignment vertical="center" wrapText="1"/>
    </xf>
    <xf numFmtId="0" fontId="15" fillId="2" borderId="0" xfId="21" applyFont="1" applyFill="1" applyBorder="1" applyAlignment="1">
      <alignment wrapText="1"/>
    </xf>
    <xf numFmtId="4" fontId="8" fillId="8" borderId="9" xfId="0" applyNumberFormat="1" applyFont="1" applyFill="1" applyBorder="1" applyAlignment="1" applyProtection="1">
      <alignment horizontal="center" vertical="center"/>
    </xf>
    <xf numFmtId="4" fontId="8" fillId="8" borderId="12" xfId="0" applyNumberFormat="1" applyFont="1" applyFill="1" applyBorder="1" applyAlignment="1" applyProtection="1">
      <alignment horizontal="center" vertical="center"/>
    </xf>
    <xf numFmtId="4" fontId="8" fillId="8" borderId="11" xfId="0" applyNumberFormat="1" applyFont="1" applyFill="1" applyBorder="1" applyAlignment="1" applyProtection="1">
      <alignment horizontal="center" vertical="center"/>
    </xf>
    <xf numFmtId="4" fontId="8" fillId="8" borderId="10" xfId="0" applyNumberFormat="1" applyFont="1" applyFill="1" applyBorder="1" applyAlignment="1" applyProtection="1">
      <alignment horizontal="center" vertical="center"/>
    </xf>
    <xf numFmtId="4" fontId="8" fillId="8" borderId="2" xfId="0" applyNumberFormat="1" applyFont="1" applyFill="1" applyBorder="1" applyAlignment="1" applyProtection="1">
      <alignment horizontal="center" vertical="center"/>
    </xf>
    <xf numFmtId="4" fontId="8" fillId="8" borderId="13" xfId="0" applyNumberFormat="1" applyFont="1" applyFill="1" applyBorder="1" applyAlignment="1" applyProtection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9" fillId="7" borderId="4" xfId="0" applyFont="1" applyFill="1" applyBorder="1" applyAlignment="1" applyProtection="1">
      <alignment horizontal="center" vertical="center" wrapText="1"/>
    </xf>
    <xf numFmtId="0" fontId="9" fillId="7" borderId="5" xfId="0" applyFont="1" applyFill="1" applyBorder="1" applyAlignment="1" applyProtection="1">
      <alignment horizontal="center" vertical="center" wrapText="1"/>
    </xf>
    <xf numFmtId="0" fontId="9" fillId="9" borderId="4" xfId="0" applyFont="1" applyFill="1" applyBorder="1" applyAlignment="1" applyProtection="1">
      <alignment horizontal="center" vertical="center" wrapText="1"/>
    </xf>
    <xf numFmtId="0" fontId="9" fillId="9" borderId="5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/>
    </xf>
    <xf numFmtId="4" fontId="10" fillId="0" borderId="1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right" wrapText="1"/>
    </xf>
    <xf numFmtId="0" fontId="10" fillId="0" borderId="0" xfId="0" applyFont="1" applyFill="1" applyAlignment="1" applyProtection="1">
      <alignment horizontal="center" wrapText="1"/>
    </xf>
    <xf numFmtId="0" fontId="10" fillId="0" borderId="0" xfId="0" applyFont="1" applyFill="1" applyAlignment="1" applyProtection="1">
      <alignment horizontal="left"/>
    </xf>
    <xf numFmtId="0" fontId="36" fillId="0" borderId="1" xfId="5" applyFont="1" applyFill="1" applyBorder="1" applyAlignment="1" applyProtection="1">
      <alignment horizontal="center" vertical="center"/>
    </xf>
    <xf numFmtId="0" fontId="39" fillId="10" borderId="14" xfId="0" applyFont="1" applyFill="1" applyBorder="1" applyAlignment="1">
      <alignment vertical="center"/>
    </xf>
    <xf numFmtId="0" fontId="39" fillId="10" borderId="15" xfId="0" applyFont="1" applyFill="1" applyBorder="1" applyAlignment="1">
      <alignment vertical="center"/>
    </xf>
    <xf numFmtId="0" fontId="39" fillId="0" borderId="20" xfId="0" applyFont="1" applyBorder="1" applyAlignment="1">
      <alignment vertical="center" wrapText="1"/>
    </xf>
    <xf numFmtId="0" fontId="39" fillId="0" borderId="17" xfId="0" applyFont="1" applyBorder="1" applyAlignment="1">
      <alignment vertical="center" wrapText="1"/>
    </xf>
    <xf numFmtId="0" fontId="39" fillId="0" borderId="16" xfId="0" applyFont="1" applyBorder="1" applyAlignment="1">
      <alignment vertical="center" wrapText="1"/>
    </xf>
    <xf numFmtId="0" fontId="39" fillId="0" borderId="20" xfId="0" applyFont="1" applyBorder="1" applyAlignment="1">
      <alignment vertical="center"/>
    </xf>
    <xf numFmtId="0" fontId="39" fillId="0" borderId="17" xfId="0" applyFont="1" applyBorder="1" applyAlignment="1">
      <alignment vertical="center"/>
    </xf>
    <xf numFmtId="0" fontId="39" fillId="0" borderId="16" xfId="0" applyFont="1" applyBorder="1" applyAlignment="1">
      <alignment vertical="center"/>
    </xf>
    <xf numFmtId="0" fontId="41" fillId="0" borderId="14" xfId="0" applyFont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</cellXfs>
  <cellStyles count="29">
    <cellStyle name="Normal_SHEET" xfId="4" xr:uid="{00000000-0005-0000-0000-000000000000}"/>
    <cellStyle name="Денежный" xfId="15" builtinId="4"/>
    <cellStyle name="Обычный" xfId="0" builtinId="0"/>
    <cellStyle name="Обычный 19" xfId="3" xr:uid="{00000000-0005-0000-0000-000002000000}"/>
    <cellStyle name="Обычный 2" xfId="1" xr:uid="{00000000-0005-0000-0000-000003000000}"/>
    <cellStyle name="Обычный 2 12" xfId="11" xr:uid="{85476E00-CF78-4BF1-86B3-602977425A7E}"/>
    <cellStyle name="Обычный 2 2" xfId="8" xr:uid="{B78367D3-6A21-4A93-84B6-B44352AA948E}"/>
    <cellStyle name="Обычный 3" xfId="6" xr:uid="{D3CCC4D5-F02C-4176-80EE-89DF59E123E6}"/>
    <cellStyle name="Обычный 3 2" xfId="16" xr:uid="{D3CCC4D5-F02C-4176-80EE-89DF59E123E6}"/>
    <cellStyle name="Обычный 3 2 2" xfId="24" xr:uid="{00000000-0005-0000-0000-000005000000}"/>
    <cellStyle name="Обычный 4" xfId="9" xr:uid="{F8D7449B-A97F-4D76-A314-EEB7ABBEE357}"/>
    <cellStyle name="Обычный 4 2" xfId="18" xr:uid="{F8D7449B-A97F-4D76-A314-EEB7ABBEE357}"/>
    <cellStyle name="Обычный 5" xfId="13" xr:uid="{2AA2100F-1CE1-4901-B25A-43F6C3A2ECE0}"/>
    <cellStyle name="Обычный 6" xfId="21" xr:uid="{00000000-0005-0000-0000-000041000000}"/>
    <cellStyle name="Обычный_(ИПГУ)_6m 2010 анализа" xfId="5" xr:uid="{00000000-0005-0000-0000-000004000000}"/>
    <cellStyle name="Процентный" xfId="28" builtinId="5"/>
    <cellStyle name="Процентный 2" xfId="10" xr:uid="{61096830-CB66-4530-92EC-B3E7F746031B}"/>
    <cellStyle name="Процентный 2 2" xfId="19" xr:uid="{61096830-CB66-4530-92EC-B3E7F746031B}"/>
    <cellStyle name="Процентный 2 2 2" xfId="25" xr:uid="{00000000-0005-0000-0000-000009000000}"/>
    <cellStyle name="Процентный 2 3" xfId="26" xr:uid="{00000000-0005-0000-0000-000008000000}"/>
    <cellStyle name="Процентный 3" xfId="14" xr:uid="{C27F359C-1CB2-4100-9DC4-86AFECB1682E}"/>
    <cellStyle name="Процентный 4" xfId="23" xr:uid="{00000000-0005-0000-0000-000043000000}"/>
    <cellStyle name="Финансовый" xfId="2" builtinId="3"/>
    <cellStyle name="Финансовый 2" xfId="7" xr:uid="{46BF4B14-64DE-400E-B576-1BF2C513E2F5}"/>
    <cellStyle name="Финансовый 2 2" xfId="17" xr:uid="{46BF4B14-64DE-400E-B576-1BF2C513E2F5}"/>
    <cellStyle name="Финансовый 2 3" xfId="27" xr:uid="{00000000-0005-0000-0000-00000B000000}"/>
    <cellStyle name="Финансовый 3" xfId="12" xr:uid="{1DAD7CC4-329E-4E74-B174-279910B8ABB0}"/>
    <cellStyle name="Финансовый 3 2" xfId="20" xr:uid="{1DAD7CC4-329E-4E74-B174-279910B8ABB0}"/>
    <cellStyle name="Финансовый 4" xfId="22" xr:uid="{00000000-0005-0000-0000-000046000000}"/>
  </cellStyles>
  <dxfs count="0"/>
  <tableStyles count="0" defaultTableStyle="TableStyleMedium2" defaultPivotStyle="PivotStyleMedium9"/>
  <colors>
    <mruColors>
      <color rgb="FFDAEEF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s0100\Data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rao.ru\test\WINDOWS\TEMP\notesFFF692\&#1053;&#1047;&#1057;%20&#1050;&#1058;&#1069;&#106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105;&#1090;%20&#1094;&#1077;&#1085;&#1099;%20&#1048;&#1057;&#1059;%20&#1076;&#1083;&#1103;%20&#1082;&#1086;&#1088;&#1087;%20&#1048;&#1055;%2025_2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\&#1041;&#1056;&#1041;%20-%20&#1047;&#1072;&#1082;&#1088;&#1099;&#1090;&#1072;&#1103;\&#1044;&#1054;&#1069;\&#1057;&#1087;&#1077;&#1082;&#1090;&#1088;\&#1044;&#1083;&#1103;%20&#1087;&#1072;&#1089;&#1087;&#1086;&#1088;&#1090;&#1072;\&#1055;&#1072;&#1089;&#1087;&#1086;&#1088;&#1090;\16.07.2021\&#1055;&#1072;&#1089;&#1087;&#1086;&#1088;&#1090;%20&#1087;&#1086;&#1089;&#1083;&#1077;%20&#1087;&#1088;&#1072;&#1074;&#1086;&#1082;\&#1044;&#1083;&#1103;%20&#1050;&#1056;&#1048;\&#1056;&#1072;&#1089;&#1095;&#1077;&#1090;%20&#1076;&#1083;&#1103;%20&#1076;&#1077;&#1087;%20&#1090;&#1072;&#1088;&#1080;&#1092;&#1086;&#1074;%20&#1087;&#1086;%20&#1087;&#1086;&#1089;&#1083;&#1077;&#1076;&#1089;&#1090;&#1074;&#1080;&#1103;&#1084;\&#1057;&#1074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lkovskiy_sy\AppData\Local\Microsoft\Windows\INetCache\Content.Outlook\Z67QLJB2\&#1050;&#1085;&#1080;&#1075;&#1072;1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TREND_tengis&amp;emba"/>
      <sheetName val="стр.145 рос. исп"/>
      <sheetName val="BS_h&amp;#38;p"/>
      <sheetName val="IS_h&amp;#38;p"/>
      <sheetName val="TREND_tengis&amp;#38;emba"/>
      <sheetName val="FES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Регионы"/>
      <sheetName val="Sheet1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вод"/>
      <sheetName val="Справочники"/>
      <sheetName val="ДЗО-6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стр_145_рос__исп"/>
      <sheetName val="Производство_электроэнергии"/>
      <sheetName val="Т19_1"/>
      <sheetName val="Proforma_2010"/>
      <sheetName val="Баланс_ээ"/>
      <sheetName val="Баланс_мощности"/>
      <sheetName val="Рег_генер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НСИ Не ТН"/>
      <sheetName val="БДР"/>
      <sheetName val="Б_Г"/>
      <sheetName val="Бюджет"/>
      <sheetName val="Data"/>
      <sheetName val="Inventorie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стр_145_рос__исп1"/>
      <sheetName val="Производство_электроэнергии1"/>
      <sheetName val="Т19_11"/>
      <sheetName val="Proforma_20101"/>
      <sheetName val="показатели"/>
      <sheetName val="4"/>
      <sheetName val="Незав.пр-во "/>
      <sheetName val="Лист2"/>
      <sheetName val="assump"/>
      <sheetName val="Ini"/>
      <sheetName val="Списки"/>
      <sheetName val="факт"/>
      <sheetName val=""/>
      <sheetName val="Assumptions and Inputs"/>
      <sheetName val="Master Input Sheet Start Here"/>
      <sheetName val="HBS initial"/>
      <sheetName val="Inputs Sheet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Б1190-2"/>
      <sheetName val="Б1190-3"/>
      <sheetName val="Б1190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Затраты"/>
      <sheetName val="Groupings"/>
      <sheetName val="Список"/>
      <sheetName val="Дебиторы"/>
      <sheetName val="#ССЫЛКА"/>
      <sheetName val="PROJECT"/>
      <sheetName val="BALANCE"/>
      <sheetName val="в тенге"/>
      <sheetName val="Sheet11"/>
      <sheetName val="Лист1"/>
      <sheetName val="60 счет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Cost_Allocation"/>
      <sheetName val="60_счет"/>
      <sheetName val="BISales"/>
      <sheetName val="незав. Домодедово"/>
      <sheetName val="Ф1"/>
      <sheetName val="Inputs"/>
      <sheetName val="Допущения"/>
      <sheetName val="Долг"/>
      <sheetName val="ПРР"/>
      <sheetName val="Предположения КАС"/>
      <sheetName val="Ф1 Актив 1-2"/>
      <sheetName val="затр_подх"/>
      <sheetName val="Смета"/>
      <sheetName val="6.Продажа квартир"/>
      <sheetName val="3.ЗАТРАТЫ"/>
      <sheetName val="Аренда Торговля"/>
      <sheetName val="Аренда СТО"/>
      <sheetName val="Дисконт"/>
      <sheetName val="общее"/>
      <sheetName val="исходное"/>
      <sheetName val="ДП_пессимист "/>
      <sheetName val="Glossary"/>
      <sheetName val="Содержание"/>
      <sheetName val="Исх_данные"/>
      <sheetName val="Потоки"/>
      <sheetName val="свед"/>
      <sheetName val="MGSN"/>
      <sheetName val="Rev"/>
      <sheetName val="Ф-1"/>
      <sheetName val="RAS BS+"/>
      <sheetName val="0_33"/>
      <sheetName val="Акты дебиторов"/>
      <sheetName val="comps"/>
      <sheetName val="CEZ_Model_16_m"/>
      <sheetName val="А_Произв-во"/>
      <sheetName val="вводные"/>
      <sheetName val="Коэф-ты"/>
      <sheetName val="Ст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DEPR_NEW"/>
      <sheetName val="Natl Consult Reg."/>
      <sheetName val="Balance sheet"/>
      <sheetName val="Корр-ка_на_сост"/>
      <sheetName val="VAT"/>
      <sheetName val="Assumpt."/>
      <sheetName val="7.1"/>
      <sheetName val="6НК-cт."/>
      <sheetName val="Summary of Value"/>
      <sheetName val="Cash Flows"/>
      <sheetName val="Workings"/>
      <sheetName val="Macroeconomic Assumptions"/>
      <sheetName val="InputTD"/>
      <sheetName val="base-futur2"/>
      <sheetName val="прогноз"/>
      <sheetName val="номенк-будет-п"/>
      <sheetName val="общие сведения"/>
      <sheetName val="Док+Исх"/>
      <sheetName val="исход-итог"/>
      <sheetName val="ТЭП"/>
      <sheetName val="Метод остатка"/>
      <sheetName val="Brif_zdanie"/>
      <sheetName val="Выписка_РФИ"/>
      <sheetName val="Имущество_элементы"/>
      <sheetName val="констр"/>
      <sheetName val="график01.09.02"/>
      <sheetName val="график строительства"/>
      <sheetName val="исх 1"/>
      <sheetName val="СП-земля"/>
      <sheetName val="ОСЗ"/>
      <sheetName val="1.ИСХ "/>
      <sheetName val="9.ДП"/>
      <sheetName val="стр-во склад"/>
      <sheetName val="Сведение объект"/>
      <sheetName val="общие данные"/>
      <sheetName val="Исходник"/>
      <sheetName val="14.ДП"/>
      <sheetName val="7.ЗУ ГУИОН!"/>
      <sheetName val="Компания"/>
      <sheetName val="Сумм"/>
      <sheetName val="Статьи БДДС"/>
      <sheetName val="Doc_Name"/>
      <sheetName val="Коэф_выр-ки"/>
      <sheetName val="Коэф_затрат"/>
      <sheetName val="Спис_Объекты_недв"/>
      <sheetName val="восст"/>
      <sheetName val="1a. Beta extract"/>
      <sheetName val="А5"/>
      <sheetName val="Audit Results"/>
      <sheetName val="Audit Results Upper Stratum"/>
      <sheetName val="Planning"/>
      <sheetName val="Population Characteristics"/>
      <sheetName val="Main"/>
      <sheetName val="Related party"/>
      <sheetName val="Закупки"/>
      <sheetName val="Top Sheet"/>
      <sheetName val="Sampling Parameters"/>
      <sheetName val="Word lists"/>
      <sheetName val="SSF tables"/>
      <sheetName val="ИнвОпись"/>
      <sheetName val="Share Price 2002"/>
      <sheetName val="UNITSCHD"/>
      <sheetName val="PriceSummary"/>
      <sheetName val="сравнение по удаленности"/>
      <sheetName val="Аренда"/>
      <sheetName val="ЗУ_торг"/>
      <sheetName val="Sheet5"/>
      <sheetName val="Assumptions"/>
      <sheetName val="ЗП"/>
      <sheetName val="ЗУ 2015"/>
      <sheetName val="BS_h_p"/>
      <sheetName val="IS_h_p"/>
      <sheetName val="Source"/>
      <sheetName val="Спр"/>
      <sheetName val="B-4"/>
      <sheetName val="Prelim Cost"/>
      <sheetName val="Excav. Prod"/>
      <sheetName val="Rainfall"/>
      <sheetName val="Equip HR"/>
      <sheetName val="Travel &amp; Fuel"/>
      <sheetName val="Gen Data"/>
      <sheetName val="кедровский"/>
      <sheetName val="время"/>
      <sheetName val="справочник для НС "/>
      <sheetName val="Лист7"/>
      <sheetName val="list"/>
      <sheetName val="Dropdown"/>
      <sheetName val="Calc"/>
      <sheetName val="PPA AA"/>
      <sheetName val="Lists"/>
      <sheetName val="Income Statement"/>
      <sheetName val="Группы"/>
      <sheetName val="X"/>
      <sheetName val="X1"/>
      <sheetName val="+5610.04"/>
      <sheetName val="незав__Домодедово"/>
      <sheetName val="Предположения_КАС"/>
      <sheetName val="RAS_BS+"/>
      <sheetName val="Natl_Consult_Reg_"/>
      <sheetName val="Balance_sheet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Фин.вложения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списки госконтрактов"/>
      <sheetName val="Списки контрактов"/>
      <sheetName val="Справочник для ПП "/>
      <sheetName val="s"/>
      <sheetName val="Дата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F1_SPRAV"/>
      <sheetName val="СРАВН 47"/>
      <sheetName val="Var"/>
      <sheetName val="DD&amp;A"/>
      <sheetName val="Tep"/>
      <sheetName val="ТТЗ опт"/>
      <sheetName val="Аналог 2"/>
      <sheetName val="регион"/>
      <sheetName val="Общие"/>
      <sheetName val="Sheet3"/>
      <sheetName val="1.ИСХ"/>
      <sheetName val="документы Кириши"/>
      <sheetName val="Резервы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Титул"/>
      <sheetName val="2006 $"/>
      <sheetName val="прогноз_1"/>
      <sheetName val="по"/>
      <sheetName val="ОПС"/>
      <sheetName val="#¡REF"/>
      <sheetName val="without project"/>
      <sheetName val="README"/>
      <sheetName val="MACRO"/>
      <sheetName val="SENSITIVITY"/>
      <sheetName val="with project"/>
      <sheetName val="Taxes Testing"/>
      <sheetName val="GoEight"/>
      <sheetName val="GrFour"/>
      <sheetName val="MOne"/>
      <sheetName val="MTwo"/>
      <sheetName val="KOne"/>
      <sheetName val="GoSeven"/>
      <sheetName val="GrThree"/>
      <sheetName val="HTwo"/>
      <sheetName val="JOne"/>
      <sheetName val="JTwo"/>
      <sheetName val="HOne"/>
      <sheetName val="EMBI"/>
      <sheetName val="Israel (TASE&amp;NASDAQ)"/>
      <sheetName val="продажи (н)"/>
      <sheetName val="Indices"/>
      <sheetName val="Top_Sheet"/>
      <sheetName val="Акты_дебиторов"/>
      <sheetName val="Assumpt_"/>
      <sheetName val="Sampling_Parameters"/>
      <sheetName val="Word_lists"/>
      <sheetName val="SSF_tables"/>
      <sheetName val="6_Продажа_квартир"/>
      <sheetName val="3_ЗАТРАТЫ"/>
      <sheetName val="ДП_пессимист_"/>
      <sheetName val="общие_сведения"/>
      <sheetName val="график_строительства"/>
      <sheetName val="9_ДП"/>
      <sheetName val="стр-во_склад"/>
      <sheetName val="Audit_Results"/>
      <sheetName val="Audit_Results_Upper_Stratum"/>
      <sheetName val="Population_Characteristics"/>
      <sheetName val="Related_par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НЗС КТЭЦ"/>
      <sheetName val="НЗС_КТЭЦ"/>
      <sheetName val="Модель"/>
      <sheetName val="НЗС%20КТЭЦ.xls"/>
      <sheetName val="НЗС КТЭЦ.xls"/>
    </sheetNames>
    <definedNames>
      <definedName name="Header1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"/>
      <sheetName val="2023"/>
      <sheetName val="2025 СПб"/>
      <sheetName val="2025 ЛО"/>
      <sheetName val="2026 СПб"/>
      <sheetName val="2026 ЛО"/>
      <sheetName val="2027 СПб"/>
      <sheetName val="2027 ЛО"/>
      <sheetName val="2028 СПб"/>
      <sheetName val="2028 ЛО"/>
      <sheetName val="2029 СПб"/>
      <sheetName val="2029 ЛО"/>
      <sheetName val="Свод 2025-2029 СПб"/>
      <sheetName val="Свод 2024-2029 ЛО"/>
      <sheetName val="индексы"/>
      <sheetName val="Расценки ТКП от 26.08.2024"/>
      <sheetName val="ЕСУ-Россия 2024-2044"/>
      <sheetName val="Москва"/>
      <sheetName val="МО"/>
      <sheetName val="РИСКИ"/>
    </sheetNames>
    <sheetDataSet>
      <sheetData sheetId="0"/>
      <sheetData sheetId="1"/>
      <sheetData sheetId="2">
        <row r="9">
          <cell r="G9">
            <v>10492.85</v>
          </cell>
        </row>
      </sheetData>
      <sheetData sheetId="3">
        <row r="9">
          <cell r="G9">
            <v>10492.85</v>
          </cell>
          <cell r="L9">
            <v>13905</v>
          </cell>
        </row>
        <row r="15">
          <cell r="G15">
            <v>20671.86</v>
          </cell>
          <cell r="L15">
            <v>277</v>
          </cell>
        </row>
        <row r="22">
          <cell r="G22">
            <v>39986.94</v>
          </cell>
          <cell r="L22">
            <v>44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42732.38</v>
          </cell>
          <cell r="L28">
            <v>1478</v>
          </cell>
        </row>
        <row r="35">
          <cell r="G35">
            <v>64290.92</v>
          </cell>
          <cell r="L35">
            <v>1145</v>
          </cell>
        </row>
        <row r="36">
          <cell r="G36">
            <v>0</v>
          </cell>
        </row>
        <row r="37">
          <cell r="G37">
            <v>19206.13</v>
          </cell>
          <cell r="L37">
            <v>4291</v>
          </cell>
        </row>
      </sheetData>
      <sheetData sheetId="4">
        <row r="9">
          <cell r="E9">
            <v>11300.79945</v>
          </cell>
        </row>
      </sheetData>
      <sheetData sheetId="5">
        <row r="9">
          <cell r="E9">
            <v>11300.79945</v>
          </cell>
          <cell r="F9">
            <v>14023</v>
          </cell>
        </row>
        <row r="15">
          <cell r="E15">
            <v>22263.593219999999</v>
          </cell>
        </row>
        <row r="22">
          <cell r="E22">
            <v>43065.934379999999</v>
          </cell>
          <cell r="F22">
            <v>53</v>
          </cell>
        </row>
        <row r="28">
          <cell r="E28">
            <v>46022.773259999994</v>
          </cell>
          <cell r="F28">
            <v>928</v>
          </cell>
        </row>
        <row r="35">
          <cell r="E35">
            <v>69241.32084</v>
          </cell>
        </row>
        <row r="37">
          <cell r="E37">
            <v>20685.00201</v>
          </cell>
        </row>
      </sheetData>
      <sheetData sheetId="6">
        <row r="9">
          <cell r="E9">
            <v>12114.457010400001</v>
          </cell>
        </row>
      </sheetData>
      <sheetData sheetId="7">
        <row r="9">
          <cell r="E9">
            <v>12114.457010400001</v>
          </cell>
          <cell r="F9">
            <v>14176</v>
          </cell>
        </row>
        <row r="15">
          <cell r="E15">
            <v>23866.571931840001</v>
          </cell>
        </row>
        <row r="22">
          <cell r="E22">
            <v>46166.68165536</v>
          </cell>
          <cell r="F22">
            <v>52</v>
          </cell>
        </row>
        <row r="28">
          <cell r="E28">
            <v>49336.41293472</v>
          </cell>
          <cell r="F28">
            <v>544</v>
          </cell>
        </row>
        <row r="35">
          <cell r="E35">
            <v>74226.69594048</v>
          </cell>
        </row>
        <row r="37">
          <cell r="E37">
            <v>22174.322154720001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"/>
      <sheetName val="расчет стоимости по КП"/>
      <sheetName val="АЭС"/>
      <sheetName val="Владимир"/>
      <sheetName val="МЭС(2)"/>
      <sheetName val="МЭС"/>
      <sheetName val="Омск"/>
      <sheetName val="Орел"/>
      <sheetName val="ПСК (2)"/>
      <sheetName val="ПСК"/>
      <sheetName val="Саратов"/>
      <sheetName val="ССК"/>
      <sheetName val="Тамбов"/>
      <sheetName val="Томск"/>
      <sheetName val="ЭСКБ"/>
      <sheetName val="Свод"/>
      <sheetName val="РИСКИ"/>
    </sheetNames>
    <sheetDataSet>
      <sheetData sheetId="0"/>
      <sheetData sheetId="1">
        <row r="46">
          <cell r="F46">
            <v>1.0649999999999999</v>
          </cell>
        </row>
        <row r="47">
          <cell r="F47">
            <v>1.0649999999999999</v>
          </cell>
        </row>
        <row r="48">
          <cell r="F48">
            <v>1.0549999999999999</v>
          </cell>
        </row>
        <row r="49">
          <cell r="F49">
            <v>1.0549999999999999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ЭС"/>
      <sheetName val="Москва"/>
      <sheetName val="МО"/>
    </sheetNames>
    <sheetDataSet>
      <sheetData sheetId="0"/>
      <sheetData sheetId="1">
        <row r="42">
          <cell r="I42">
            <v>1694381207.2364998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9"/>
  <sheetViews>
    <sheetView view="pageBreakPreview" zoomScale="70" zoomScaleNormal="100" zoomScaleSheetLayoutView="70" workbookViewId="0">
      <selection activeCell="B8" sqref="B8"/>
    </sheetView>
  </sheetViews>
  <sheetFormatPr defaultColWidth="9.140625" defaultRowHeight="15" outlineLevelCol="2" x14ac:dyDescent="0.25"/>
  <cols>
    <col min="1" max="1" width="9.140625" style="2" customWidth="1"/>
    <col min="2" max="2" width="62.85546875" style="1" customWidth="1"/>
    <col min="3" max="4" width="13.85546875" style="5" customWidth="1" outlineLevel="1"/>
    <col min="5" max="6" width="17.140625" style="5" customWidth="1" outlineLevel="1"/>
    <col min="7" max="7" width="22" style="5" customWidth="1" outlineLevel="1"/>
    <col min="8" max="12" width="13.85546875" style="5" customWidth="1" outlineLevel="1"/>
    <col min="13" max="13" width="16.85546875" style="5" customWidth="1" outlineLevel="1"/>
    <col min="14" max="14" width="16.85546875" style="3" customWidth="1" outlineLevel="2"/>
    <col min="15" max="15" width="19.85546875" style="2" customWidth="1" outlineLevel="2"/>
    <col min="16" max="16" width="19.85546875" style="13" customWidth="1" outlineLevel="2"/>
    <col min="17" max="17" width="17.85546875" style="5" customWidth="1" outlineLevel="2"/>
    <col min="18" max="18" width="16.140625" style="5" customWidth="1" outlineLevel="2"/>
    <col min="19" max="19" width="15.85546875" style="2" customWidth="1"/>
    <col min="20" max="20" width="16.5703125" style="2" customWidth="1"/>
    <col min="21" max="22" width="15.85546875" style="2" customWidth="1"/>
    <col min="23" max="23" width="12.85546875" style="2" customWidth="1"/>
    <col min="24" max="24" width="16" style="2" customWidth="1"/>
    <col min="25" max="25" width="19.5703125" style="2" customWidth="1"/>
    <col min="26" max="16384" width="9.140625" style="2"/>
  </cols>
  <sheetData>
    <row r="1" spans="1:25" s="4" customFormat="1" x14ac:dyDescent="0.25">
      <c r="B1" s="2"/>
      <c r="C1" s="2"/>
      <c r="D1" s="2"/>
      <c r="E1" s="2"/>
      <c r="F1" s="13"/>
      <c r="G1" s="2"/>
      <c r="H1" s="2"/>
      <c r="I1" s="13"/>
      <c r="J1" s="13"/>
      <c r="K1" s="13"/>
      <c r="L1" s="13"/>
      <c r="M1" s="2"/>
      <c r="N1" s="2"/>
      <c r="O1" s="2"/>
      <c r="P1" s="13"/>
      <c r="Q1" s="2"/>
      <c r="R1" s="2"/>
    </row>
    <row r="2" spans="1:25" s="7" customFormat="1" ht="20.25" x14ac:dyDescent="0.3">
      <c r="A2" s="261" t="s">
        <v>24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5" s="7" customFormat="1" ht="18.75" x14ac:dyDescent="0.3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</row>
    <row r="4" spans="1:25" s="4" customFormat="1" ht="15.75" customHeight="1" x14ac:dyDescent="0.25">
      <c r="A4" s="20" t="s">
        <v>17</v>
      </c>
      <c r="B4" s="21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5" s="4" customFormat="1" ht="38.25" customHeight="1" x14ac:dyDescent="0.25">
      <c r="A5" s="257" t="s">
        <v>2</v>
      </c>
      <c r="B5" s="257" t="s">
        <v>1</v>
      </c>
      <c r="C5" s="257" t="s">
        <v>23</v>
      </c>
      <c r="D5" s="256" t="s">
        <v>3</v>
      </c>
      <c r="E5" s="258" t="s">
        <v>26</v>
      </c>
      <c r="F5" s="258"/>
      <c r="G5" s="258"/>
      <c r="H5" s="258" t="s">
        <v>4</v>
      </c>
      <c r="I5" s="258"/>
      <c r="J5" s="258"/>
      <c r="K5" s="258"/>
      <c r="L5" s="258"/>
      <c r="M5" s="258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25" ht="21.75" customHeight="1" x14ac:dyDescent="0.25">
      <c r="A6" s="257"/>
      <c r="B6" s="257"/>
      <c r="C6" s="257"/>
      <c r="D6" s="256"/>
      <c r="E6" s="263" t="s">
        <v>9</v>
      </c>
      <c r="F6" s="263" t="s">
        <v>10</v>
      </c>
      <c r="G6" s="263" t="s">
        <v>11</v>
      </c>
      <c r="H6" s="259" t="s">
        <v>6</v>
      </c>
      <c r="I6" s="260"/>
      <c r="J6" s="260"/>
      <c r="K6" s="260"/>
      <c r="L6" s="260"/>
      <c r="M6" s="260"/>
      <c r="N6" s="13"/>
      <c r="O6" s="13"/>
      <c r="Q6" s="13"/>
      <c r="R6" s="13"/>
      <c r="S6" s="13"/>
      <c r="T6" s="13"/>
      <c r="U6" s="13"/>
      <c r="V6" s="13"/>
      <c r="W6" s="13"/>
      <c r="X6" s="13"/>
      <c r="Y6" s="13"/>
    </row>
    <row r="7" spans="1:25" ht="57.75" customHeight="1" x14ac:dyDescent="0.25">
      <c r="A7" s="257"/>
      <c r="B7" s="257"/>
      <c r="C7" s="257"/>
      <c r="D7" s="256"/>
      <c r="E7" s="264"/>
      <c r="F7" s="264"/>
      <c r="G7" s="264"/>
      <c r="H7" s="22" t="s">
        <v>14</v>
      </c>
      <c r="I7" s="22" t="s">
        <v>21</v>
      </c>
      <c r="J7" s="22" t="s">
        <v>16</v>
      </c>
      <c r="K7" s="22" t="s">
        <v>22</v>
      </c>
      <c r="L7" s="22" t="s">
        <v>30</v>
      </c>
      <c r="M7" s="22" t="s">
        <v>28</v>
      </c>
      <c r="N7" s="13"/>
      <c r="O7" s="13"/>
      <c r="Q7" s="13"/>
      <c r="R7" s="13"/>
      <c r="S7" s="13"/>
      <c r="T7" s="13"/>
      <c r="U7" s="13"/>
      <c r="V7" s="13"/>
      <c r="W7" s="13"/>
      <c r="X7" s="13"/>
      <c r="Y7" s="13"/>
    </row>
    <row r="8" spans="1:25" s="8" customFormat="1" ht="41.25" customHeight="1" x14ac:dyDescent="0.25">
      <c r="A8" s="23" t="s">
        <v>7</v>
      </c>
      <c r="B8" s="17" t="s">
        <v>12</v>
      </c>
      <c r="C8" s="18">
        <v>1</v>
      </c>
      <c r="D8" s="30">
        <f>AVERAGE(E8:G8)</f>
        <v>481688.52015399997</v>
      </c>
      <c r="E8" s="31">
        <f>E17*1.18</f>
        <v>467611.34919199999</v>
      </c>
      <c r="F8" s="31">
        <f t="shared" ref="F8:G10" si="0">F17*1.18</f>
        <v>480525.87051999994</v>
      </c>
      <c r="G8" s="31">
        <f t="shared" si="0"/>
        <v>496928.34074999997</v>
      </c>
      <c r="H8" s="33">
        <f>C8*D8*D26</f>
        <v>513479.96248416399</v>
      </c>
      <c r="I8" s="33"/>
      <c r="J8" s="33"/>
      <c r="K8" s="33"/>
      <c r="L8" s="33"/>
      <c r="M8" s="33">
        <f>SUM(H8:L8)</f>
        <v>513479.96248416399</v>
      </c>
      <c r="O8" s="13"/>
      <c r="P8" s="13"/>
      <c r="Q8" s="13"/>
      <c r="R8" s="13"/>
      <c r="S8" s="13"/>
      <c r="T8" s="13"/>
      <c r="U8" s="13"/>
      <c r="V8" s="13"/>
      <c r="W8" s="13"/>
      <c r="X8" s="13"/>
    </row>
    <row r="9" spans="1:25" s="8" customFormat="1" ht="41.25" customHeight="1" x14ac:dyDescent="0.25">
      <c r="A9" s="23" t="s">
        <v>8</v>
      </c>
      <c r="B9" s="17" t="s">
        <v>13</v>
      </c>
      <c r="C9" s="18">
        <v>6</v>
      </c>
      <c r="D9" s="30">
        <f>AVERAGE(E9:G9)</f>
        <v>97786.987590666671</v>
      </c>
      <c r="E9" s="31">
        <f>E18*1.18</f>
        <v>96072.04914399999</v>
      </c>
      <c r="F9" s="31">
        <f t="shared" si="0"/>
        <v>98406.229327999987</v>
      </c>
      <c r="G9" s="31">
        <f t="shared" si="0"/>
        <v>98882.684300000008</v>
      </c>
      <c r="H9" s="33">
        <f>C9*D9*D26</f>
        <v>625445.57262990403</v>
      </c>
      <c r="I9" s="33"/>
      <c r="J9" s="33"/>
      <c r="K9" s="33"/>
      <c r="L9" s="33"/>
      <c r="M9" s="33">
        <f>SUM(H9:L9)</f>
        <v>625445.57262990403</v>
      </c>
      <c r="O9" s="13"/>
      <c r="P9" s="13"/>
      <c r="Q9" s="13"/>
      <c r="R9" s="13"/>
      <c r="S9" s="13"/>
      <c r="T9" s="13"/>
      <c r="U9" s="13"/>
      <c r="V9" s="13"/>
      <c r="W9" s="13"/>
      <c r="X9" s="13"/>
    </row>
    <row r="10" spans="1:25" s="8" customFormat="1" ht="41.25" customHeight="1" x14ac:dyDescent="0.25">
      <c r="A10" s="23" t="s">
        <v>20</v>
      </c>
      <c r="B10" s="17" t="s">
        <v>15</v>
      </c>
      <c r="C10" s="18">
        <v>12</v>
      </c>
      <c r="D10" s="30">
        <f>AVERAGE(E10:G10)</f>
        <v>97786.987590666671</v>
      </c>
      <c r="E10" s="31">
        <f>E19*1.18</f>
        <v>96072.04914399999</v>
      </c>
      <c r="F10" s="31">
        <f t="shared" si="0"/>
        <v>98406.229327999987</v>
      </c>
      <c r="G10" s="31">
        <f t="shared" si="0"/>
        <v>98882.684300000008</v>
      </c>
      <c r="H10" s="33"/>
      <c r="I10" s="33"/>
      <c r="J10" s="33">
        <f>C10*D10*D26*E26*F26</f>
        <v>1350343.245763689</v>
      </c>
      <c r="K10" s="33"/>
      <c r="L10" s="33"/>
      <c r="M10" s="33">
        <f>SUM(H10:L10)</f>
        <v>1350343.245763689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</row>
    <row r="11" spans="1:25" ht="27" customHeight="1" x14ac:dyDescent="0.25">
      <c r="A11" s="35"/>
      <c r="B11" s="36" t="s">
        <v>0</v>
      </c>
      <c r="C11" s="37"/>
      <c r="D11" s="38"/>
      <c r="E11" s="38"/>
      <c r="F11" s="38"/>
      <c r="G11" s="38"/>
      <c r="H11" s="38">
        <f>SUM(H8:H10)</f>
        <v>1138925.5351140681</v>
      </c>
      <c r="I11" s="38"/>
      <c r="J11" s="38">
        <f>SUM(J8:J10)</f>
        <v>1350343.245763689</v>
      </c>
      <c r="K11" s="38"/>
      <c r="L11" s="38"/>
      <c r="M11" s="38">
        <f>SUM(M8:M10)</f>
        <v>2489268.7808777569</v>
      </c>
      <c r="N11" s="13"/>
      <c r="O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x14ac:dyDescent="0.25">
      <c r="A12" s="13"/>
      <c r="D12" s="10"/>
      <c r="E12" s="9"/>
      <c r="F12" s="9"/>
      <c r="G12" s="9"/>
      <c r="H12" s="11"/>
      <c r="I12" s="11"/>
      <c r="J12" s="11"/>
      <c r="K12" s="11"/>
      <c r="L12" s="11"/>
      <c r="M12" s="11"/>
      <c r="N12" s="9"/>
      <c r="O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ht="31.5" customHeight="1" x14ac:dyDescent="0.25">
      <c r="A13" s="20" t="s">
        <v>18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  <c r="O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ht="40.5" customHeight="1" x14ac:dyDescent="0.25">
      <c r="A14" s="257" t="s">
        <v>2</v>
      </c>
      <c r="B14" s="257" t="s">
        <v>1</v>
      </c>
      <c r="C14" s="257" t="s">
        <v>23</v>
      </c>
      <c r="D14" s="256" t="s">
        <v>3</v>
      </c>
      <c r="E14" s="258" t="s">
        <v>27</v>
      </c>
      <c r="F14" s="258"/>
      <c r="G14" s="258"/>
      <c r="H14" s="258" t="s">
        <v>4</v>
      </c>
      <c r="I14" s="258"/>
      <c r="J14" s="258"/>
      <c r="K14" s="258"/>
      <c r="L14" s="258"/>
      <c r="M14" s="258"/>
      <c r="N14" s="13"/>
      <c r="O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24.75" customHeight="1" x14ac:dyDescent="0.25">
      <c r="A15" s="257"/>
      <c r="B15" s="257"/>
      <c r="C15" s="257"/>
      <c r="D15" s="256"/>
      <c r="E15" s="263" t="s">
        <v>9</v>
      </c>
      <c r="F15" s="263" t="s">
        <v>10</v>
      </c>
      <c r="G15" s="263" t="s">
        <v>11</v>
      </c>
      <c r="H15" s="259" t="s">
        <v>29</v>
      </c>
      <c r="I15" s="260"/>
      <c r="J15" s="260"/>
      <c r="K15" s="260"/>
      <c r="L15" s="260"/>
      <c r="M15" s="260"/>
      <c r="N15" s="13"/>
      <c r="O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91.5" customHeight="1" x14ac:dyDescent="0.25">
      <c r="A16" s="257"/>
      <c r="B16" s="257"/>
      <c r="C16" s="257"/>
      <c r="D16" s="256"/>
      <c r="E16" s="264"/>
      <c r="F16" s="264"/>
      <c r="G16" s="264"/>
      <c r="H16" s="22" t="s">
        <v>14</v>
      </c>
      <c r="I16" s="22" t="s">
        <v>21</v>
      </c>
      <c r="J16" s="22" t="s">
        <v>16</v>
      </c>
      <c r="K16" s="22" t="s">
        <v>22</v>
      </c>
      <c r="L16" s="22" t="s">
        <v>30</v>
      </c>
      <c r="M16" s="22" t="s">
        <v>28</v>
      </c>
      <c r="N16" s="13"/>
      <c r="O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s="13" customFormat="1" ht="44.25" customHeight="1" x14ac:dyDescent="0.25">
      <c r="A17" s="23" t="s">
        <v>7</v>
      </c>
      <c r="B17" s="17" t="s">
        <v>12</v>
      </c>
      <c r="C17" s="24">
        <v>1</v>
      </c>
      <c r="D17" s="30">
        <f>AVERAGE(E17:G17)</f>
        <v>408210.6103</v>
      </c>
      <c r="E17" s="33">
        <v>396280.80440000002</v>
      </c>
      <c r="F17" s="33">
        <v>407225.31399999995</v>
      </c>
      <c r="G17" s="33">
        <v>421125.71250000002</v>
      </c>
      <c r="H17" s="32">
        <f>C17*D17*D26</f>
        <v>435152.5105798</v>
      </c>
      <c r="I17" s="32"/>
      <c r="J17" s="32"/>
      <c r="K17" s="32"/>
      <c r="L17" s="32"/>
      <c r="M17" s="33">
        <f>SUM(H17:L17)</f>
        <v>435152.5105798</v>
      </c>
    </row>
    <row r="18" spans="1:25" s="13" customFormat="1" ht="44.25" customHeight="1" x14ac:dyDescent="0.25">
      <c r="A18" s="23" t="s">
        <v>8</v>
      </c>
      <c r="B18" s="17" t="s">
        <v>13</v>
      </c>
      <c r="C18" s="24">
        <v>6</v>
      </c>
      <c r="D18" s="30">
        <f>AVERAGE(E18:G18)</f>
        <v>82870.328466666673</v>
      </c>
      <c r="E18" s="33">
        <v>81416.9908</v>
      </c>
      <c r="F18" s="33">
        <v>83395.109599999996</v>
      </c>
      <c r="G18" s="33">
        <v>83798.885000000009</v>
      </c>
      <c r="H18" s="32">
        <f>C18*D18*D26</f>
        <v>530038.62087280001</v>
      </c>
      <c r="I18" s="32"/>
      <c r="J18" s="32"/>
      <c r="K18" s="32"/>
      <c r="L18" s="32"/>
      <c r="M18" s="33">
        <f>SUM(H18:L18)</f>
        <v>530038.62087280001</v>
      </c>
    </row>
    <row r="19" spans="1:25" s="13" customFormat="1" ht="44.25" customHeight="1" x14ac:dyDescent="0.25">
      <c r="A19" s="23" t="s">
        <v>20</v>
      </c>
      <c r="B19" s="17" t="s">
        <v>15</v>
      </c>
      <c r="C19" s="24">
        <v>12</v>
      </c>
      <c r="D19" s="30">
        <f>AVERAGE(E19:G19)</f>
        <v>82870.328466666673</v>
      </c>
      <c r="E19" s="33">
        <v>81416.9908</v>
      </c>
      <c r="F19" s="33">
        <v>83395.109599999996</v>
      </c>
      <c r="G19" s="33">
        <v>83798.885000000009</v>
      </c>
      <c r="H19" s="32"/>
      <c r="I19" s="32"/>
      <c r="J19" s="32">
        <f>C19*D19*D26*E26*F26</f>
        <v>1144358.6828505837</v>
      </c>
      <c r="K19" s="32"/>
      <c r="L19" s="32"/>
      <c r="M19" s="33">
        <f>SUM(H19:L19)</f>
        <v>1144358.6828505837</v>
      </c>
    </row>
    <row r="20" spans="1:25" ht="24.75" customHeight="1" x14ac:dyDescent="0.25">
      <c r="A20" s="34"/>
      <c r="B20" s="36" t="s">
        <v>0</v>
      </c>
      <c r="C20" s="39"/>
      <c r="D20" s="40"/>
      <c r="E20" s="40"/>
      <c r="F20" s="38"/>
      <c r="G20" s="38"/>
      <c r="H20" s="38">
        <f>SUM(H17:H19)</f>
        <v>965191.13145260001</v>
      </c>
      <c r="I20" s="38"/>
      <c r="J20" s="38">
        <f t="shared" ref="J20" si="1">SUM(J17:J19)</f>
        <v>1144358.6828505837</v>
      </c>
      <c r="K20" s="38"/>
      <c r="L20" s="38"/>
      <c r="M20" s="38">
        <f>SUM(M17:M19)</f>
        <v>2109549.8143031839</v>
      </c>
      <c r="N20" s="13"/>
      <c r="O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x14ac:dyDescent="0.25">
      <c r="N21" s="2"/>
      <c r="O21" s="13"/>
      <c r="Q21" s="13"/>
      <c r="R21" s="13"/>
      <c r="S21" s="13"/>
      <c r="T21" s="13"/>
      <c r="U21" s="13"/>
      <c r="V21" s="13"/>
      <c r="W21" s="13"/>
      <c r="X21" s="13"/>
    </row>
    <row r="22" spans="1:25" x14ac:dyDescent="0.25">
      <c r="N22" s="2"/>
      <c r="P22" s="2"/>
      <c r="Q22" s="2"/>
      <c r="R22" s="2"/>
    </row>
    <row r="23" spans="1:25" x14ac:dyDescent="0.25">
      <c r="B23" s="5"/>
      <c r="C23" s="13"/>
      <c r="D23" s="13"/>
      <c r="F23" s="13"/>
      <c r="G23" s="13"/>
      <c r="M23" s="16"/>
      <c r="N23" s="16"/>
      <c r="O23" s="16"/>
      <c r="P23" s="16"/>
      <c r="Q23" s="16"/>
    </row>
    <row r="24" spans="1:25" ht="23.25" customHeight="1" x14ac:dyDescent="0.25">
      <c r="B24" s="41" t="s">
        <v>25</v>
      </c>
      <c r="C24" s="25"/>
      <c r="D24" s="25"/>
      <c r="E24" s="25"/>
      <c r="F24" s="25"/>
      <c r="G24" s="25"/>
      <c r="N24" s="13"/>
      <c r="O24" s="13"/>
      <c r="Q24" s="13"/>
    </row>
    <row r="25" spans="1:25" ht="15.75" x14ac:dyDescent="0.25">
      <c r="B25" s="26" t="s">
        <v>5</v>
      </c>
      <c r="C25" s="27">
        <v>2018</v>
      </c>
      <c r="D25" s="27">
        <v>2019</v>
      </c>
      <c r="E25" s="27">
        <v>2020</v>
      </c>
      <c r="F25" s="27">
        <v>2021</v>
      </c>
      <c r="G25" s="27">
        <v>2022</v>
      </c>
      <c r="H25" s="27">
        <v>2023</v>
      </c>
      <c r="N25" s="13"/>
      <c r="O25" s="13"/>
      <c r="Q25" s="13"/>
    </row>
    <row r="26" spans="1:25" ht="15.75" x14ac:dyDescent="0.25">
      <c r="B26" s="28" t="s">
        <v>19</v>
      </c>
      <c r="C26" s="29">
        <v>1.087</v>
      </c>
      <c r="D26" s="29">
        <v>1.0660000000000001</v>
      </c>
      <c r="E26" s="29">
        <v>1.0349999999999999</v>
      </c>
      <c r="F26" s="29">
        <v>1.0429999999999999</v>
      </c>
      <c r="G26" s="29">
        <v>1.04</v>
      </c>
      <c r="H26" s="29">
        <v>1.0620000000000001</v>
      </c>
      <c r="I26" s="16"/>
      <c r="J26" s="16"/>
      <c r="K26" s="16"/>
      <c r="L26" s="16"/>
      <c r="M26" s="16"/>
      <c r="N26" s="16"/>
      <c r="O26" s="16"/>
      <c r="P26" s="16"/>
      <c r="Q26" s="16"/>
    </row>
    <row r="27" spans="1:25" x14ac:dyDescent="0.25">
      <c r="N27" s="13"/>
      <c r="O27" s="13"/>
      <c r="Q27" s="13"/>
    </row>
    <row r="28" spans="1:25" x14ac:dyDescent="0.25">
      <c r="N28" s="13"/>
      <c r="O28" s="13"/>
      <c r="Q28" s="13"/>
    </row>
    <row r="29" spans="1:25" x14ac:dyDescent="0.25"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25" x14ac:dyDescent="0.25">
      <c r="N30" s="13"/>
      <c r="O30" s="13"/>
      <c r="Q30" s="13"/>
    </row>
    <row r="31" spans="1:25" x14ac:dyDescent="0.25">
      <c r="N31" s="13"/>
      <c r="O31" s="13"/>
      <c r="Q31" s="13"/>
    </row>
    <row r="32" spans="1:25" x14ac:dyDescent="0.25">
      <c r="B32" s="1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2:17" x14ac:dyDescent="0.25">
      <c r="N33" s="13"/>
      <c r="O33" s="13"/>
      <c r="Q33" s="13"/>
    </row>
    <row r="34" spans="2:17" x14ac:dyDescent="0.25">
      <c r="N34" s="13"/>
      <c r="O34" s="13"/>
      <c r="Q34" s="13"/>
    </row>
    <row r="35" spans="2:17" x14ac:dyDescent="0.25">
      <c r="B35" s="1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2:17" x14ac:dyDescent="0.25">
      <c r="N36" s="13"/>
      <c r="O36" s="13"/>
      <c r="Q36" s="13"/>
    </row>
    <row r="37" spans="2:17" x14ac:dyDescent="0.25">
      <c r="N37" s="13"/>
      <c r="O37" s="13"/>
      <c r="Q37" s="13"/>
    </row>
    <row r="38" spans="2:17" x14ac:dyDescent="0.25">
      <c r="B38" s="1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2:17" x14ac:dyDescent="0.25">
      <c r="N39" s="13"/>
      <c r="O39" s="13"/>
      <c r="Q39" s="13"/>
    </row>
  </sheetData>
  <mergeCells count="22">
    <mergeCell ref="A2:M2"/>
    <mergeCell ref="E5:G5"/>
    <mergeCell ref="E14:G14"/>
    <mergeCell ref="A5:A7"/>
    <mergeCell ref="B5:B7"/>
    <mergeCell ref="D5:D7"/>
    <mergeCell ref="A3:Y3"/>
    <mergeCell ref="E6:E7"/>
    <mergeCell ref="G6:G7"/>
    <mergeCell ref="F6:F7"/>
    <mergeCell ref="C5:C7"/>
    <mergeCell ref="A14:A16"/>
    <mergeCell ref="B14:B16"/>
    <mergeCell ref="E15:E16"/>
    <mergeCell ref="G15:G16"/>
    <mergeCell ref="F15:F16"/>
    <mergeCell ref="D14:D16"/>
    <mergeCell ref="C14:C16"/>
    <mergeCell ref="H5:M5"/>
    <mergeCell ref="H6:M6"/>
    <mergeCell ref="H14:M14"/>
    <mergeCell ref="H15:M15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C308D-8220-45DC-93D7-B63080E874B3}">
  <dimension ref="A1:W62"/>
  <sheetViews>
    <sheetView topLeftCell="A31" zoomScale="70" zoomScaleNormal="70" zoomScaleSheetLayoutView="70" workbookViewId="0">
      <selection activeCell="I44" sqref="I44"/>
    </sheetView>
  </sheetViews>
  <sheetFormatPr defaultColWidth="9.140625" defaultRowHeight="15" x14ac:dyDescent="0.25"/>
  <cols>
    <col min="1" max="1" width="8.5703125" style="13" customWidth="1"/>
    <col min="2" max="2" width="68.140625" style="1" customWidth="1"/>
    <col min="3" max="3" width="28.85546875" style="59" customWidth="1"/>
    <col min="4" max="4" width="26.85546875" style="59" customWidth="1"/>
    <col min="5" max="5" width="21.85546875" style="59" customWidth="1"/>
    <col min="6" max="6" width="20.85546875" style="59" customWidth="1"/>
    <col min="7" max="7" width="17.85546875" style="59" customWidth="1"/>
    <col min="8" max="8" width="12.85546875" style="59" customWidth="1"/>
    <col min="9" max="9" width="22" style="59" customWidth="1"/>
    <col min="10" max="10" width="12.140625" style="13" customWidth="1"/>
    <col min="11" max="11" width="12.85546875" style="13" customWidth="1"/>
    <col min="12" max="12" width="12.85546875" style="59" customWidth="1"/>
    <col min="13" max="13" width="28" style="59" customWidth="1"/>
    <col min="14" max="14" width="18.85546875" style="13" customWidth="1"/>
    <col min="15" max="15" width="12.85546875" style="13" customWidth="1"/>
    <col min="16" max="16" width="11.85546875" style="13" customWidth="1"/>
    <col min="17" max="17" width="20.85546875" style="13" customWidth="1"/>
    <col min="18" max="18" width="12.5703125" style="13" customWidth="1"/>
    <col min="19" max="19" width="13.85546875" style="13" customWidth="1"/>
    <col min="20" max="20" width="13.5703125" style="13" customWidth="1"/>
    <col min="21" max="21" width="12.85546875" style="13" customWidth="1"/>
    <col min="22" max="22" width="17.85546875" style="13" customWidth="1"/>
    <col min="23" max="23" width="18" style="13" customWidth="1"/>
    <col min="24" max="16384" width="9.140625" style="13"/>
  </cols>
  <sheetData>
    <row r="1" spans="1:23" s="4" customFormat="1" ht="21.75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1"/>
      <c r="O1" s="61"/>
      <c r="P1" s="61"/>
      <c r="Q1" s="61"/>
      <c r="R1" s="61"/>
      <c r="S1" s="61"/>
      <c r="T1" s="61"/>
      <c r="U1" s="61"/>
      <c r="V1" s="61"/>
      <c r="W1" s="61"/>
    </row>
    <row r="2" spans="1:23" s="7" customFormat="1" ht="20.25" x14ac:dyDescent="0.3">
      <c r="A2" s="269" t="s">
        <v>128</v>
      </c>
      <c r="B2" s="269"/>
      <c r="C2" s="269"/>
      <c r="D2" s="269"/>
      <c r="E2" s="269"/>
      <c r="F2" s="269"/>
      <c r="G2" s="269"/>
      <c r="H2" s="269"/>
      <c r="I2" s="269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4"/>
      <c r="V2" s="64"/>
      <c r="W2" s="64"/>
    </row>
    <row r="3" spans="1:23" x14ac:dyDescent="0.25">
      <c r="A3" s="62"/>
      <c r="B3" s="65"/>
      <c r="C3" s="66"/>
      <c r="D3" s="67"/>
      <c r="E3" s="67"/>
      <c r="F3" s="67"/>
      <c r="G3" s="68"/>
      <c r="H3" s="68"/>
      <c r="I3" s="67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ht="15.75" x14ac:dyDescent="0.25">
      <c r="A4" s="69" t="s">
        <v>31</v>
      </c>
      <c r="B4" s="70"/>
      <c r="C4" s="71"/>
      <c r="D4" s="71"/>
      <c r="E4" s="71"/>
      <c r="F4" s="71"/>
      <c r="G4" s="71"/>
      <c r="H4" s="71"/>
      <c r="I4" s="71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spans="1:23" s="57" customFormat="1" ht="15.75" customHeight="1" x14ac:dyDescent="0.25">
      <c r="A5" s="270" t="s">
        <v>2</v>
      </c>
      <c r="B5" s="271" t="s">
        <v>1</v>
      </c>
      <c r="C5" s="289" t="s">
        <v>64</v>
      </c>
      <c r="D5" s="290"/>
      <c r="E5" s="291"/>
      <c r="F5" s="271" t="s">
        <v>3</v>
      </c>
      <c r="G5" s="295" t="s">
        <v>125</v>
      </c>
      <c r="H5" s="114" t="s">
        <v>122</v>
      </c>
      <c r="I5" s="109" t="s">
        <v>123</v>
      </c>
    </row>
    <row r="6" spans="1:23" s="57" customFormat="1" ht="15.75" customHeight="1" x14ac:dyDescent="0.25">
      <c r="A6" s="270"/>
      <c r="B6" s="272"/>
      <c r="C6" s="292"/>
      <c r="D6" s="293"/>
      <c r="E6" s="294"/>
      <c r="F6" s="272"/>
      <c r="G6" s="295"/>
      <c r="H6" s="296">
        <v>2022</v>
      </c>
      <c r="I6" s="298">
        <v>2022</v>
      </c>
    </row>
    <row r="7" spans="1:23" s="57" customFormat="1" ht="30.75" customHeight="1" x14ac:dyDescent="0.25">
      <c r="A7" s="270"/>
      <c r="B7" s="273"/>
      <c r="C7" s="72" t="s">
        <v>69</v>
      </c>
      <c r="D7" s="73" t="s">
        <v>71</v>
      </c>
      <c r="E7" s="73" t="s">
        <v>72</v>
      </c>
      <c r="F7" s="273"/>
      <c r="G7" s="295"/>
      <c r="H7" s="297"/>
      <c r="I7" s="299"/>
    </row>
    <row r="8" spans="1:23" ht="27" customHeight="1" x14ac:dyDescent="0.25">
      <c r="A8" s="74" t="s">
        <v>7</v>
      </c>
      <c r="B8" s="75" t="s">
        <v>65</v>
      </c>
      <c r="C8" s="76">
        <f>SUM(C9:C11)</f>
        <v>6261.68</v>
      </c>
      <c r="D8" s="76">
        <f t="shared" ref="D8:E8" si="0">SUM(D9:D11)</f>
        <v>6549.72</v>
      </c>
      <c r="E8" s="76">
        <f t="shared" si="0"/>
        <v>6524.67</v>
      </c>
      <c r="F8" s="77">
        <f>AVERAGE(C8:E8)</f>
        <v>6445.3566666666666</v>
      </c>
      <c r="G8" s="110">
        <f t="shared" ref="G8:G42" si="1">SUM(H8:H8)</f>
        <v>99148</v>
      </c>
      <c r="H8" s="78">
        <f t="shared" ref="H8" si="2">H11</f>
        <v>99148</v>
      </c>
      <c r="I8" s="79">
        <f>I9+I10+I11</f>
        <v>679480182.92046654</v>
      </c>
      <c r="L8" s="13"/>
      <c r="M8" s="13"/>
    </row>
    <row r="9" spans="1:23" s="58" customFormat="1" ht="27" customHeight="1" x14ac:dyDescent="0.25">
      <c r="A9" s="74" t="s">
        <v>93</v>
      </c>
      <c r="B9" s="80" t="s">
        <v>67</v>
      </c>
      <c r="C9" s="76">
        <v>4734.59</v>
      </c>
      <c r="D9" s="81">
        <v>4952.38</v>
      </c>
      <c r="E9" s="81">
        <v>4933.4399999999996</v>
      </c>
      <c r="F9" s="77">
        <f>AVERAGE(C9:E9)</f>
        <v>4873.47</v>
      </c>
      <c r="G9" s="110">
        <f t="shared" si="1"/>
        <v>99148</v>
      </c>
      <c r="H9" s="78">
        <f t="shared" ref="H9" si="3">H11</f>
        <v>99148</v>
      </c>
      <c r="I9" s="82">
        <f>H9*$F$9*F$46</f>
        <v>514602465.79139996</v>
      </c>
    </row>
    <row r="10" spans="1:23" s="58" customFormat="1" ht="27" customHeight="1" x14ac:dyDescent="0.25">
      <c r="A10" s="74" t="s">
        <v>80</v>
      </c>
      <c r="B10" s="83" t="s">
        <v>79</v>
      </c>
      <c r="C10" s="76">
        <v>447.38</v>
      </c>
      <c r="D10" s="81">
        <v>467.96</v>
      </c>
      <c r="E10" s="81">
        <v>466.17</v>
      </c>
      <c r="F10" s="77">
        <f t="shared" ref="F10:F13" si="4">AVERAGE(C10:E10)</f>
        <v>460.50333333333333</v>
      </c>
      <c r="G10" s="110">
        <f t="shared" si="1"/>
        <v>99148</v>
      </c>
      <c r="H10" s="78">
        <f t="shared" ref="H10" si="5">H11</f>
        <v>99148</v>
      </c>
      <c r="I10" s="82">
        <f>H10*$F$10*F$46</f>
        <v>48625753.485399999</v>
      </c>
    </row>
    <row r="11" spans="1:23" s="58" customFormat="1" ht="27" customHeight="1" x14ac:dyDescent="0.25">
      <c r="A11" s="74" t="s">
        <v>81</v>
      </c>
      <c r="B11" s="83" t="s">
        <v>78</v>
      </c>
      <c r="C11" s="76">
        <v>1079.71</v>
      </c>
      <c r="D11" s="81">
        <v>1129.3800000000001</v>
      </c>
      <c r="E11" s="81">
        <v>1125.06</v>
      </c>
      <c r="F11" s="77">
        <f t="shared" si="4"/>
        <v>1111.3833333333334</v>
      </c>
      <c r="G11" s="110">
        <f t="shared" si="1"/>
        <v>99148</v>
      </c>
      <c r="H11" s="78">
        <f t="shared" ref="H11:I11" si="6">H12+H13</f>
        <v>99148</v>
      </c>
      <c r="I11" s="82">
        <f t="shared" si="6"/>
        <v>116251963.64366667</v>
      </c>
    </row>
    <row r="12" spans="1:23" s="58" customFormat="1" ht="34.5" customHeight="1" x14ac:dyDescent="0.25">
      <c r="A12" s="74" t="s">
        <v>82</v>
      </c>
      <c r="B12" s="83" t="s">
        <v>117</v>
      </c>
      <c r="C12" s="76">
        <f>C13*$G$56</f>
        <v>1619.5650000000001</v>
      </c>
      <c r="D12" s="76">
        <f t="shared" ref="D12:E12" si="7">D13*$G$56</f>
        <v>1694.0700000000002</v>
      </c>
      <c r="E12" s="76">
        <f t="shared" si="7"/>
        <v>1687.59</v>
      </c>
      <c r="F12" s="77">
        <f t="shared" si="4"/>
        <v>1667.075</v>
      </c>
      <c r="G12" s="110">
        <f t="shared" si="1"/>
        <v>0</v>
      </c>
      <c r="H12" s="107">
        <v>0</v>
      </c>
      <c r="I12" s="82">
        <f>H12*$F$12*F$48</f>
        <v>0</v>
      </c>
    </row>
    <row r="13" spans="1:23" s="58" customFormat="1" ht="34.5" customHeight="1" x14ac:dyDescent="0.25">
      <c r="A13" s="74" t="s">
        <v>83</v>
      </c>
      <c r="B13" s="83" t="s">
        <v>118</v>
      </c>
      <c r="C13" s="76">
        <v>1079.71</v>
      </c>
      <c r="D13" s="81">
        <v>1129.3800000000001</v>
      </c>
      <c r="E13" s="81">
        <v>1125.06</v>
      </c>
      <c r="F13" s="77">
        <f t="shared" si="4"/>
        <v>1111.3833333333334</v>
      </c>
      <c r="G13" s="110">
        <f t="shared" si="1"/>
        <v>99148</v>
      </c>
      <c r="H13" s="107">
        <v>99148</v>
      </c>
      <c r="I13" s="82">
        <f>H13*$F$13*F$48</f>
        <v>116251963.64366667</v>
      </c>
    </row>
    <row r="14" spans="1:23" s="58" customFormat="1" ht="27" customHeight="1" x14ac:dyDescent="0.25">
      <c r="A14" s="84" t="s">
        <v>8</v>
      </c>
      <c r="B14" s="75" t="s">
        <v>68</v>
      </c>
      <c r="C14" s="76">
        <f>SUM(C15:C17)</f>
        <v>10848.19</v>
      </c>
      <c r="D14" s="76">
        <f t="shared" ref="D14:E14" si="8">SUM(D15:D17)</f>
        <v>11347.210000000001</v>
      </c>
      <c r="E14" s="76">
        <f t="shared" si="8"/>
        <v>11303.82</v>
      </c>
      <c r="F14" s="77">
        <f>AVERAGE(C14:E14)</f>
        <v>11166.406666666668</v>
      </c>
      <c r="G14" s="110">
        <f t="shared" si="1"/>
        <v>11511</v>
      </c>
      <c r="H14" s="85">
        <f t="shared" ref="H14" si="9">H17</f>
        <v>11511</v>
      </c>
      <c r="I14" s="79">
        <f>I15+I16+I17</f>
        <v>136621272.18689999</v>
      </c>
    </row>
    <row r="15" spans="1:23" s="58" customFormat="1" ht="27" customHeight="1" x14ac:dyDescent="0.25">
      <c r="A15" s="84" t="s">
        <v>94</v>
      </c>
      <c r="B15" s="80" t="s">
        <v>67</v>
      </c>
      <c r="C15" s="76">
        <v>7532.31</v>
      </c>
      <c r="D15" s="81">
        <v>7878.8</v>
      </c>
      <c r="E15" s="81">
        <v>7848.67</v>
      </c>
      <c r="F15" s="77">
        <f>AVERAGE(C15:E15)</f>
        <v>7753.2599999999993</v>
      </c>
      <c r="G15" s="110">
        <f t="shared" si="1"/>
        <v>11511</v>
      </c>
      <c r="H15" s="85">
        <f t="shared" ref="H15" si="10">H17</f>
        <v>11511</v>
      </c>
      <c r="I15" s="82">
        <f>H15*$F$15*F$46</f>
        <v>95048881.290899992</v>
      </c>
    </row>
    <row r="16" spans="1:23" s="58" customFormat="1" ht="27" customHeight="1" x14ac:dyDescent="0.25">
      <c r="A16" s="84" t="s">
        <v>95</v>
      </c>
      <c r="B16" s="83" t="s">
        <v>79</v>
      </c>
      <c r="C16" s="76">
        <v>1036.23</v>
      </c>
      <c r="D16" s="81">
        <v>1083.9000000000001</v>
      </c>
      <c r="E16" s="81">
        <v>1079.75</v>
      </c>
      <c r="F16" s="77">
        <f t="shared" ref="F16:F19" si="11">AVERAGE(C16:E16)</f>
        <v>1066.6266666666668</v>
      </c>
      <c r="G16" s="110">
        <f t="shared" si="1"/>
        <v>11511</v>
      </c>
      <c r="H16" s="85">
        <f t="shared" ref="H16" si="12">H17</f>
        <v>11511</v>
      </c>
      <c r="I16" s="82">
        <f>H16*$F$16*F$46</f>
        <v>13076005.6314</v>
      </c>
    </row>
    <row r="17" spans="1:17" s="58" customFormat="1" ht="27" customHeight="1" x14ac:dyDescent="0.25">
      <c r="A17" s="84" t="s">
        <v>96</v>
      </c>
      <c r="B17" s="83" t="s">
        <v>78</v>
      </c>
      <c r="C17" s="76">
        <v>2279.65</v>
      </c>
      <c r="D17" s="81">
        <v>2384.5100000000002</v>
      </c>
      <c r="E17" s="81">
        <v>2375.4</v>
      </c>
      <c r="F17" s="77">
        <f t="shared" si="11"/>
        <v>2346.52</v>
      </c>
      <c r="G17" s="110">
        <f t="shared" si="1"/>
        <v>11511</v>
      </c>
      <c r="H17" s="85">
        <f t="shared" ref="H17:I17" si="13">H18+H19</f>
        <v>11511</v>
      </c>
      <c r="I17" s="82">
        <f t="shared" si="13"/>
        <v>28496385.264599998</v>
      </c>
    </row>
    <row r="18" spans="1:17" s="58" customFormat="1" ht="32.25" customHeight="1" x14ac:dyDescent="0.25">
      <c r="A18" s="84" t="s">
        <v>97</v>
      </c>
      <c r="B18" s="83" t="s">
        <v>117</v>
      </c>
      <c r="C18" s="76">
        <f>C19*$G$56</f>
        <v>3419.4750000000004</v>
      </c>
      <c r="D18" s="76">
        <f t="shared" ref="D18:E18" si="14">D19*$G$56</f>
        <v>3576.7650000000003</v>
      </c>
      <c r="E18" s="76">
        <f t="shared" si="14"/>
        <v>3563.1000000000004</v>
      </c>
      <c r="F18" s="77">
        <f t="shared" si="11"/>
        <v>3519.78</v>
      </c>
      <c r="G18" s="110">
        <f t="shared" si="1"/>
        <v>0</v>
      </c>
      <c r="H18" s="107">
        <v>0</v>
      </c>
      <c r="I18" s="82">
        <f>H18*$F$18*F$48</f>
        <v>0</v>
      </c>
    </row>
    <row r="19" spans="1:17" s="58" customFormat="1" ht="35.25" customHeight="1" x14ac:dyDescent="0.25">
      <c r="A19" s="84" t="s">
        <v>98</v>
      </c>
      <c r="B19" s="83" t="s">
        <v>118</v>
      </c>
      <c r="C19" s="76">
        <v>2279.65</v>
      </c>
      <c r="D19" s="81">
        <v>2384.5100000000002</v>
      </c>
      <c r="E19" s="81">
        <v>2375.4</v>
      </c>
      <c r="F19" s="77">
        <f t="shared" si="11"/>
        <v>2346.52</v>
      </c>
      <c r="G19" s="110">
        <f t="shared" si="1"/>
        <v>11511</v>
      </c>
      <c r="H19" s="107">
        <v>11511</v>
      </c>
      <c r="I19" s="82">
        <f>H19*$F$19*F$48</f>
        <v>28496385.264599998</v>
      </c>
    </row>
    <row r="20" spans="1:17" ht="27" customHeight="1" x14ac:dyDescent="0.25">
      <c r="A20" s="74" t="s">
        <v>20</v>
      </c>
      <c r="B20" s="75" t="s">
        <v>66</v>
      </c>
      <c r="C20" s="86"/>
      <c r="D20" s="87"/>
      <c r="E20" s="87"/>
      <c r="F20" s="77"/>
      <c r="G20" s="110">
        <f t="shared" si="1"/>
        <v>25469</v>
      </c>
      <c r="H20" s="88">
        <f t="shared" ref="H20:I20" si="15">H21+H27</f>
        <v>25469</v>
      </c>
      <c r="I20" s="79">
        <f t="shared" si="15"/>
        <v>771347919.98848319</v>
      </c>
      <c r="L20" s="13" t="s">
        <v>146</v>
      </c>
      <c r="M20" s="13"/>
    </row>
    <row r="21" spans="1:17" ht="27" customHeight="1" x14ac:dyDescent="0.25">
      <c r="A21" s="74" t="s">
        <v>75</v>
      </c>
      <c r="B21" s="75" t="s">
        <v>73</v>
      </c>
      <c r="C21" s="86">
        <f>C22+C23+C26</f>
        <v>26181.91</v>
      </c>
      <c r="D21" s="86">
        <f t="shared" ref="D21:E21" si="16">D22+D23+D26</f>
        <v>27386.28</v>
      </c>
      <c r="E21" s="86">
        <f t="shared" si="16"/>
        <v>27281.55</v>
      </c>
      <c r="F21" s="77">
        <f>AVERAGE(C21:E21)</f>
        <v>26949.913333333334</v>
      </c>
      <c r="G21" s="110">
        <f t="shared" si="1"/>
        <v>0</v>
      </c>
      <c r="H21" s="88">
        <f t="shared" ref="H21" si="17">H23</f>
        <v>0</v>
      </c>
      <c r="I21" s="82">
        <f>I22+I23+I26</f>
        <v>0</v>
      </c>
      <c r="L21" s="13" t="s">
        <v>143</v>
      </c>
      <c r="M21" s="13">
        <v>199148</v>
      </c>
      <c r="P21" s="127" t="s">
        <v>140</v>
      </c>
    </row>
    <row r="22" spans="1:17" s="58" customFormat="1" ht="27" customHeight="1" x14ac:dyDescent="0.25">
      <c r="A22" s="84" t="s">
        <v>99</v>
      </c>
      <c r="B22" s="80" t="s">
        <v>67</v>
      </c>
      <c r="C22" s="76">
        <v>8160</v>
      </c>
      <c r="D22" s="81">
        <v>8535.36</v>
      </c>
      <c r="E22" s="81">
        <v>8502.7199999999993</v>
      </c>
      <c r="F22" s="77">
        <f>AVERAGE(C22:E22)</f>
        <v>8399.36</v>
      </c>
      <c r="G22" s="110">
        <f t="shared" si="1"/>
        <v>0</v>
      </c>
      <c r="H22" s="88">
        <f t="shared" ref="H22" si="18">H23</f>
        <v>0</v>
      </c>
      <c r="I22" s="82">
        <f>H22*$F$22*F$46</f>
        <v>0</v>
      </c>
      <c r="L22" s="58" t="s">
        <v>144</v>
      </c>
      <c r="M22" s="58">
        <v>16712</v>
      </c>
      <c r="P22" s="58" t="s">
        <v>148</v>
      </c>
      <c r="Q22" s="128">
        <v>100000</v>
      </c>
    </row>
    <row r="23" spans="1:17" s="58" customFormat="1" ht="27" customHeight="1" x14ac:dyDescent="0.25">
      <c r="A23" s="84" t="s">
        <v>100</v>
      </c>
      <c r="B23" s="83" t="s">
        <v>85</v>
      </c>
      <c r="C23" s="76">
        <v>11658.48</v>
      </c>
      <c r="D23" s="81">
        <v>12194.77</v>
      </c>
      <c r="E23" s="81">
        <v>12148.14</v>
      </c>
      <c r="F23" s="77">
        <f t="shared" ref="F23:F26" si="19">AVERAGE(C23:E23)</f>
        <v>12000.463333333333</v>
      </c>
      <c r="G23" s="110">
        <f t="shared" si="1"/>
        <v>0</v>
      </c>
      <c r="H23" s="88">
        <f t="shared" ref="H23:I23" si="20">H24+H25</f>
        <v>0</v>
      </c>
      <c r="I23" s="82">
        <f t="shared" si="20"/>
        <v>0</v>
      </c>
      <c r="L23" s="58" t="s">
        <v>145</v>
      </c>
      <c r="M23" s="58">
        <v>37469</v>
      </c>
      <c r="P23" s="58" t="s">
        <v>149</v>
      </c>
      <c r="Q23" s="128">
        <v>5201</v>
      </c>
    </row>
    <row r="24" spans="1:17" s="58" customFormat="1" ht="32.25" customHeight="1" x14ac:dyDescent="0.25">
      <c r="A24" s="84" t="s">
        <v>102</v>
      </c>
      <c r="B24" s="83" t="s">
        <v>117</v>
      </c>
      <c r="C24" s="76">
        <f>C25*$G$56</f>
        <v>17487.72</v>
      </c>
      <c r="D24" s="76">
        <f t="shared" ref="D24:E24" si="21">D25*$G$56</f>
        <v>18292.154999999999</v>
      </c>
      <c r="E24" s="76">
        <f t="shared" si="21"/>
        <v>18222.21</v>
      </c>
      <c r="F24" s="77">
        <f t="shared" si="19"/>
        <v>18000.695</v>
      </c>
      <c r="G24" s="110">
        <f t="shared" si="1"/>
        <v>0</v>
      </c>
      <c r="H24" s="107">
        <v>0</v>
      </c>
      <c r="I24" s="82">
        <f>H24*$F$24*F$48</f>
        <v>0</v>
      </c>
      <c r="P24" s="58" t="s">
        <v>145</v>
      </c>
      <c r="Q24" s="128">
        <v>12000</v>
      </c>
    </row>
    <row r="25" spans="1:17" s="58" customFormat="1" ht="33.75" customHeight="1" x14ac:dyDescent="0.25">
      <c r="A25" s="84" t="s">
        <v>103</v>
      </c>
      <c r="B25" s="83" t="s">
        <v>118</v>
      </c>
      <c r="C25" s="76">
        <v>11658.48</v>
      </c>
      <c r="D25" s="81">
        <v>12194.77</v>
      </c>
      <c r="E25" s="81">
        <v>12148.14</v>
      </c>
      <c r="F25" s="77">
        <f t="shared" si="19"/>
        <v>12000.463333333333</v>
      </c>
      <c r="G25" s="110">
        <f t="shared" si="1"/>
        <v>0</v>
      </c>
      <c r="H25" s="107">
        <v>0</v>
      </c>
      <c r="I25" s="82">
        <f>H25*$F$25*F$48</f>
        <v>0</v>
      </c>
      <c r="L25" s="58" t="s">
        <v>147</v>
      </c>
      <c r="Q25" s="127"/>
    </row>
    <row r="26" spans="1:17" s="58" customFormat="1" ht="27" customHeight="1" x14ac:dyDescent="0.25">
      <c r="A26" s="84" t="s">
        <v>101</v>
      </c>
      <c r="B26" s="80" t="s">
        <v>84</v>
      </c>
      <c r="C26" s="76">
        <v>6363.43</v>
      </c>
      <c r="D26" s="81">
        <v>6656.15</v>
      </c>
      <c r="E26" s="81">
        <v>6630.69</v>
      </c>
      <c r="F26" s="77">
        <f t="shared" si="19"/>
        <v>6550.09</v>
      </c>
      <c r="G26" s="110">
        <f t="shared" si="1"/>
        <v>0</v>
      </c>
      <c r="H26" s="88">
        <f t="shared" ref="H26" si="22">H23</f>
        <v>0</v>
      </c>
      <c r="I26" s="82">
        <f>H26*$F$26*F$46</f>
        <v>0</v>
      </c>
      <c r="L26" s="13" t="s">
        <v>143</v>
      </c>
      <c r="M26" s="115">
        <v>484645</v>
      </c>
      <c r="P26" s="127" t="s">
        <v>141</v>
      </c>
    </row>
    <row r="27" spans="1:17" s="58" customFormat="1" ht="27" customHeight="1" x14ac:dyDescent="0.25">
      <c r="A27" s="84" t="s">
        <v>76</v>
      </c>
      <c r="B27" s="75" t="s">
        <v>74</v>
      </c>
      <c r="C27" s="76">
        <f>C28+C29+C32</f>
        <v>27736.41</v>
      </c>
      <c r="D27" s="76">
        <f t="shared" ref="D27:E27" si="23">D28+D29+D32</f>
        <v>29012.28</v>
      </c>
      <c r="E27" s="76">
        <f t="shared" si="23"/>
        <v>28901.339999999997</v>
      </c>
      <c r="F27" s="77">
        <f>AVERAGE(C27:E27)</f>
        <v>28550.01</v>
      </c>
      <c r="G27" s="110">
        <f t="shared" si="1"/>
        <v>25469</v>
      </c>
      <c r="H27" s="88">
        <f t="shared" ref="H27" si="24">H29</f>
        <v>25469</v>
      </c>
      <c r="I27" s="82">
        <f>I28+I29+I32</f>
        <v>771347919.98848319</v>
      </c>
      <c r="L27" s="58" t="s">
        <v>144</v>
      </c>
      <c r="M27" s="115">
        <v>16712</v>
      </c>
      <c r="P27" s="58" t="s">
        <v>148</v>
      </c>
      <c r="Q27" s="128">
        <v>99148</v>
      </c>
    </row>
    <row r="28" spans="1:17" s="58" customFormat="1" ht="27" customHeight="1" x14ac:dyDescent="0.25">
      <c r="A28" s="84" t="s">
        <v>104</v>
      </c>
      <c r="B28" s="80" t="s">
        <v>67</v>
      </c>
      <c r="C28" s="76">
        <v>7897.93</v>
      </c>
      <c r="D28" s="81">
        <v>8261.23</v>
      </c>
      <c r="E28" s="81">
        <v>8229.64</v>
      </c>
      <c r="F28" s="77">
        <f>AVERAGE(C28:E28)</f>
        <v>8129.5999999999995</v>
      </c>
      <c r="G28" s="110">
        <f t="shared" si="1"/>
        <v>25469</v>
      </c>
      <c r="H28" s="88">
        <f t="shared" ref="H28" si="25">H29</f>
        <v>25469</v>
      </c>
      <c r="I28" s="82">
        <f>H28*$F$28*F$46</f>
        <v>220511213.25599995</v>
      </c>
      <c r="L28" s="58" t="s">
        <v>145</v>
      </c>
      <c r="M28" s="115">
        <v>56907</v>
      </c>
      <c r="P28" s="58" t="s">
        <v>149</v>
      </c>
      <c r="Q28" s="128">
        <v>11511</v>
      </c>
    </row>
    <row r="29" spans="1:17" s="58" customFormat="1" ht="27" customHeight="1" x14ac:dyDescent="0.25">
      <c r="A29" s="84" t="s">
        <v>105</v>
      </c>
      <c r="B29" s="83" t="s">
        <v>85</v>
      </c>
      <c r="C29" s="76">
        <v>11658.48</v>
      </c>
      <c r="D29" s="81">
        <v>12194.77</v>
      </c>
      <c r="E29" s="81">
        <v>12148.14</v>
      </c>
      <c r="F29" s="77">
        <f t="shared" ref="F29:F32" si="26">AVERAGE(C29:E29)</f>
        <v>12000.463333333333</v>
      </c>
      <c r="G29" s="110">
        <f t="shared" si="1"/>
        <v>25469</v>
      </c>
      <c r="H29" s="88">
        <f t="shared" ref="H29:I29" si="27">H30+H31</f>
        <v>25469</v>
      </c>
      <c r="I29" s="82">
        <f t="shared" si="27"/>
        <v>322449989.67168331</v>
      </c>
      <c r="P29" s="58" t="s">
        <v>145</v>
      </c>
      <c r="Q29" s="128">
        <v>25469</v>
      </c>
    </row>
    <row r="30" spans="1:17" s="58" customFormat="1" ht="33.75" customHeight="1" x14ac:dyDescent="0.25">
      <c r="A30" s="84" t="s">
        <v>106</v>
      </c>
      <c r="B30" s="83" t="s">
        <v>117</v>
      </c>
      <c r="C30" s="76">
        <f>C31*$G$56</f>
        <v>17487.72</v>
      </c>
      <c r="D30" s="76">
        <f t="shared" ref="D30:E30" si="28">D31*$G$56</f>
        <v>18292.154999999999</v>
      </c>
      <c r="E30" s="76">
        <f t="shared" si="28"/>
        <v>18222.21</v>
      </c>
      <c r="F30" s="77">
        <f t="shared" si="26"/>
        <v>18000.695</v>
      </c>
      <c r="G30" s="110">
        <f t="shared" si="1"/>
        <v>0</v>
      </c>
      <c r="H30" s="107">
        <v>0</v>
      </c>
      <c r="I30" s="82">
        <f>H30*$F$30*F$48</f>
        <v>0</v>
      </c>
      <c r="Q30" s="127" t="s">
        <v>142</v>
      </c>
    </row>
    <row r="31" spans="1:17" s="58" customFormat="1" ht="37.5" customHeight="1" thickBot="1" x14ac:dyDescent="0.3">
      <c r="A31" s="84" t="s">
        <v>107</v>
      </c>
      <c r="B31" s="83" t="s">
        <v>118</v>
      </c>
      <c r="C31" s="76">
        <v>11658.48</v>
      </c>
      <c r="D31" s="81">
        <v>12194.77</v>
      </c>
      <c r="E31" s="81">
        <v>12148.14</v>
      </c>
      <c r="F31" s="77">
        <f t="shared" si="26"/>
        <v>12000.463333333333</v>
      </c>
      <c r="G31" s="110">
        <f t="shared" si="1"/>
        <v>25469</v>
      </c>
      <c r="H31" s="107">
        <v>25469</v>
      </c>
      <c r="I31" s="82">
        <f>H31*$F$31*F$48</f>
        <v>322449989.67168331</v>
      </c>
      <c r="P31" s="115">
        <f>H27-N33</f>
        <v>-5969</v>
      </c>
      <c r="Q31" s="127"/>
    </row>
    <row r="32" spans="1:17" s="58" customFormat="1" ht="27" customHeight="1" thickBot="1" x14ac:dyDescent="0.3">
      <c r="A32" s="84" t="s">
        <v>108</v>
      </c>
      <c r="B32" s="80" t="s">
        <v>70</v>
      </c>
      <c r="C32" s="76">
        <v>8180</v>
      </c>
      <c r="D32" s="81">
        <v>8556.2800000000007</v>
      </c>
      <c r="E32" s="81">
        <v>8523.56</v>
      </c>
      <c r="F32" s="77">
        <f t="shared" si="26"/>
        <v>8419.9466666666649</v>
      </c>
      <c r="G32" s="110">
        <f t="shared" si="1"/>
        <v>25469</v>
      </c>
      <c r="H32" s="88">
        <f t="shared" ref="H32" si="29">H29</f>
        <v>25469</v>
      </c>
      <c r="I32" s="82">
        <f>H32*$F$32*F$46</f>
        <v>228386717.06079993</v>
      </c>
      <c r="L32" s="307" t="s">
        <v>129</v>
      </c>
      <c r="M32" s="308"/>
      <c r="N32" s="117">
        <v>2022</v>
      </c>
      <c r="Q32" s="127"/>
    </row>
    <row r="33" spans="1:23" s="58" customFormat="1" ht="27" customHeight="1" thickBot="1" x14ac:dyDescent="0.3">
      <c r="A33" s="74" t="s">
        <v>77</v>
      </c>
      <c r="B33" s="75" t="s">
        <v>86</v>
      </c>
      <c r="C33" s="76"/>
      <c r="D33" s="81"/>
      <c r="E33" s="81"/>
      <c r="F33" s="77"/>
      <c r="G33" s="110">
        <f t="shared" si="1"/>
        <v>17162</v>
      </c>
      <c r="H33" s="88">
        <f t="shared" ref="H33" si="30">H34+H38</f>
        <v>17162</v>
      </c>
      <c r="I33" s="79">
        <f>I34+I35+I38+I39</f>
        <v>349222980.03116667</v>
      </c>
      <c r="L33" s="309" t="s">
        <v>130</v>
      </c>
      <c r="M33" s="118" t="s">
        <v>131</v>
      </c>
      <c r="N33" s="119">
        <v>31438</v>
      </c>
    </row>
    <row r="34" spans="1:23" s="58" customFormat="1" ht="29.25" customHeight="1" thickBot="1" x14ac:dyDescent="0.3">
      <c r="A34" s="84" t="s">
        <v>109</v>
      </c>
      <c r="B34" s="89" t="s">
        <v>87</v>
      </c>
      <c r="C34" s="76">
        <v>14176.88</v>
      </c>
      <c r="D34" s="81">
        <v>14829.02</v>
      </c>
      <c r="E34" s="81">
        <v>14772.31</v>
      </c>
      <c r="F34" s="77">
        <f>AVERAGE(C34:E34)</f>
        <v>14592.736666666666</v>
      </c>
      <c r="G34" s="110">
        <f t="shared" si="1"/>
        <v>13842</v>
      </c>
      <c r="H34" s="88">
        <f t="shared" ref="H34" si="31">H35</f>
        <v>13842</v>
      </c>
      <c r="I34" s="82">
        <f>H34*$F$34*F$46</f>
        <v>215122183.90109998</v>
      </c>
      <c r="L34" s="310"/>
      <c r="M34" s="118" t="s">
        <v>132</v>
      </c>
      <c r="N34" s="120"/>
      <c r="P34" s="115">
        <f>H14-N35-N38</f>
        <v>6310</v>
      </c>
    </row>
    <row r="35" spans="1:23" s="58" customFormat="1" ht="27" customHeight="1" thickBot="1" x14ac:dyDescent="0.3">
      <c r="A35" s="84" t="s">
        <v>110</v>
      </c>
      <c r="B35" s="80" t="s">
        <v>88</v>
      </c>
      <c r="C35" s="76">
        <v>5567.95</v>
      </c>
      <c r="D35" s="81">
        <v>5824.07</v>
      </c>
      <c r="E35" s="81">
        <v>5801.8</v>
      </c>
      <c r="F35" s="77">
        <f t="shared" ref="F35:F41" si="32">AVERAGE(C35:E35)</f>
        <v>5731.2733333333335</v>
      </c>
      <c r="G35" s="110">
        <f t="shared" si="1"/>
        <v>13842</v>
      </c>
      <c r="H35" s="88">
        <f t="shared" ref="H35:I35" si="33">H36+H37</f>
        <v>13842</v>
      </c>
      <c r="I35" s="82">
        <f t="shared" si="33"/>
        <v>83695561.181400001</v>
      </c>
      <c r="L35" s="310"/>
      <c r="M35" s="121" t="s">
        <v>133</v>
      </c>
      <c r="N35" s="122">
        <v>3080</v>
      </c>
    </row>
    <row r="36" spans="1:23" s="58" customFormat="1" ht="35.25" customHeight="1" thickBot="1" x14ac:dyDescent="0.3">
      <c r="A36" s="84" t="s">
        <v>113</v>
      </c>
      <c r="B36" s="83" t="s">
        <v>117</v>
      </c>
      <c r="C36" s="76">
        <f>C37*$G$56</f>
        <v>8351.9249999999993</v>
      </c>
      <c r="D36" s="76">
        <f t="shared" ref="D36:E36" si="34">D37*$G$56</f>
        <v>8736.1049999999996</v>
      </c>
      <c r="E36" s="76">
        <f t="shared" si="34"/>
        <v>8702.7000000000007</v>
      </c>
      <c r="F36" s="77">
        <f t="shared" si="32"/>
        <v>8596.91</v>
      </c>
      <c r="G36" s="110">
        <f t="shared" si="1"/>
        <v>0</v>
      </c>
      <c r="H36" s="88">
        <f t="shared" ref="H36" si="35">H24+H30</f>
        <v>0</v>
      </c>
      <c r="I36" s="82">
        <f>H36*$F$36*F$48</f>
        <v>0</v>
      </c>
      <c r="L36" s="311"/>
      <c r="M36" s="123" t="s">
        <v>134</v>
      </c>
      <c r="N36" s="120"/>
    </row>
    <row r="37" spans="1:23" s="58" customFormat="1" ht="34.5" customHeight="1" thickBot="1" x14ac:dyDescent="0.3">
      <c r="A37" s="84" t="s">
        <v>114</v>
      </c>
      <c r="B37" s="83" t="s">
        <v>118</v>
      </c>
      <c r="C37" s="76">
        <v>5567.95</v>
      </c>
      <c r="D37" s="81">
        <v>5824.07</v>
      </c>
      <c r="E37" s="81">
        <v>5801.8</v>
      </c>
      <c r="F37" s="77">
        <f t="shared" si="32"/>
        <v>5731.2733333333335</v>
      </c>
      <c r="G37" s="110">
        <f t="shared" si="1"/>
        <v>13842</v>
      </c>
      <c r="H37" s="88">
        <v>13842</v>
      </c>
      <c r="I37" s="82">
        <f>H37*$F$37*F$48</f>
        <v>83695561.181400001</v>
      </c>
      <c r="L37" s="312" t="s">
        <v>135</v>
      </c>
      <c r="M37" s="118" t="s">
        <v>136</v>
      </c>
      <c r="N37" s="119">
        <v>385497</v>
      </c>
      <c r="P37" s="115">
        <f>H8-N37</f>
        <v>-286349</v>
      </c>
    </row>
    <row r="38" spans="1:23" s="58" customFormat="1" ht="27" customHeight="1" thickBot="1" x14ac:dyDescent="0.3">
      <c r="A38" s="84" t="s">
        <v>111</v>
      </c>
      <c r="B38" s="80" t="s">
        <v>89</v>
      </c>
      <c r="C38" s="76">
        <v>11657.14</v>
      </c>
      <c r="D38" s="81">
        <v>12193.37</v>
      </c>
      <c r="E38" s="81">
        <v>12146.74</v>
      </c>
      <c r="F38" s="77">
        <f t="shared" si="32"/>
        <v>11999.083333333334</v>
      </c>
      <c r="G38" s="110">
        <f t="shared" si="1"/>
        <v>3320</v>
      </c>
      <c r="H38" s="88">
        <v>3320</v>
      </c>
      <c r="I38" s="82">
        <f>H38*$F$38*F$46</f>
        <v>42426358.850000001</v>
      </c>
      <c r="L38" s="313"/>
      <c r="M38" s="118" t="s">
        <v>137</v>
      </c>
      <c r="N38" s="122">
        <v>2121</v>
      </c>
    </row>
    <row r="39" spans="1:23" s="58" customFormat="1" ht="31.5" customHeight="1" thickBot="1" x14ac:dyDescent="0.3">
      <c r="A39" s="84" t="s">
        <v>112</v>
      </c>
      <c r="B39" s="80" t="s">
        <v>90</v>
      </c>
      <c r="C39" s="76">
        <v>2213.0700000000002</v>
      </c>
      <c r="D39" s="81">
        <v>2314.87</v>
      </c>
      <c r="E39" s="81">
        <v>2306.02</v>
      </c>
      <c r="F39" s="77">
        <f t="shared" si="32"/>
        <v>2277.9866666666671</v>
      </c>
      <c r="G39" s="110">
        <f t="shared" si="1"/>
        <v>3320</v>
      </c>
      <c r="H39" s="88">
        <f t="shared" ref="H39:I39" si="36">H40+H41</f>
        <v>3320</v>
      </c>
      <c r="I39" s="82">
        <f t="shared" si="36"/>
        <v>7978876.0986666679</v>
      </c>
      <c r="L39" s="314"/>
      <c r="M39" s="118" t="s">
        <v>138</v>
      </c>
      <c r="N39" s="122">
        <v>19092</v>
      </c>
    </row>
    <row r="40" spans="1:23" s="58" customFormat="1" ht="33.75" customHeight="1" thickBot="1" x14ac:dyDescent="0.3">
      <c r="A40" s="84" t="s">
        <v>115</v>
      </c>
      <c r="B40" s="83" t="s">
        <v>117</v>
      </c>
      <c r="C40" s="76">
        <f>C41*$G$56</f>
        <v>3319.6050000000005</v>
      </c>
      <c r="D40" s="76">
        <f t="shared" ref="D40:E40" si="37">D41*$G$56</f>
        <v>3472.3049999999998</v>
      </c>
      <c r="E40" s="76">
        <f t="shared" si="37"/>
        <v>3459.0299999999997</v>
      </c>
      <c r="F40" s="77">
        <f t="shared" si="32"/>
        <v>3416.9799999999996</v>
      </c>
      <c r="G40" s="110">
        <f t="shared" si="1"/>
        <v>0</v>
      </c>
      <c r="H40" s="88">
        <f t="shared" ref="H40" si="38">H36*3</f>
        <v>0</v>
      </c>
      <c r="I40" s="82">
        <f>H40*$F$40*F$48</f>
        <v>0</v>
      </c>
      <c r="L40" s="315" t="s">
        <v>139</v>
      </c>
      <c r="M40" s="316"/>
      <c r="N40" s="124">
        <v>441228</v>
      </c>
    </row>
    <row r="41" spans="1:23" s="58" customFormat="1" ht="31.5" customHeight="1" x14ac:dyDescent="0.25">
      <c r="A41" s="84" t="s">
        <v>116</v>
      </c>
      <c r="B41" s="83" t="s">
        <v>118</v>
      </c>
      <c r="C41" s="76">
        <v>2213.0700000000002</v>
      </c>
      <c r="D41" s="81">
        <v>2314.87</v>
      </c>
      <c r="E41" s="81">
        <v>2306.02</v>
      </c>
      <c r="F41" s="77">
        <f t="shared" si="32"/>
        <v>2277.9866666666671</v>
      </c>
      <c r="G41" s="110">
        <f t="shared" si="1"/>
        <v>3320</v>
      </c>
      <c r="H41" s="88">
        <v>3320</v>
      </c>
      <c r="I41" s="82">
        <f>H41*$F$41*F$48</f>
        <v>7978876.0986666679</v>
      </c>
      <c r="L41" s="125"/>
      <c r="M41" s="125"/>
      <c r="N41" s="125"/>
    </row>
    <row r="42" spans="1:23" ht="31.5" customHeight="1" x14ac:dyDescent="0.25">
      <c r="A42" s="84"/>
      <c r="B42" s="90" t="s">
        <v>0</v>
      </c>
      <c r="C42" s="91"/>
      <c r="D42" s="91"/>
      <c r="E42" s="91"/>
      <c r="F42" s="91"/>
      <c r="G42" s="111">
        <f t="shared" si="1"/>
        <v>136128</v>
      </c>
      <c r="H42" s="92">
        <f t="shared" ref="H42" si="39">H8+H14+H20</f>
        <v>136128</v>
      </c>
      <c r="I42" s="93">
        <f>I8+I20+I14+I33</f>
        <v>1936672355.1270165</v>
      </c>
      <c r="L42" s="13"/>
      <c r="M42" s="13"/>
    </row>
    <row r="43" spans="1:23" x14ac:dyDescent="0.25">
      <c r="A43" s="62"/>
      <c r="B43" s="65"/>
      <c r="C43" s="66"/>
      <c r="D43" s="66"/>
      <c r="E43" s="66"/>
      <c r="F43" s="66"/>
      <c r="G43" s="66"/>
      <c r="H43" s="66"/>
      <c r="I43" s="66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</row>
    <row r="44" spans="1:23" ht="15.75" x14ac:dyDescent="0.25">
      <c r="A44" s="62"/>
      <c r="B44" s="65"/>
      <c r="C44" s="65"/>
      <c r="D44" s="94" t="s">
        <v>121</v>
      </c>
      <c r="E44" s="95"/>
      <c r="F44" s="95"/>
      <c r="G44" s="94"/>
      <c r="H44" s="94"/>
      <c r="I44" s="93">
        <f>I42+[5]Москва!I42</f>
        <v>3631053562.3635163</v>
      </c>
      <c r="J44" s="62"/>
      <c r="K44" s="62"/>
      <c r="L44" s="62"/>
      <c r="M44" s="66"/>
      <c r="N44" s="62"/>
      <c r="O44" s="62"/>
      <c r="P44" s="62"/>
      <c r="Q44" s="62"/>
      <c r="R44" s="62"/>
      <c r="S44" s="62"/>
      <c r="T44" s="62"/>
      <c r="U44" s="62"/>
      <c r="V44" s="62"/>
      <c r="W44" s="62"/>
    </row>
    <row r="45" spans="1:23" ht="10.5" customHeight="1" x14ac:dyDescent="0.25">
      <c r="A45" s="62"/>
      <c r="B45" s="67"/>
      <c r="C45" s="65"/>
      <c r="D45" s="96"/>
      <c r="E45" s="96"/>
      <c r="F45" s="97">
        <v>2022</v>
      </c>
      <c r="G45" s="62"/>
      <c r="H45" s="62"/>
      <c r="I45" s="62"/>
      <c r="L45" s="13"/>
      <c r="M45" s="13"/>
    </row>
    <row r="46" spans="1:23" x14ac:dyDescent="0.25">
      <c r="A46" s="301" t="s">
        <v>124</v>
      </c>
      <c r="B46" s="301"/>
      <c r="C46" s="301"/>
      <c r="D46" s="301"/>
      <c r="E46" s="301"/>
      <c r="F46" s="98">
        <f>'[4]расчет стоимости по КП'!F46</f>
        <v>1.0649999999999999</v>
      </c>
      <c r="G46" s="62"/>
      <c r="H46" s="62"/>
      <c r="I46" s="62"/>
      <c r="L46" s="13"/>
      <c r="M46" s="13"/>
    </row>
    <row r="47" spans="1:23" ht="18.75" customHeight="1" x14ac:dyDescent="0.25">
      <c r="A47" s="60"/>
      <c r="B47" s="302" t="s">
        <v>127</v>
      </c>
      <c r="C47" s="302"/>
      <c r="D47" s="302"/>
      <c r="E47" s="302"/>
      <c r="F47" s="98">
        <f>'[4]расчет стоимости по КП'!F47</f>
        <v>1.0649999999999999</v>
      </c>
      <c r="G47" s="13"/>
      <c r="H47" s="13"/>
      <c r="I47" s="13"/>
      <c r="L47" s="13"/>
      <c r="M47" s="13"/>
    </row>
    <row r="48" spans="1:23" ht="18.75" customHeight="1" x14ac:dyDescent="0.25">
      <c r="A48" s="301" t="s">
        <v>124</v>
      </c>
      <c r="B48" s="301"/>
      <c r="C48" s="301"/>
      <c r="D48" s="301"/>
      <c r="E48" s="301"/>
      <c r="F48" s="98">
        <f>'[4]расчет стоимости по КП'!F48</f>
        <v>1.0549999999999999</v>
      </c>
      <c r="G48" s="13"/>
      <c r="H48" s="13"/>
      <c r="I48" s="13"/>
      <c r="L48" s="13"/>
      <c r="M48" s="13"/>
    </row>
    <row r="49" spans="1:20" ht="18.75" customHeight="1" x14ac:dyDescent="0.25">
      <c r="A49" s="303" t="s">
        <v>126</v>
      </c>
      <c r="B49" s="303"/>
      <c r="C49" s="303"/>
      <c r="D49" s="303"/>
      <c r="E49" s="303"/>
      <c r="F49" s="98">
        <f>'[4]расчет стоимости по КП'!F49</f>
        <v>1.0549999999999999</v>
      </c>
      <c r="G49" s="13"/>
      <c r="H49" s="13"/>
      <c r="I49" s="13"/>
      <c r="L49" s="13"/>
      <c r="M49" s="13"/>
    </row>
    <row r="50" spans="1:20" ht="18.75" customHeight="1" x14ac:dyDescent="0.25">
      <c r="A50" s="4"/>
      <c r="B50" s="112"/>
      <c r="C50" s="112"/>
      <c r="D50" s="112"/>
      <c r="E50" s="112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</row>
    <row r="51" spans="1:20" ht="14.25" customHeight="1" x14ac:dyDescent="0.25">
      <c r="B51" s="14"/>
      <c r="C51" s="15"/>
      <c r="D51" s="16"/>
      <c r="E51" s="16"/>
      <c r="F51" s="16"/>
      <c r="G51" s="16"/>
      <c r="H51" s="16"/>
      <c r="I51" s="16"/>
      <c r="J51" s="16"/>
      <c r="K51" s="16"/>
      <c r="L51" s="16"/>
    </row>
    <row r="52" spans="1:20" s="62" customFormat="1" ht="32.25" customHeight="1" x14ac:dyDescent="0.25">
      <c r="A52" s="304" t="s">
        <v>119</v>
      </c>
      <c r="B52" s="304"/>
      <c r="C52" s="304"/>
      <c r="D52" s="304"/>
      <c r="E52" s="304"/>
      <c r="F52" s="304"/>
      <c r="G52" s="304"/>
      <c r="H52" s="304"/>
      <c r="I52" s="304"/>
      <c r="M52" s="66"/>
    </row>
    <row r="53" spans="1:20" s="62" customFormat="1" ht="12.75" customHeight="1" x14ac:dyDescent="0.25">
      <c r="A53" s="126"/>
      <c r="B53" s="126"/>
      <c r="C53" s="126"/>
      <c r="D53" s="126"/>
      <c r="E53" s="126"/>
      <c r="F53" s="126"/>
      <c r="G53" s="126"/>
      <c r="H53" s="126"/>
      <c r="I53" s="126"/>
      <c r="M53" s="66"/>
    </row>
    <row r="54" spans="1:20" s="62" customFormat="1" ht="25.5" x14ac:dyDescent="0.25">
      <c r="A54" s="305"/>
      <c r="B54" s="305"/>
      <c r="C54" s="305"/>
      <c r="D54" s="99" t="s">
        <v>69</v>
      </c>
      <c r="E54" s="100" t="s">
        <v>71</v>
      </c>
      <c r="F54" s="100" t="s">
        <v>72</v>
      </c>
      <c r="G54" s="101" t="s">
        <v>92</v>
      </c>
      <c r="H54" s="102"/>
      <c r="I54" s="66"/>
      <c r="M54" s="66"/>
    </row>
    <row r="55" spans="1:20" s="62" customFormat="1" x14ac:dyDescent="0.25">
      <c r="B55" s="306" t="s">
        <v>120</v>
      </c>
      <c r="C55" s="306"/>
      <c r="D55" s="103">
        <v>100</v>
      </c>
      <c r="E55" s="103">
        <v>60</v>
      </c>
      <c r="F55" s="103">
        <v>80</v>
      </c>
      <c r="G55" s="103">
        <f>AVERAGE(D55:F55)</f>
        <v>80</v>
      </c>
      <c r="H55" s="104"/>
      <c r="I55" s="105"/>
      <c r="J55" s="105"/>
      <c r="K55" s="105"/>
      <c r="L55" s="105"/>
      <c r="M55" s="66"/>
    </row>
    <row r="56" spans="1:20" s="62" customFormat="1" x14ac:dyDescent="0.25">
      <c r="B56" s="300" t="s">
        <v>91</v>
      </c>
      <c r="C56" s="300"/>
      <c r="D56" s="106">
        <v>1.4</v>
      </c>
      <c r="E56" s="106">
        <v>1.6</v>
      </c>
      <c r="F56" s="106">
        <v>1.5</v>
      </c>
      <c r="G56" s="103">
        <f>AVERAGE(D56:F56)</f>
        <v>1.5</v>
      </c>
      <c r="H56" s="104"/>
      <c r="I56" s="66"/>
      <c r="M56" s="66"/>
    </row>
    <row r="57" spans="1:20" x14ac:dyDescent="0.25">
      <c r="L57" s="13"/>
    </row>
    <row r="58" spans="1:20" x14ac:dyDescent="0.25">
      <c r="B58" s="14"/>
      <c r="C58" s="15"/>
      <c r="D58" s="16"/>
      <c r="E58" s="16"/>
      <c r="F58" s="16"/>
      <c r="G58" s="16"/>
      <c r="H58" s="16"/>
      <c r="I58" s="16"/>
      <c r="J58" s="16"/>
      <c r="K58" s="16"/>
      <c r="L58" s="16"/>
    </row>
    <row r="59" spans="1:20" x14ac:dyDescent="0.25">
      <c r="L59" s="13"/>
    </row>
    <row r="60" spans="1:20" x14ac:dyDescent="0.25">
      <c r="L60" s="13"/>
    </row>
    <row r="61" spans="1:20" x14ac:dyDescent="0.25">
      <c r="B61" s="14"/>
      <c r="C61" s="15"/>
      <c r="D61" s="16"/>
      <c r="E61" s="16"/>
      <c r="F61" s="16"/>
      <c r="G61" s="16"/>
      <c r="H61" s="16"/>
      <c r="I61" s="16"/>
      <c r="J61" s="16"/>
      <c r="K61" s="16"/>
      <c r="L61" s="16"/>
    </row>
    <row r="62" spans="1:20" x14ac:dyDescent="0.25">
      <c r="B62" s="13"/>
      <c r="C62" s="13"/>
      <c r="D62" s="13"/>
      <c r="E62" s="13"/>
      <c r="F62" s="13"/>
      <c r="G62" s="13"/>
      <c r="H62" s="13"/>
      <c r="I62" s="13"/>
      <c r="L62" s="13"/>
      <c r="M62" s="13"/>
    </row>
  </sheetData>
  <sheetProtection autoFilter="0"/>
  <mergeCells count="20">
    <mergeCell ref="B56:C56"/>
    <mergeCell ref="L32:M32"/>
    <mergeCell ref="L33:L36"/>
    <mergeCell ref="L37:L39"/>
    <mergeCell ref="L40:M40"/>
    <mergeCell ref="A46:E46"/>
    <mergeCell ref="B47:E47"/>
    <mergeCell ref="A48:E48"/>
    <mergeCell ref="A49:E49"/>
    <mergeCell ref="A52:I52"/>
    <mergeCell ref="A54:C54"/>
    <mergeCell ref="B55:C55"/>
    <mergeCell ref="A2:I2"/>
    <mergeCell ref="A5:A7"/>
    <mergeCell ref="B5:B7"/>
    <mergeCell ref="C5:E6"/>
    <mergeCell ref="F5:F7"/>
    <mergeCell ref="G5:G7"/>
    <mergeCell ref="H6:H7"/>
    <mergeCell ref="I6:I7"/>
  </mergeCells>
  <pageMargins left="0.70866141732283472" right="0.70866141732283472" top="0.74803149606299213" bottom="0.74803149606299213" header="0.31496062992125984" footer="0.31496062992125984"/>
  <pageSetup paperSize="9" scale="55" fitToWidth="0" fitToHeight="0" orientation="landscape" r:id="rId1"/>
  <rowBreaks count="2" manualBreakCount="2">
    <brk id="32" max="16383" man="1"/>
    <brk id="58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19"/>
  <sheetViews>
    <sheetView workbookViewId="0">
      <selection activeCell="F14" sqref="F14"/>
    </sheetView>
  </sheetViews>
  <sheetFormatPr defaultColWidth="9.140625" defaultRowHeight="15.75" x14ac:dyDescent="0.25"/>
  <cols>
    <col min="1" max="1" width="9.140625" style="42"/>
    <col min="2" max="2" width="4.85546875" style="44" customWidth="1"/>
    <col min="3" max="3" width="37.140625" style="43" customWidth="1"/>
    <col min="4" max="4" width="29" style="42" customWidth="1"/>
    <col min="5" max="5" width="17" style="42" customWidth="1"/>
    <col min="6" max="6" width="18.140625" style="42" customWidth="1"/>
    <col min="7" max="7" width="20.42578125" style="42" customWidth="1"/>
    <col min="8" max="8" width="31.42578125" style="42" customWidth="1"/>
    <col min="9" max="16384" width="9.140625" style="42"/>
  </cols>
  <sheetData>
    <row r="3" spans="2:8" ht="87.75" customHeight="1" x14ac:dyDescent="0.25">
      <c r="B3" s="56" t="s">
        <v>63</v>
      </c>
      <c r="C3" s="54" t="s">
        <v>62</v>
      </c>
      <c r="D3" s="54" t="s">
        <v>61</v>
      </c>
      <c r="E3" s="55" t="s">
        <v>60</v>
      </c>
      <c r="F3" s="55" t="s">
        <v>59</v>
      </c>
      <c r="G3" s="54" t="s">
        <v>58</v>
      </c>
      <c r="H3" s="54" t="s">
        <v>57</v>
      </c>
    </row>
    <row r="4" spans="2:8" ht="63" x14ac:dyDescent="0.25">
      <c r="B4" s="53">
        <v>1</v>
      </c>
      <c r="C4" s="50" t="s">
        <v>56</v>
      </c>
      <c r="D4" s="52" t="s">
        <v>55</v>
      </c>
      <c r="E4" s="50" t="s">
        <v>47</v>
      </c>
      <c r="F4" s="50" t="s">
        <v>38</v>
      </c>
      <c r="G4" s="51" t="s">
        <v>46</v>
      </c>
      <c r="H4" s="52" t="s">
        <v>54</v>
      </c>
    </row>
    <row r="5" spans="2:8" x14ac:dyDescent="0.25">
      <c r="B5" s="48">
        <f t="shared" ref="B5:B16" si="0">B4+1</f>
        <v>2</v>
      </c>
      <c r="C5" s="47" t="s">
        <v>53</v>
      </c>
      <c r="D5" s="46"/>
      <c r="E5" s="46"/>
      <c r="F5" s="46"/>
      <c r="G5" s="46"/>
      <c r="H5" s="46"/>
    </row>
    <row r="6" spans="2:8" x14ac:dyDescent="0.25">
      <c r="B6" s="48">
        <f t="shared" si="0"/>
        <v>3</v>
      </c>
      <c r="C6" s="49" t="s">
        <v>52</v>
      </c>
      <c r="D6" s="46"/>
      <c r="E6" s="46"/>
      <c r="F6" s="46"/>
      <c r="G6" s="46"/>
      <c r="H6" s="46"/>
    </row>
    <row r="7" spans="2:8" x14ac:dyDescent="0.25">
      <c r="B7" s="48">
        <f t="shared" si="0"/>
        <v>4</v>
      </c>
      <c r="C7" s="49" t="s">
        <v>51</v>
      </c>
      <c r="D7" s="46"/>
      <c r="E7" s="46"/>
      <c r="F7" s="46"/>
      <c r="G7" s="46"/>
      <c r="H7" s="46"/>
    </row>
    <row r="8" spans="2:8" x14ac:dyDescent="0.25">
      <c r="B8" s="48">
        <f t="shared" si="0"/>
        <v>5</v>
      </c>
      <c r="C8" s="49" t="s">
        <v>50</v>
      </c>
      <c r="D8" s="46"/>
      <c r="E8" s="46"/>
      <c r="F8" s="46"/>
      <c r="G8" s="46"/>
      <c r="H8" s="46"/>
    </row>
    <row r="9" spans="2:8" ht="47.25" x14ac:dyDescent="0.25">
      <c r="B9" s="48">
        <f t="shared" si="0"/>
        <v>6</v>
      </c>
      <c r="C9" s="49" t="s">
        <v>49</v>
      </c>
      <c r="D9" s="46" t="s">
        <v>48</v>
      </c>
      <c r="E9" s="50" t="s">
        <v>47</v>
      </c>
      <c r="F9" s="50" t="s">
        <v>38</v>
      </c>
      <c r="G9" s="51" t="s">
        <v>46</v>
      </c>
      <c r="H9" s="46" t="s">
        <v>45</v>
      </c>
    </row>
    <row r="10" spans="2:8" x14ac:dyDescent="0.25">
      <c r="B10" s="48">
        <f t="shared" si="0"/>
        <v>7</v>
      </c>
      <c r="C10" s="49" t="s">
        <v>44</v>
      </c>
      <c r="D10" s="46"/>
      <c r="E10" s="46"/>
      <c r="F10" s="46"/>
      <c r="G10" s="46"/>
      <c r="H10" s="46"/>
    </row>
    <row r="11" spans="2:8" x14ac:dyDescent="0.25">
      <c r="B11" s="48">
        <f t="shared" si="0"/>
        <v>8</v>
      </c>
      <c r="C11" s="49" t="s">
        <v>43</v>
      </c>
      <c r="D11" s="46"/>
      <c r="E11" s="46"/>
      <c r="F11" s="46"/>
      <c r="G11" s="46"/>
      <c r="H11" s="46"/>
    </row>
    <row r="12" spans="2:8" x14ac:dyDescent="0.25">
      <c r="B12" s="48">
        <f t="shared" si="0"/>
        <v>9</v>
      </c>
      <c r="C12" s="49" t="s">
        <v>42</v>
      </c>
      <c r="D12" s="46"/>
      <c r="E12" s="46"/>
      <c r="F12" s="46"/>
      <c r="G12" s="46"/>
      <c r="H12" s="46"/>
    </row>
    <row r="13" spans="2:8" x14ac:dyDescent="0.25">
      <c r="B13" s="48">
        <f t="shared" si="0"/>
        <v>10</v>
      </c>
      <c r="C13" s="49" t="s">
        <v>41</v>
      </c>
      <c r="D13" s="46"/>
      <c r="E13" s="46"/>
      <c r="F13" s="46"/>
      <c r="G13" s="46"/>
      <c r="H13" s="46"/>
    </row>
    <row r="14" spans="2:8" ht="47.25" x14ac:dyDescent="0.25">
      <c r="B14" s="48">
        <f t="shared" si="0"/>
        <v>11</v>
      </c>
      <c r="C14" s="49" t="s">
        <v>40</v>
      </c>
      <c r="D14" s="46" t="s">
        <v>39</v>
      </c>
      <c r="E14" s="50" t="s">
        <v>38</v>
      </c>
      <c r="F14" s="50" t="s">
        <v>37</v>
      </c>
      <c r="G14" s="46" t="s">
        <v>36</v>
      </c>
      <c r="H14" s="46" t="s">
        <v>35</v>
      </c>
    </row>
    <row r="15" spans="2:8" ht="31.5" x14ac:dyDescent="0.25">
      <c r="B15" s="48">
        <f t="shared" si="0"/>
        <v>12</v>
      </c>
      <c r="C15" s="49" t="s">
        <v>34</v>
      </c>
      <c r="D15" s="46"/>
      <c r="E15" s="46"/>
      <c r="F15" s="46"/>
      <c r="G15" s="46"/>
      <c r="H15" s="46"/>
    </row>
    <row r="16" spans="2:8" ht="47.25" x14ac:dyDescent="0.25">
      <c r="B16" s="48">
        <f t="shared" si="0"/>
        <v>13</v>
      </c>
      <c r="C16" s="47" t="s">
        <v>33</v>
      </c>
      <c r="D16" s="46"/>
      <c r="E16" s="46"/>
      <c r="F16" s="46"/>
      <c r="G16" s="46"/>
      <c r="H16" s="46"/>
    </row>
    <row r="19" spans="2:2" x14ac:dyDescent="0.25">
      <c r="B19" s="45" t="s">
        <v>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6F2B2-F680-4026-8280-53B34B9FA741}">
  <dimension ref="A1:K51"/>
  <sheetViews>
    <sheetView zoomScale="85" zoomScaleNormal="85" zoomScaleSheetLayoutView="70" workbookViewId="0">
      <selection activeCell="C21" sqref="C21"/>
    </sheetView>
  </sheetViews>
  <sheetFormatPr defaultColWidth="9.140625" defaultRowHeight="15" x14ac:dyDescent="0.25"/>
  <cols>
    <col min="1" max="1" width="8.5703125" style="13" customWidth="1"/>
    <col min="2" max="2" width="68.140625" style="1" customWidth="1"/>
    <col min="3" max="3" width="23.85546875" style="1" customWidth="1"/>
    <col min="4" max="4" width="28.85546875" style="59" customWidth="1"/>
    <col min="5" max="5" width="20.85546875" style="59" customWidth="1"/>
    <col min="6" max="6" width="23.85546875" style="59" customWidth="1"/>
    <col min="7" max="7" width="20.85546875" style="59" customWidth="1"/>
    <col min="8" max="8" width="18.140625" style="13" customWidth="1"/>
    <col min="9" max="9" width="22.85546875" style="13" customWidth="1"/>
    <col min="10" max="11" width="18.42578125" style="13" customWidth="1"/>
    <col min="12" max="16384" width="9.140625" style="13"/>
  </cols>
  <sheetData>
    <row r="1" spans="1:11" s="4" customFormat="1" ht="21.75" customHeight="1" x14ac:dyDescent="0.25">
      <c r="A1" s="61"/>
      <c r="B1" s="62"/>
      <c r="D1" s="62"/>
      <c r="E1" s="62"/>
      <c r="F1" s="62"/>
      <c r="G1" s="62"/>
      <c r="H1" s="62"/>
      <c r="I1" s="62"/>
      <c r="J1" s="61"/>
      <c r="K1" s="61"/>
    </row>
    <row r="2" spans="1:11" s="7" customFormat="1" ht="20.25" x14ac:dyDescent="0.3">
      <c r="A2" s="269" t="s">
        <v>158</v>
      </c>
      <c r="B2" s="269"/>
      <c r="C2" s="269"/>
      <c r="D2" s="269"/>
      <c r="E2" s="269"/>
      <c r="F2" s="147"/>
      <c r="G2" s="147"/>
      <c r="H2" s="63"/>
      <c r="I2" s="63"/>
      <c r="J2" s="63"/>
      <c r="K2" s="63"/>
    </row>
    <row r="3" spans="1:11" x14ac:dyDescent="0.25">
      <c r="A3" s="62"/>
      <c r="B3" s="65"/>
      <c r="C3" s="65"/>
      <c r="D3" s="66"/>
      <c r="E3" s="67"/>
      <c r="F3" s="67"/>
      <c r="G3" s="67"/>
      <c r="H3" s="62"/>
      <c r="I3" s="62"/>
      <c r="J3" s="62"/>
      <c r="K3" s="62"/>
    </row>
    <row r="4" spans="1:11" ht="15.75" x14ac:dyDescent="0.25">
      <c r="A4" s="69" t="s">
        <v>31</v>
      </c>
      <c r="B4" s="70"/>
      <c r="C4" s="149">
        <v>2023</v>
      </c>
      <c r="D4" s="265" t="s">
        <v>156</v>
      </c>
      <c r="E4" s="266"/>
      <c r="F4" s="265" t="s">
        <v>155</v>
      </c>
      <c r="G4" s="266"/>
      <c r="H4" s="265" t="s">
        <v>156</v>
      </c>
      <c r="I4" s="266"/>
      <c r="J4" s="265" t="s">
        <v>155</v>
      </c>
      <c r="K4" s="266"/>
    </row>
    <row r="5" spans="1:11" s="57" customFormat="1" ht="15.75" customHeight="1" x14ac:dyDescent="0.25">
      <c r="A5" s="270" t="s">
        <v>2</v>
      </c>
      <c r="B5" s="271" t="s">
        <v>1</v>
      </c>
      <c r="C5" s="271" t="s">
        <v>150</v>
      </c>
      <c r="D5" s="274" t="s">
        <v>64</v>
      </c>
      <c r="E5" s="271" t="s">
        <v>151</v>
      </c>
      <c r="F5" s="274" t="s">
        <v>64</v>
      </c>
      <c r="G5" s="271" t="s">
        <v>151</v>
      </c>
      <c r="H5" s="137" t="s">
        <v>122</v>
      </c>
      <c r="I5" s="142" t="s">
        <v>123</v>
      </c>
      <c r="J5" s="137" t="s">
        <v>122</v>
      </c>
      <c r="K5" s="142" t="s">
        <v>123</v>
      </c>
    </row>
    <row r="6" spans="1:11" s="57" customFormat="1" ht="31.5" customHeight="1" x14ac:dyDescent="0.25">
      <c r="A6" s="270"/>
      <c r="B6" s="272"/>
      <c r="C6" s="272"/>
      <c r="D6" s="275"/>
      <c r="E6" s="272"/>
      <c r="F6" s="275"/>
      <c r="G6" s="272"/>
      <c r="H6" s="267">
        <f>$C$4</f>
        <v>2023</v>
      </c>
      <c r="I6" s="267">
        <f t="shared" ref="I6:K6" si="0">$C$4</f>
        <v>2023</v>
      </c>
      <c r="J6" s="267">
        <f t="shared" si="0"/>
        <v>2023</v>
      </c>
      <c r="K6" s="267">
        <f t="shared" si="0"/>
        <v>2023</v>
      </c>
    </row>
    <row r="7" spans="1:11" s="57" customFormat="1" ht="30.75" customHeight="1" x14ac:dyDescent="0.25">
      <c r="A7" s="270"/>
      <c r="B7" s="273"/>
      <c r="C7" s="273"/>
      <c r="D7" s="72" t="s">
        <v>69</v>
      </c>
      <c r="E7" s="273"/>
      <c r="F7" s="72" t="s">
        <v>69</v>
      </c>
      <c r="G7" s="273"/>
      <c r="H7" s="268"/>
      <c r="I7" s="268"/>
      <c r="J7" s="268"/>
      <c r="K7" s="268"/>
    </row>
    <row r="8" spans="1:11" ht="27" customHeight="1" x14ac:dyDescent="0.25">
      <c r="A8" s="74" t="s">
        <v>7</v>
      </c>
      <c r="B8" s="75" t="s">
        <v>65</v>
      </c>
      <c r="C8" s="129"/>
      <c r="D8" s="76"/>
      <c r="E8" s="77"/>
      <c r="F8" s="76"/>
      <c r="G8" s="77"/>
      <c r="H8" s="138">
        <f>H9</f>
        <v>0</v>
      </c>
      <c r="I8" s="79">
        <f>I9+I10+I11</f>
        <v>0</v>
      </c>
      <c r="J8" s="138">
        <f>J9</f>
        <v>0</v>
      </c>
      <c r="K8" s="79">
        <f>K9+K10+K11</f>
        <v>0</v>
      </c>
    </row>
    <row r="9" spans="1:11" s="58" customFormat="1" ht="27" customHeight="1" x14ac:dyDescent="0.25">
      <c r="A9" s="74" t="s">
        <v>93</v>
      </c>
      <c r="B9" s="80" t="s">
        <v>67</v>
      </c>
      <c r="C9" s="132">
        <f>IF($C$4=2023,индексы!D6,IF($C$4=2024,индексы!#REF!,IF($C$4=2025,индексы!#REF!,IF($C$4=2026,индексы!#REF!,IF($C$4=2027,индексы!#REF!,0)))))</f>
        <v>1.0980000000000001</v>
      </c>
      <c r="D9" s="144">
        <v>5943</v>
      </c>
      <c r="E9" s="77">
        <f>D9*C9</f>
        <v>6525.4140000000007</v>
      </c>
      <c r="F9" s="144">
        <v>5943</v>
      </c>
      <c r="G9" s="77">
        <f>F9*C9</f>
        <v>6525.4140000000007</v>
      </c>
      <c r="H9" s="143"/>
      <c r="I9" s="82">
        <f>$E9*H9</f>
        <v>0</v>
      </c>
      <c r="J9" s="143"/>
      <c r="K9" s="82">
        <f>$G9*J9</f>
        <v>0</v>
      </c>
    </row>
    <row r="10" spans="1:11" s="58" customFormat="1" ht="27" customHeight="1" x14ac:dyDescent="0.25">
      <c r="A10" s="74" t="s">
        <v>80</v>
      </c>
      <c r="B10" s="83" t="s">
        <v>79</v>
      </c>
      <c r="C10" s="132">
        <f>IF($C$4=2023,индексы!D7,IF($C$4=2024,индексы!#REF!,IF($C$4=2025,индексы!#REF!,IF($C$4=2026,индексы!#REF!,IF($C$4=2027,индексы!#REF!,0)))))</f>
        <v>1.0980000000000001</v>
      </c>
      <c r="D10" s="144">
        <v>447.38</v>
      </c>
      <c r="E10" s="77">
        <f t="shared" ref="E10:E37" si="1">C10*D10</f>
        <v>491.22324000000003</v>
      </c>
      <c r="F10" s="144">
        <v>447.38</v>
      </c>
      <c r="G10" s="77">
        <f>F10*C10</f>
        <v>491.22324000000003</v>
      </c>
      <c r="H10" s="143"/>
      <c r="I10" s="82">
        <f>$E10*H10</f>
        <v>0</v>
      </c>
      <c r="J10" s="143"/>
      <c r="K10" s="82">
        <f>$G10*J10</f>
        <v>0</v>
      </c>
    </row>
    <row r="11" spans="1:11" s="58" customFormat="1" ht="27" customHeight="1" x14ac:dyDescent="0.25">
      <c r="A11" s="74" t="s">
        <v>81</v>
      </c>
      <c r="B11" s="83" t="s">
        <v>78</v>
      </c>
      <c r="C11" s="129"/>
      <c r="D11" s="76"/>
      <c r="E11" s="77"/>
      <c r="F11" s="76"/>
      <c r="G11" s="77"/>
      <c r="H11" s="138">
        <f t="shared" ref="H11:I11" si="2">H12+H13</f>
        <v>0</v>
      </c>
      <c r="I11" s="82">
        <f t="shared" si="2"/>
        <v>0</v>
      </c>
      <c r="J11" s="138">
        <f t="shared" ref="J11" si="3">J12+J13</f>
        <v>0</v>
      </c>
      <c r="K11" s="82">
        <f t="shared" ref="K11" si="4">K12+K13</f>
        <v>0</v>
      </c>
    </row>
    <row r="12" spans="1:11" s="58" customFormat="1" ht="34.5" customHeight="1" x14ac:dyDescent="0.25">
      <c r="A12" s="74" t="s">
        <v>82</v>
      </c>
      <c r="B12" s="83" t="s">
        <v>117</v>
      </c>
      <c r="C12" s="133">
        <f>IF($C$4=2023,индексы!D9,IF($C$4=2024,индексы!#REF!,IF($C$4=2025,индексы!#REF!,IF($C$4=2026,индексы!#REF!,IF($C$4=2027,индексы!#REF!,0)))))</f>
        <v>1.0980000000000001</v>
      </c>
      <c r="D12" s="144">
        <v>1511.59</v>
      </c>
      <c r="E12" s="77">
        <f t="shared" si="1"/>
        <v>1659.7258200000001</v>
      </c>
      <c r="F12" s="144">
        <v>2216.66</v>
      </c>
      <c r="G12" s="77">
        <f>F12*C12</f>
        <v>2433.8926799999999</v>
      </c>
      <c r="H12" s="107"/>
      <c r="I12" s="82">
        <f t="shared" ref="I12:I13" si="5">$E12*H12</f>
        <v>0</v>
      </c>
      <c r="J12" s="107"/>
      <c r="K12" s="82">
        <f>$G12*J12</f>
        <v>0</v>
      </c>
    </row>
    <row r="13" spans="1:11" s="58" customFormat="1" ht="34.5" customHeight="1" x14ac:dyDescent="0.25">
      <c r="A13" s="74" t="s">
        <v>83</v>
      </c>
      <c r="B13" s="83" t="s">
        <v>118</v>
      </c>
      <c r="C13" s="133">
        <f>IF($C$4=2023,индексы!D10,IF($C$4=2024,индексы!#REF!,IF($C$4=2025,индексы!#REF!,IF($C$4=2026,индексы!#REF!,IF($C$4=2027,индексы!#REF!,0)))))</f>
        <v>1.0980000000000001</v>
      </c>
      <c r="D13" s="144">
        <v>1079.71</v>
      </c>
      <c r="E13" s="77">
        <f t="shared" si="1"/>
        <v>1185.5215800000001</v>
      </c>
      <c r="F13" s="144">
        <v>1583.33</v>
      </c>
      <c r="G13" s="77">
        <f>F13*C13</f>
        <v>1738.4963400000001</v>
      </c>
      <c r="H13" s="107"/>
      <c r="I13" s="82">
        <f t="shared" si="5"/>
        <v>0</v>
      </c>
      <c r="J13" s="143"/>
      <c r="K13" s="82">
        <f>$G13*J13</f>
        <v>0</v>
      </c>
    </row>
    <row r="14" spans="1:11" s="58" customFormat="1" ht="27" customHeight="1" x14ac:dyDescent="0.25">
      <c r="A14" s="84" t="s">
        <v>8</v>
      </c>
      <c r="B14" s="75" t="s">
        <v>68</v>
      </c>
      <c r="C14" s="129"/>
      <c r="D14" s="76"/>
      <c r="E14" s="77"/>
      <c r="F14" s="76"/>
      <c r="G14" s="77"/>
      <c r="H14" s="139">
        <f>H15</f>
        <v>0</v>
      </c>
      <c r="I14" s="79">
        <f>I15+I16+I17</f>
        <v>0</v>
      </c>
      <c r="J14" s="139">
        <f>J15</f>
        <v>0</v>
      </c>
      <c r="K14" s="79">
        <f>K15+K16+K17</f>
        <v>0</v>
      </c>
    </row>
    <row r="15" spans="1:11" s="58" customFormat="1" ht="27" customHeight="1" x14ac:dyDescent="0.25">
      <c r="A15" s="84" t="s">
        <v>94</v>
      </c>
      <c r="B15" s="80" t="s">
        <v>67</v>
      </c>
      <c r="C15" s="132">
        <f>IF($C$4=2023,индексы!D12,IF($C$4=2024,индексы!#REF!,IF($C$4=2025,индексы!#REF!,IF($C$4=2026,индексы!#REF!,IF($C$4=2027,индексы!#REF!,0)))))</f>
        <v>1.0980000000000001</v>
      </c>
      <c r="D15" s="144">
        <v>8900</v>
      </c>
      <c r="E15" s="77">
        <f t="shared" si="1"/>
        <v>9772.2000000000007</v>
      </c>
      <c r="F15" s="144">
        <v>8900</v>
      </c>
      <c r="G15" s="77">
        <f>F15*C15</f>
        <v>9772.2000000000007</v>
      </c>
      <c r="H15" s="145"/>
      <c r="I15" s="82">
        <f t="shared" ref="I15:I16" si="6">$E15*H15</f>
        <v>0</v>
      </c>
      <c r="J15" s="145"/>
      <c r="K15" s="82">
        <f>$G15*J15</f>
        <v>0</v>
      </c>
    </row>
    <row r="16" spans="1:11" s="58" customFormat="1" ht="27" customHeight="1" x14ac:dyDescent="0.25">
      <c r="A16" s="84" t="s">
        <v>95</v>
      </c>
      <c r="B16" s="83" t="s">
        <v>79</v>
      </c>
      <c r="C16" s="133">
        <f>IF($C$4=2023,индексы!D13,IF($C$4=2024,индексы!#REF!,IF($C$4=2025,индексы!#REF!,IF($C$4=2026,индексы!#REF!,IF($C$4=2027,индексы!#REF!,0)))))</f>
        <v>1.0980000000000001</v>
      </c>
      <c r="D16" s="144">
        <v>1036.23</v>
      </c>
      <c r="E16" s="77">
        <f t="shared" si="1"/>
        <v>1137.7805400000002</v>
      </c>
      <c r="F16" s="144">
        <v>1036.23</v>
      </c>
      <c r="G16" s="77">
        <f>F16*C16</f>
        <v>1137.7805400000002</v>
      </c>
      <c r="H16" s="145"/>
      <c r="I16" s="82">
        <f t="shared" si="6"/>
        <v>0</v>
      </c>
      <c r="J16" s="145"/>
      <c r="K16" s="82">
        <f>$G16*J16</f>
        <v>0</v>
      </c>
    </row>
    <row r="17" spans="1:11" s="58" customFormat="1" ht="27" customHeight="1" x14ac:dyDescent="0.25">
      <c r="A17" s="84" t="s">
        <v>96</v>
      </c>
      <c r="B17" s="83" t="s">
        <v>78</v>
      </c>
      <c r="C17" s="129"/>
      <c r="D17" s="76"/>
      <c r="E17" s="77"/>
      <c r="F17" s="76"/>
      <c r="G17" s="77"/>
      <c r="H17" s="139">
        <f t="shared" ref="H17:I17" si="7">H18+H19</f>
        <v>0</v>
      </c>
      <c r="I17" s="82">
        <f t="shared" si="7"/>
        <v>0</v>
      </c>
      <c r="J17" s="139">
        <f t="shared" ref="J17" si="8">J18+J19</f>
        <v>0</v>
      </c>
      <c r="K17" s="82">
        <f t="shared" ref="K17" si="9">K18+K19</f>
        <v>0</v>
      </c>
    </row>
    <row r="18" spans="1:11" s="58" customFormat="1" ht="32.25" customHeight="1" x14ac:dyDescent="0.25">
      <c r="A18" s="84" t="s">
        <v>97</v>
      </c>
      <c r="B18" s="83" t="s">
        <v>117</v>
      </c>
      <c r="C18" s="133">
        <f>IF($C$4=2023,индексы!D15,IF($C$4=2024,индексы!#REF!,IF($C$4=2025,индексы!#REF!,IF($C$4=2026,индексы!#REF!,IF($C$4=2027,индексы!#REF!,0)))))</f>
        <v>1.0980000000000001</v>
      </c>
      <c r="D18" s="144">
        <v>3191.51</v>
      </c>
      <c r="E18" s="77">
        <f t="shared" si="1"/>
        <v>3504.2779800000003</v>
      </c>
      <c r="F18" s="144">
        <v>3482.5</v>
      </c>
      <c r="G18" s="77">
        <f>F18*C18</f>
        <v>3823.7850000000003</v>
      </c>
      <c r="H18" s="107"/>
      <c r="I18" s="82">
        <f t="shared" ref="I18:I19" si="10">$E18*H18</f>
        <v>0</v>
      </c>
      <c r="J18" s="107"/>
      <c r="K18" s="82">
        <f>$G18*J18</f>
        <v>0</v>
      </c>
    </row>
    <row r="19" spans="1:11" s="58" customFormat="1" ht="35.25" customHeight="1" x14ac:dyDescent="0.25">
      <c r="A19" s="84" t="s">
        <v>98</v>
      </c>
      <c r="B19" s="83" t="s">
        <v>118</v>
      </c>
      <c r="C19" s="133">
        <f>IF($C$4=2023,индексы!D16,IF($C$4=2024,индексы!#REF!,IF($C$4=2025,индексы!#REF!,IF($C$4=2026,индексы!#REF!,IF($C$4=2027,индексы!#REF!,0)))))</f>
        <v>1.0980000000000001</v>
      </c>
      <c r="D19" s="144">
        <v>2279.65</v>
      </c>
      <c r="E19" s="77">
        <f t="shared" si="1"/>
        <v>2503.0557000000003</v>
      </c>
      <c r="F19" s="144">
        <v>2487.5</v>
      </c>
      <c r="G19" s="77">
        <f>F19*C19</f>
        <v>2731.2750000000001</v>
      </c>
      <c r="H19" s="107"/>
      <c r="I19" s="82">
        <f t="shared" si="10"/>
        <v>0</v>
      </c>
      <c r="J19" s="107"/>
      <c r="K19" s="82">
        <f>$G19*J19</f>
        <v>0</v>
      </c>
    </row>
    <row r="20" spans="1:11" ht="27" customHeight="1" x14ac:dyDescent="0.25">
      <c r="A20" s="74" t="s">
        <v>20</v>
      </c>
      <c r="B20" s="75" t="s">
        <v>66</v>
      </c>
      <c r="C20" s="129"/>
      <c r="D20" s="86"/>
      <c r="E20" s="77"/>
      <c r="F20" s="86"/>
      <c r="G20" s="77"/>
      <c r="H20" s="140">
        <f t="shared" ref="H20:I20" si="11">H21+H27</f>
        <v>0</v>
      </c>
      <c r="I20" s="79">
        <f t="shared" si="11"/>
        <v>0</v>
      </c>
      <c r="J20" s="140">
        <f t="shared" ref="J20" si="12">J21+J27</f>
        <v>0</v>
      </c>
      <c r="K20" s="79">
        <f t="shared" ref="K20" si="13">K21+K27</f>
        <v>0</v>
      </c>
    </row>
    <row r="21" spans="1:11" ht="27" customHeight="1" x14ac:dyDescent="0.25">
      <c r="A21" s="74" t="s">
        <v>75</v>
      </c>
      <c r="B21" s="75" t="s">
        <v>73</v>
      </c>
      <c r="C21" s="129"/>
      <c r="D21" s="86"/>
      <c r="E21" s="77"/>
      <c r="F21" s="86"/>
      <c r="G21" s="77"/>
      <c r="H21" s="140">
        <f>H22</f>
        <v>0</v>
      </c>
      <c r="I21" s="82">
        <f>I22+I23+I26</f>
        <v>0</v>
      </c>
      <c r="J21" s="140">
        <f>J22</f>
        <v>0</v>
      </c>
      <c r="K21" s="82">
        <f>K22+K23+K26</f>
        <v>0</v>
      </c>
    </row>
    <row r="22" spans="1:11" s="58" customFormat="1" ht="27" customHeight="1" x14ac:dyDescent="0.25">
      <c r="A22" s="84" t="s">
        <v>99</v>
      </c>
      <c r="B22" s="80" t="s">
        <v>67</v>
      </c>
      <c r="C22" s="132">
        <f>IF($C$4=2023,индексы!D19,IF($C$4=2024,индексы!#REF!,IF($C$4=2025,индексы!#REF!,IF($C$4=2026,индексы!#REF!,IF($C$4=2027,индексы!#REF!,0)))))</f>
        <v>1.0980000000000001</v>
      </c>
      <c r="D22" s="144">
        <v>8900</v>
      </c>
      <c r="E22" s="77">
        <f t="shared" si="1"/>
        <v>9772.2000000000007</v>
      </c>
      <c r="F22" s="144">
        <v>8900</v>
      </c>
      <c r="G22" s="77">
        <f>F22*C22</f>
        <v>9772.2000000000007</v>
      </c>
      <c r="H22" s="146"/>
      <c r="I22" s="82">
        <f>$E22*H22</f>
        <v>0</v>
      </c>
      <c r="J22" s="146"/>
      <c r="K22" s="82">
        <f>$G22*J22</f>
        <v>0</v>
      </c>
    </row>
    <row r="23" spans="1:11" s="58" customFormat="1" ht="27" customHeight="1" x14ac:dyDescent="0.25">
      <c r="A23" s="84" t="s">
        <v>100</v>
      </c>
      <c r="B23" s="83" t="s">
        <v>85</v>
      </c>
      <c r="C23" s="129"/>
      <c r="D23" s="76"/>
      <c r="E23" s="77"/>
      <c r="F23" s="76"/>
      <c r="G23" s="77"/>
      <c r="H23" s="140">
        <f t="shared" ref="H23:I23" si="14">H24+H25</f>
        <v>0</v>
      </c>
      <c r="I23" s="82">
        <f t="shared" si="14"/>
        <v>0</v>
      </c>
      <c r="J23" s="140">
        <f t="shared" ref="J23" si="15">J24+J25</f>
        <v>0</v>
      </c>
      <c r="K23" s="82">
        <f t="shared" ref="K23" si="16">K24+K25</f>
        <v>0</v>
      </c>
    </row>
    <row r="24" spans="1:11" s="58" customFormat="1" ht="32.25" customHeight="1" x14ac:dyDescent="0.25">
      <c r="A24" s="84" t="s">
        <v>102</v>
      </c>
      <c r="B24" s="83" t="s">
        <v>117</v>
      </c>
      <c r="C24" s="133">
        <f>IF($C$4=2023,индексы!D21,IF($C$4=2024,индексы!#REF!,IF($C$4=2025,индексы!#REF!,IF($C$4=2026,индексы!#REF!,IF($C$4=2027,индексы!#REF!,0)))))</f>
        <v>1.0980000000000001</v>
      </c>
      <c r="D24" s="144">
        <v>16321.87</v>
      </c>
      <c r="E24" s="77">
        <f t="shared" si="1"/>
        <v>17921.413260000001</v>
      </c>
      <c r="F24" s="144">
        <v>16321.87</v>
      </c>
      <c r="G24" s="77">
        <f>F24*C24</f>
        <v>17921.413260000001</v>
      </c>
      <c r="H24" s="107"/>
      <c r="I24" s="82">
        <f>$E24*H24</f>
        <v>0</v>
      </c>
      <c r="J24" s="107"/>
      <c r="K24" s="82">
        <f t="shared" ref="K24:K26" si="17">$G24*J24</f>
        <v>0</v>
      </c>
    </row>
    <row r="25" spans="1:11" s="58" customFormat="1" ht="33.75" customHeight="1" x14ac:dyDescent="0.25">
      <c r="A25" s="84" t="s">
        <v>103</v>
      </c>
      <c r="B25" s="83" t="s">
        <v>118</v>
      </c>
      <c r="C25" s="133">
        <f>IF($C$4=2023,индексы!D22,IF($C$4=2024,индексы!#REF!,IF($C$4=2025,индексы!#REF!,IF($C$4=2026,индексы!#REF!,IF($C$4=2027,индексы!#REF!,0)))))</f>
        <v>1.0980000000000001</v>
      </c>
      <c r="D25" s="144">
        <v>11658.48</v>
      </c>
      <c r="E25" s="77">
        <f t="shared" si="1"/>
        <v>12801.011040000001</v>
      </c>
      <c r="F25" s="144">
        <v>11658.48</v>
      </c>
      <c r="G25" s="77">
        <f>F25*C25</f>
        <v>12801.011040000001</v>
      </c>
      <c r="H25" s="107"/>
      <c r="I25" s="82">
        <f>$E25*H25</f>
        <v>0</v>
      </c>
      <c r="J25" s="146"/>
      <c r="K25" s="82">
        <f t="shared" si="17"/>
        <v>0</v>
      </c>
    </row>
    <row r="26" spans="1:11" s="58" customFormat="1" ht="27" customHeight="1" x14ac:dyDescent="0.25">
      <c r="A26" s="84" t="s">
        <v>101</v>
      </c>
      <c r="B26" s="80" t="s">
        <v>84</v>
      </c>
      <c r="C26" s="132">
        <f>IF($C$4=2023,индексы!D23,IF($C$4=2024,индексы!#REF!,IF($C$4=2025,индексы!#REF!,IF($C$4=2026,индексы!#REF!,IF($C$4=2027,индексы!#REF!,0)))))</f>
        <v>1.0980000000000001</v>
      </c>
      <c r="D26" s="144">
        <v>6363.43</v>
      </c>
      <c r="E26" s="77">
        <f t="shared" si="1"/>
        <v>6987.0461400000013</v>
      </c>
      <c r="F26" s="144">
        <v>6363.43</v>
      </c>
      <c r="G26" s="77">
        <f>F26*C26</f>
        <v>6987.0461400000013</v>
      </c>
      <c r="H26" s="146"/>
      <c r="I26" s="82">
        <f>$E26*H26</f>
        <v>0</v>
      </c>
      <c r="J26" s="146"/>
      <c r="K26" s="82">
        <f t="shared" si="17"/>
        <v>0</v>
      </c>
    </row>
    <row r="27" spans="1:11" s="58" customFormat="1" ht="27" customHeight="1" x14ac:dyDescent="0.25">
      <c r="A27" s="84" t="s">
        <v>76</v>
      </c>
      <c r="B27" s="75" t="s">
        <v>74</v>
      </c>
      <c r="C27" s="129"/>
      <c r="D27" s="76"/>
      <c r="E27" s="77"/>
      <c r="F27" s="76"/>
      <c r="G27" s="77"/>
      <c r="H27" s="140">
        <f>H28</f>
        <v>0</v>
      </c>
      <c r="I27" s="82">
        <f>I28+I29+I32</f>
        <v>0</v>
      </c>
      <c r="J27" s="140">
        <f>J28</f>
        <v>0</v>
      </c>
      <c r="K27" s="82">
        <f>K28+K29+K32</f>
        <v>0</v>
      </c>
    </row>
    <row r="28" spans="1:11" s="58" customFormat="1" ht="27" customHeight="1" x14ac:dyDescent="0.25">
      <c r="A28" s="84" t="s">
        <v>104</v>
      </c>
      <c r="B28" s="80" t="s">
        <v>67</v>
      </c>
      <c r="C28" s="132">
        <f>IF($C$4=2023,индексы!D25,IF($C$4=2024,индексы!#REF!,IF($C$4=2025,индексы!#REF!,IF($C$4=2026,индексы!#REF!,IF($C$4=2027,индексы!#REF!,0)))))</f>
        <v>1.0980000000000001</v>
      </c>
      <c r="D28" s="144">
        <v>9134</v>
      </c>
      <c r="E28" s="77">
        <f t="shared" si="1"/>
        <v>10029.132000000001</v>
      </c>
      <c r="F28" s="144">
        <v>9134</v>
      </c>
      <c r="G28" s="77">
        <f>F28*C28</f>
        <v>10029.132000000001</v>
      </c>
      <c r="H28" s="146"/>
      <c r="I28" s="82">
        <f>$E28*H28</f>
        <v>0</v>
      </c>
      <c r="J28" s="146"/>
      <c r="K28" s="82">
        <f>$G28*J28</f>
        <v>0</v>
      </c>
    </row>
    <row r="29" spans="1:11" s="58" customFormat="1" ht="27" customHeight="1" x14ac:dyDescent="0.25">
      <c r="A29" s="84" t="s">
        <v>105</v>
      </c>
      <c r="B29" s="83" t="s">
        <v>85</v>
      </c>
      <c r="C29" s="129"/>
      <c r="D29" s="76"/>
      <c r="E29" s="77"/>
      <c r="F29" s="76"/>
      <c r="G29" s="77"/>
      <c r="H29" s="140">
        <f t="shared" ref="H29:I29" si="18">H30+H31</f>
        <v>0</v>
      </c>
      <c r="I29" s="82">
        <f t="shared" si="18"/>
        <v>0</v>
      </c>
      <c r="J29" s="140">
        <f t="shared" ref="J29" si="19">J30+J31</f>
        <v>0</v>
      </c>
      <c r="K29" s="82">
        <f t="shared" ref="K29" si="20">K30+K31</f>
        <v>0</v>
      </c>
    </row>
    <row r="30" spans="1:11" s="58" customFormat="1" ht="33.75" customHeight="1" x14ac:dyDescent="0.25">
      <c r="A30" s="84" t="s">
        <v>106</v>
      </c>
      <c r="B30" s="83" t="s">
        <v>117</v>
      </c>
      <c r="C30" s="133">
        <f>IF($C$4=2023,индексы!D27,IF($C$4=2024,индексы!#REF!,IF($C$4=2025,индексы!#REF!,IF($C$4=2026,индексы!#REF!,IF($C$4=2027,индексы!#REF!,0)))))</f>
        <v>1.0980000000000001</v>
      </c>
      <c r="D30" s="144">
        <v>16321.87</v>
      </c>
      <c r="E30" s="77">
        <f t="shared" si="1"/>
        <v>17921.413260000001</v>
      </c>
      <c r="F30" s="144">
        <v>16321.87</v>
      </c>
      <c r="G30" s="77">
        <f>F30*C30</f>
        <v>17921.413260000001</v>
      </c>
      <c r="H30" s="107"/>
      <c r="I30" s="82">
        <f>$E30*H30</f>
        <v>0</v>
      </c>
      <c r="J30" s="107"/>
      <c r="K30" s="82">
        <f t="shared" ref="K30:K32" si="21">$G30*J30</f>
        <v>0</v>
      </c>
    </row>
    <row r="31" spans="1:11" s="58" customFormat="1" ht="37.5" customHeight="1" x14ac:dyDescent="0.25">
      <c r="A31" s="84" t="s">
        <v>107</v>
      </c>
      <c r="B31" s="83" t="s">
        <v>118</v>
      </c>
      <c r="C31" s="133">
        <f>IF($C$4=2023,индексы!D28,IF($C$4=2024,индексы!#REF!,IF($C$4=2025,индексы!#REF!,IF($C$4=2026,индексы!#REF!,IF($C$4=2027,индексы!#REF!,0)))))</f>
        <v>1.0980000000000001</v>
      </c>
      <c r="D31" s="144">
        <v>11658.48</v>
      </c>
      <c r="E31" s="77">
        <f t="shared" si="1"/>
        <v>12801.011040000001</v>
      </c>
      <c r="F31" s="144">
        <v>11658.48</v>
      </c>
      <c r="G31" s="77">
        <f>F31*C31</f>
        <v>12801.011040000001</v>
      </c>
      <c r="H31" s="107"/>
      <c r="I31" s="82">
        <f>$E31*H31</f>
        <v>0</v>
      </c>
      <c r="J31" s="107"/>
      <c r="K31" s="82">
        <f t="shared" si="21"/>
        <v>0</v>
      </c>
    </row>
    <row r="32" spans="1:11" s="58" customFormat="1" ht="27" customHeight="1" x14ac:dyDescent="0.25">
      <c r="A32" s="84" t="s">
        <v>108</v>
      </c>
      <c r="B32" s="80" t="s">
        <v>70</v>
      </c>
      <c r="C32" s="132">
        <f>IF($C$4=2023,индексы!D29,IF($C$4=2024,индексы!#REF!,IF($C$4=2025,индексы!#REF!,IF($C$4=2026,индексы!#REF!,IF($C$4=2027,индексы!#REF!,0)))))</f>
        <v>1.0980000000000001</v>
      </c>
      <c r="D32" s="144">
        <v>8180</v>
      </c>
      <c r="E32" s="77">
        <f t="shared" si="1"/>
        <v>8981.6400000000012</v>
      </c>
      <c r="F32" s="144">
        <v>8180</v>
      </c>
      <c r="G32" s="77">
        <f>F32*C32</f>
        <v>8981.6400000000012</v>
      </c>
      <c r="H32" s="146"/>
      <c r="I32" s="82">
        <f>$E32*H32</f>
        <v>0</v>
      </c>
      <c r="J32" s="146"/>
      <c r="K32" s="82">
        <f t="shared" si="21"/>
        <v>0</v>
      </c>
    </row>
    <row r="33" spans="1:11" s="58" customFormat="1" ht="27" customHeight="1" x14ac:dyDescent="0.25">
      <c r="A33" s="74" t="s">
        <v>77</v>
      </c>
      <c r="B33" s="75" t="s">
        <v>86</v>
      </c>
      <c r="C33" s="129"/>
      <c r="D33" s="76"/>
      <c r="E33" s="77"/>
      <c r="F33" s="76"/>
      <c r="G33" s="77"/>
      <c r="H33" s="140"/>
      <c r="I33" s="79">
        <f>I34+I35+I36+I37</f>
        <v>0</v>
      </c>
      <c r="J33" s="140"/>
      <c r="K33" s="79">
        <f>K34+K35+K36+K37</f>
        <v>0</v>
      </c>
    </row>
    <row r="34" spans="1:11" s="58" customFormat="1" ht="29.25" customHeight="1" x14ac:dyDescent="0.25">
      <c r="A34" s="84" t="s">
        <v>109</v>
      </c>
      <c r="B34" s="89" t="s">
        <v>87</v>
      </c>
      <c r="C34" s="133">
        <f>IF($C$4=2023,индексы!D31,IF($C$4=2024,индексы!#REF!,IF($C$4=2025,индексы!#REF!,IF($C$4=2026,индексы!#REF!,IF($C$4=2027,индексы!#REF!,0)))))</f>
        <v>1.0980000000000001</v>
      </c>
      <c r="D34" s="144">
        <v>27976.880000000001</v>
      </c>
      <c r="E34" s="77">
        <f t="shared" si="1"/>
        <v>30718.614240000003</v>
      </c>
      <c r="F34" s="144">
        <v>27976.880000000001</v>
      </c>
      <c r="G34" s="77">
        <f>F34*C34</f>
        <v>30718.614240000003</v>
      </c>
      <c r="H34" s="146"/>
      <c r="I34" s="82">
        <f>$E34*H34</f>
        <v>0</v>
      </c>
      <c r="J34" s="146"/>
      <c r="K34" s="82">
        <f t="shared" ref="K34:K37" si="22">$G34*J34</f>
        <v>0</v>
      </c>
    </row>
    <row r="35" spans="1:11" s="58" customFormat="1" ht="27" customHeight="1" x14ac:dyDescent="0.25">
      <c r="A35" s="84" t="s">
        <v>110</v>
      </c>
      <c r="B35" s="80" t="s">
        <v>88</v>
      </c>
      <c r="C35" s="132">
        <f>IF($C$4=2023,индексы!D32,IF($C$4=2024,индексы!#REF!,IF($C$4=2025,индексы!#REF!,IF($C$4=2026,индексы!#REF!,IF($C$4=2027,индексы!#REF!,0)))))</f>
        <v>1.0980000000000001</v>
      </c>
      <c r="D35" s="144">
        <v>5567.95</v>
      </c>
      <c r="E35" s="77">
        <f t="shared" si="1"/>
        <v>6113.6091000000006</v>
      </c>
      <c r="F35" s="144">
        <v>5567.95</v>
      </c>
      <c r="G35" s="77">
        <f>F35*C35</f>
        <v>6113.6091000000006</v>
      </c>
      <c r="H35" s="146"/>
      <c r="I35" s="82">
        <f>$E35*H35</f>
        <v>0</v>
      </c>
      <c r="J35" s="146"/>
      <c r="K35" s="82">
        <f t="shared" si="22"/>
        <v>0</v>
      </c>
    </row>
    <row r="36" spans="1:11" s="58" customFormat="1" ht="27" customHeight="1" x14ac:dyDescent="0.25">
      <c r="A36" s="84" t="s">
        <v>111</v>
      </c>
      <c r="B36" s="80" t="s">
        <v>89</v>
      </c>
      <c r="C36" s="132">
        <f>IF($C$4=2023,индексы!D33,IF($C$4=2024,индексы!#REF!,IF($C$4=2025,индексы!#REF!,IF($C$4=2026,индексы!#REF!,IF($C$4=2027,индексы!#REF!,0)))))</f>
        <v>1.0980000000000001</v>
      </c>
      <c r="D36" s="144">
        <v>12057.14</v>
      </c>
      <c r="E36" s="77">
        <f t="shared" si="1"/>
        <v>13238.73972</v>
      </c>
      <c r="F36" s="144">
        <v>12057.14</v>
      </c>
      <c r="G36" s="77">
        <f>F36*C36</f>
        <v>13238.73972</v>
      </c>
      <c r="H36" s="146"/>
      <c r="I36" s="82">
        <f>$E36*H36</f>
        <v>0</v>
      </c>
      <c r="J36" s="146"/>
      <c r="K36" s="82">
        <f t="shared" si="22"/>
        <v>0</v>
      </c>
    </row>
    <row r="37" spans="1:11" s="58" customFormat="1" ht="31.5" customHeight="1" x14ac:dyDescent="0.25">
      <c r="A37" s="84" t="s">
        <v>112</v>
      </c>
      <c r="B37" s="80" t="s">
        <v>90</v>
      </c>
      <c r="C37" s="132">
        <f>IF($C$4=2023,индексы!D34,IF($C$4=2024,индексы!#REF!,IF($C$4=2025,индексы!#REF!,IF($C$4=2026,индексы!#REF!,IF($C$4=2027,индексы!#REF!,0)))))</f>
        <v>1.0980000000000001</v>
      </c>
      <c r="D37" s="144">
        <v>2213.0700000000002</v>
      </c>
      <c r="E37" s="77">
        <f t="shared" si="1"/>
        <v>2429.9508600000004</v>
      </c>
      <c r="F37" s="144">
        <v>2213.0700000000002</v>
      </c>
      <c r="G37" s="77">
        <f>F37*C37</f>
        <v>2429.9508600000004</v>
      </c>
      <c r="H37" s="146"/>
      <c r="I37" s="82">
        <f>$E37*H37</f>
        <v>0</v>
      </c>
      <c r="J37" s="146"/>
      <c r="K37" s="82">
        <f t="shared" si="22"/>
        <v>0</v>
      </c>
    </row>
    <row r="38" spans="1:11" ht="31.5" customHeight="1" x14ac:dyDescent="0.25">
      <c r="A38" s="84"/>
      <c r="B38" s="90" t="s">
        <v>0</v>
      </c>
      <c r="C38" s="134"/>
      <c r="D38" s="91"/>
      <c r="E38" s="91"/>
      <c r="F38" s="91"/>
      <c r="G38" s="91"/>
      <c r="H38" s="141"/>
      <c r="I38" s="93">
        <f>I8+I14+I20+I33</f>
        <v>0</v>
      </c>
      <c r="J38" s="141"/>
      <c r="K38" s="93">
        <f>K8+K14+K20+K33</f>
        <v>0</v>
      </c>
    </row>
    <row r="39" spans="1:11" x14ac:dyDescent="0.25">
      <c r="A39" s="116"/>
      <c r="B39" s="136" t="s">
        <v>152</v>
      </c>
      <c r="C39" s="131"/>
      <c r="D39" s="106"/>
      <c r="E39" s="106"/>
      <c r="F39" s="106"/>
      <c r="G39" s="106"/>
      <c r="H39" s="135">
        <f>H9+H15+H22+H28</f>
        <v>0</v>
      </c>
      <c r="I39" s="106">
        <f>I8+I14+I20</f>
        <v>0</v>
      </c>
      <c r="J39" s="135">
        <f>J9+J15+J22+J28</f>
        <v>0</v>
      </c>
      <c r="K39" s="106">
        <f>K8+K14+K20</f>
        <v>0</v>
      </c>
    </row>
    <row r="40" spans="1:11" x14ac:dyDescent="0.25">
      <c r="A40" s="116"/>
      <c r="B40" s="136" t="s">
        <v>153</v>
      </c>
      <c r="C40" s="131"/>
      <c r="D40" s="106"/>
      <c r="E40" s="106"/>
      <c r="F40" s="106"/>
      <c r="G40" s="106"/>
      <c r="H40" s="135">
        <f>H34</f>
        <v>0</v>
      </c>
      <c r="I40" s="106">
        <f>I34+I35</f>
        <v>0</v>
      </c>
      <c r="J40" s="135">
        <f>J34</f>
        <v>0</v>
      </c>
      <c r="K40" s="106">
        <f>K34+K35</f>
        <v>0</v>
      </c>
    </row>
    <row r="41" spans="1:11" x14ac:dyDescent="0.25">
      <c r="A41" s="116"/>
      <c r="B41" s="136" t="s">
        <v>154</v>
      </c>
      <c r="C41" s="131"/>
      <c r="D41" s="106"/>
      <c r="E41" s="106"/>
      <c r="F41" s="106"/>
      <c r="G41" s="106"/>
      <c r="H41" s="135">
        <f>H36</f>
        <v>0</v>
      </c>
      <c r="I41" s="106">
        <f>I36+I37</f>
        <v>0</v>
      </c>
      <c r="J41" s="135">
        <f>J36</f>
        <v>0</v>
      </c>
      <c r="K41" s="106">
        <f>K36+K37</f>
        <v>0</v>
      </c>
    </row>
    <row r="42" spans="1:11" x14ac:dyDescent="0.25">
      <c r="A42" s="62"/>
      <c r="B42" s="65"/>
      <c r="C42" s="65"/>
      <c r="D42" s="66"/>
      <c r="E42" s="66"/>
      <c r="F42" s="66"/>
      <c r="G42" s="66"/>
      <c r="H42" s="62"/>
      <c r="I42" s="62"/>
      <c r="J42" s="62"/>
      <c r="K42" s="62"/>
    </row>
    <row r="43" spans="1:11" x14ac:dyDescent="0.25">
      <c r="A43" s="62"/>
      <c r="B43" s="65"/>
      <c r="C43" s="65"/>
      <c r="D43" s="65"/>
      <c r="E43" s="95"/>
      <c r="F43" s="95"/>
      <c r="G43" s="95"/>
      <c r="H43" s="62"/>
      <c r="I43" s="62"/>
      <c r="J43" s="62"/>
      <c r="K43" s="62"/>
    </row>
    <row r="44" spans="1:11" ht="18.75" customHeight="1" x14ac:dyDescent="0.25">
      <c r="A44" s="4"/>
      <c r="B44" s="112"/>
      <c r="C44" s="112"/>
      <c r="D44" s="112"/>
      <c r="E44" s="113"/>
      <c r="F44" s="113"/>
      <c r="G44" s="113"/>
      <c r="H44" s="113"/>
      <c r="I44" s="113"/>
      <c r="J44" s="113"/>
      <c r="K44" s="113"/>
    </row>
    <row r="45" spans="1:11" ht="14.25" customHeight="1" x14ac:dyDescent="0.25">
      <c r="B45" s="14"/>
      <c r="C45" s="14"/>
      <c r="D45" s="15"/>
      <c r="E45" s="16"/>
      <c r="F45" s="16"/>
      <c r="G45" s="16"/>
      <c r="H45" s="16"/>
      <c r="I45" s="16"/>
    </row>
    <row r="46" spans="1:11" s="62" customFormat="1" ht="12.75" customHeight="1" x14ac:dyDescent="0.25">
      <c r="A46" s="108"/>
      <c r="B46" s="108"/>
      <c r="C46" s="130"/>
      <c r="D46" s="108"/>
      <c r="E46" s="108"/>
      <c r="F46" s="148"/>
      <c r="G46" s="148"/>
    </row>
    <row r="47" spans="1:11" x14ac:dyDescent="0.25">
      <c r="B47" s="14"/>
      <c r="C47" s="14"/>
      <c r="D47" s="15"/>
      <c r="E47" s="16"/>
      <c r="F47" s="16"/>
      <c r="G47" s="16"/>
      <c r="H47" s="16"/>
      <c r="I47" s="16"/>
    </row>
    <row r="50" spans="2:9" x14ac:dyDescent="0.25">
      <c r="B50" s="14"/>
      <c r="C50" s="14"/>
      <c r="D50" s="15"/>
      <c r="E50" s="16"/>
      <c r="F50" s="16"/>
      <c r="G50" s="16"/>
      <c r="H50" s="16"/>
      <c r="I50" s="16"/>
    </row>
    <row r="51" spans="2:9" x14ac:dyDescent="0.25">
      <c r="B51" s="13"/>
      <c r="C51" s="13"/>
      <c r="D51" s="13"/>
      <c r="E51" s="13"/>
      <c r="F51" s="13"/>
      <c r="G51" s="13"/>
    </row>
  </sheetData>
  <sheetProtection autoFilter="0"/>
  <mergeCells count="16">
    <mergeCell ref="J4:K4"/>
    <mergeCell ref="J6:J7"/>
    <mergeCell ref="K6:K7"/>
    <mergeCell ref="A2:E2"/>
    <mergeCell ref="A5:A7"/>
    <mergeCell ref="B5:B7"/>
    <mergeCell ref="D5:D6"/>
    <mergeCell ref="E5:E7"/>
    <mergeCell ref="D4:E4"/>
    <mergeCell ref="C5:C7"/>
    <mergeCell ref="F4:G4"/>
    <mergeCell ref="F5:F6"/>
    <mergeCell ref="G5:G7"/>
    <mergeCell ref="H6:H7"/>
    <mergeCell ref="I6:I7"/>
    <mergeCell ref="H4:I4"/>
  </mergeCells>
  <pageMargins left="0.70866141732283472" right="0.70866141732283472" top="0.74803149606299213" bottom="0.74803149606299213" header="0.31496062992125984" footer="0.31496062992125984"/>
  <pageSetup paperSize="9" scale="55" fitToWidth="0" fitToHeight="0" orientation="landscape" r:id="rId1"/>
  <rowBreaks count="2" manualBreakCount="2">
    <brk id="32" max="16383" man="1"/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92A74-6D6E-4496-9D13-5BDEE4A56568}">
  <sheetPr>
    <tabColor rgb="FF92D050"/>
  </sheetPr>
  <dimension ref="A1:L46"/>
  <sheetViews>
    <sheetView tabSelected="1" zoomScale="80" zoomScaleNormal="80" workbookViewId="0">
      <selection activeCell="F6" sqref="F6"/>
    </sheetView>
  </sheetViews>
  <sheetFormatPr defaultColWidth="9.140625" defaultRowHeight="15" x14ac:dyDescent="0.25"/>
  <cols>
    <col min="1" max="1" width="8.5703125" style="13" customWidth="1"/>
    <col min="2" max="2" width="68.140625" style="1" customWidth="1"/>
    <col min="3" max="3" width="18.7109375" style="1" customWidth="1"/>
    <col min="4" max="4" width="24" style="59" customWidth="1"/>
    <col min="5" max="5" width="19" style="59" customWidth="1"/>
    <col min="6" max="6" width="15.7109375" style="13" customWidth="1"/>
    <col min="7" max="7" width="19.7109375" style="13" customWidth="1"/>
    <col min="8" max="9" width="9.140625" style="13"/>
    <col min="10" max="11" width="20.42578125" style="13" customWidth="1"/>
    <col min="12" max="12" width="23.42578125" style="13" customWidth="1"/>
    <col min="13" max="16384" width="9.140625" style="13"/>
  </cols>
  <sheetData>
    <row r="1" spans="1:12" s="4" customFormat="1" ht="21.75" customHeight="1" x14ac:dyDescent="0.25">
      <c r="A1" s="61"/>
      <c r="B1" s="62"/>
      <c r="D1" s="62"/>
      <c r="E1" s="62"/>
    </row>
    <row r="2" spans="1:12" s="7" customFormat="1" ht="21" thickBot="1" x14ac:dyDescent="0.35">
      <c r="A2" s="269" t="s">
        <v>158</v>
      </c>
      <c r="B2" s="269"/>
      <c r="C2" s="269"/>
      <c r="D2" s="269"/>
      <c r="E2" s="269"/>
    </row>
    <row r="3" spans="1:12" s="7" customFormat="1" ht="20.25" x14ac:dyDescent="0.3">
      <c r="A3" s="155"/>
      <c r="B3" s="155" t="s">
        <v>233</v>
      </c>
      <c r="C3" s="150"/>
      <c r="D3" s="155"/>
      <c r="E3" s="155"/>
    </row>
    <row r="4" spans="1:12" x14ac:dyDescent="0.25">
      <c r="A4" s="62"/>
      <c r="B4" s="65"/>
      <c r="C4" s="151"/>
      <c r="D4" s="66"/>
      <c r="E4" s="67"/>
      <c r="F4" s="279" t="s">
        <v>155</v>
      </c>
      <c r="G4" s="279"/>
    </row>
    <row r="5" spans="1:12" ht="16.5" thickBot="1" x14ac:dyDescent="0.3">
      <c r="A5" s="69" t="s">
        <v>31</v>
      </c>
      <c r="B5" s="70"/>
      <c r="C5" s="154">
        <v>2025</v>
      </c>
      <c r="D5" s="280"/>
      <c r="E5" s="280"/>
      <c r="F5" s="265" t="s">
        <v>262</v>
      </c>
      <c r="G5" s="266"/>
      <c r="J5" s="276" t="s">
        <v>258</v>
      </c>
      <c r="K5" s="277"/>
      <c r="L5" s="278"/>
    </row>
    <row r="6" spans="1:12" s="57" customFormat="1" ht="15.75" customHeight="1" x14ac:dyDescent="0.25">
      <c r="A6" s="270" t="s">
        <v>2</v>
      </c>
      <c r="B6" s="271" t="s">
        <v>1</v>
      </c>
      <c r="C6" s="272" t="s">
        <v>150</v>
      </c>
      <c r="D6" s="274" t="s">
        <v>64</v>
      </c>
      <c r="E6" s="271" t="s">
        <v>151</v>
      </c>
      <c r="F6" s="137" t="s">
        <v>122</v>
      </c>
      <c r="G6" s="142" t="s">
        <v>123</v>
      </c>
      <c r="J6" s="247" t="s">
        <v>122</v>
      </c>
      <c r="K6" s="247" t="s">
        <v>259</v>
      </c>
      <c r="L6" s="142" t="s">
        <v>123</v>
      </c>
    </row>
    <row r="7" spans="1:12" s="57" customFormat="1" ht="31.5" customHeight="1" x14ac:dyDescent="0.25">
      <c r="A7" s="270"/>
      <c r="B7" s="272"/>
      <c r="C7" s="272"/>
      <c r="D7" s="275"/>
      <c r="E7" s="272"/>
      <c r="F7" s="267">
        <f t="shared" ref="F7:G7" si="0">$C$5</f>
        <v>2025</v>
      </c>
      <c r="G7" s="267">
        <f t="shared" si="0"/>
        <v>2025</v>
      </c>
      <c r="J7" s="267">
        <f t="shared" ref="J7:L7" si="1">$C$5</f>
        <v>2025</v>
      </c>
      <c r="K7" s="244"/>
      <c r="L7" s="267">
        <f t="shared" si="1"/>
        <v>2025</v>
      </c>
    </row>
    <row r="8" spans="1:12" s="57" customFormat="1" ht="30.75" customHeight="1" x14ac:dyDescent="0.25">
      <c r="A8" s="270"/>
      <c r="B8" s="273"/>
      <c r="C8" s="273"/>
      <c r="D8" s="72" t="s">
        <v>69</v>
      </c>
      <c r="E8" s="273"/>
      <c r="F8" s="268"/>
      <c r="G8" s="268"/>
      <c r="J8" s="268"/>
      <c r="K8" s="245"/>
      <c r="L8" s="268"/>
    </row>
    <row r="9" spans="1:12" ht="27" customHeight="1" x14ac:dyDescent="0.25">
      <c r="A9" s="74" t="s">
        <v>7</v>
      </c>
      <c r="B9" s="75" t="s">
        <v>65</v>
      </c>
      <c r="C9" s="166">
        <f>индексы!J5</f>
        <v>1.0382677881933928</v>
      </c>
      <c r="D9" s="76">
        <f>'Расценки ТКП от 17 и 19.07.2023'!C43</f>
        <v>9619.7800000000007</v>
      </c>
      <c r="E9" s="77">
        <f>C9*D9</f>
        <v>9987.9077035070368</v>
      </c>
      <c r="F9" s="241">
        <v>14577</v>
      </c>
      <c r="G9" s="79">
        <f>F9*E9</f>
        <v>145593730.59402207</v>
      </c>
      <c r="J9" s="248">
        <f>'[3]2025 ЛО'!$L$9</f>
        <v>13905</v>
      </c>
      <c r="K9" s="77">
        <f>'[3]2025 ЛО'!$G9</f>
        <v>10492.85</v>
      </c>
      <c r="L9" s="79">
        <f>J9*K9</f>
        <v>145903079.25</v>
      </c>
    </row>
    <row r="10" spans="1:12" s="58" customFormat="1" ht="27" hidden="1" customHeight="1" x14ac:dyDescent="0.25">
      <c r="A10" s="74" t="s">
        <v>93</v>
      </c>
      <c r="B10" s="80" t="s">
        <v>67</v>
      </c>
      <c r="C10" s="166">
        <f>индексы!J6</f>
        <v>1.0382677881933928</v>
      </c>
      <c r="D10" s="144">
        <f>'Расценки ТКП от 17 и 19.07.2023'!C7</f>
        <v>0</v>
      </c>
      <c r="E10" s="77">
        <f>D10*C10</f>
        <v>0</v>
      </c>
      <c r="F10" s="240">
        <v>9479</v>
      </c>
      <c r="G10" s="82">
        <f>$E10*F10</f>
        <v>0</v>
      </c>
      <c r="J10" s="249">
        <v>85312</v>
      </c>
      <c r="K10" s="77"/>
      <c r="L10" s="79">
        <f>J10*H10</f>
        <v>0</v>
      </c>
    </row>
    <row r="11" spans="1:12" s="58" customFormat="1" ht="27" hidden="1" customHeight="1" x14ac:dyDescent="0.25">
      <c r="A11" s="74" t="s">
        <v>80</v>
      </c>
      <c r="B11" s="83" t="s">
        <v>79</v>
      </c>
      <c r="C11" s="166">
        <f>индексы!J7</f>
        <v>1.0382677881933928</v>
      </c>
      <c r="D11" s="144">
        <f>'Расценки ТКП от 17 и 19.07.2023'!C8</f>
        <v>0</v>
      </c>
      <c r="E11" s="77">
        <f t="shared" ref="E11:E38" si="2">C11*D11</f>
        <v>0</v>
      </c>
      <c r="F11" s="240">
        <v>9479</v>
      </c>
      <c r="G11" s="82">
        <f>$E11*F11</f>
        <v>0</v>
      </c>
      <c r="J11" s="249">
        <v>85312</v>
      </c>
      <c r="K11" s="77"/>
      <c r="L11" s="79">
        <f>J11*H11</f>
        <v>0</v>
      </c>
    </row>
    <row r="12" spans="1:12" s="58" customFormat="1" ht="27" hidden="1" customHeight="1" x14ac:dyDescent="0.25">
      <c r="A12" s="74" t="s">
        <v>81</v>
      </c>
      <c r="B12" s="83" t="s">
        <v>78</v>
      </c>
      <c r="C12" s="166">
        <f>индексы!J8</f>
        <v>1.0382677881933928</v>
      </c>
      <c r="D12" s="76"/>
      <c r="E12" s="77"/>
      <c r="F12" s="240">
        <v>9479</v>
      </c>
      <c r="G12" s="82">
        <f t="shared" ref="G12" si="3">G13+G14</f>
        <v>0</v>
      </c>
      <c r="J12" s="249">
        <v>85312</v>
      </c>
      <c r="K12" s="77"/>
      <c r="L12" s="79">
        <f>J12*H12</f>
        <v>0</v>
      </c>
    </row>
    <row r="13" spans="1:12" s="58" customFormat="1" ht="34.5" hidden="1" customHeight="1" x14ac:dyDescent="0.25">
      <c r="A13" s="74" t="s">
        <v>82</v>
      </c>
      <c r="B13" s="83" t="s">
        <v>118</v>
      </c>
      <c r="C13" s="166">
        <f>индексы!J9</f>
        <v>1.0382677881933928</v>
      </c>
      <c r="D13" s="144">
        <f>'Расценки ТКП от 17 и 19.07.2023'!C10</f>
        <v>0</v>
      </c>
      <c r="E13" s="77">
        <f t="shared" si="2"/>
        <v>0</v>
      </c>
      <c r="F13" s="242">
        <v>9479</v>
      </c>
      <c r="G13" s="82">
        <f>$E13*F13</f>
        <v>0</v>
      </c>
      <c r="J13" s="250">
        <v>85312</v>
      </c>
      <c r="K13" s="77"/>
      <c r="L13" s="79">
        <f>J13*H13</f>
        <v>0</v>
      </c>
    </row>
    <row r="14" spans="1:12" s="58" customFormat="1" ht="34.5" hidden="1" customHeight="1" x14ac:dyDescent="0.25">
      <c r="A14" s="74" t="s">
        <v>83</v>
      </c>
      <c r="B14" s="153" t="s">
        <v>117</v>
      </c>
      <c r="C14" s="166">
        <f>индексы!J10</f>
        <v>1.0382677881933928</v>
      </c>
      <c r="D14" s="144">
        <f>'Расценки ТКП от 17 и 19.07.2023'!C11</f>
        <v>0</v>
      </c>
      <c r="E14" s="77">
        <f t="shared" si="2"/>
        <v>0</v>
      </c>
      <c r="F14" s="242">
        <v>0</v>
      </c>
      <c r="G14" s="82">
        <f>$E14*F14</f>
        <v>0</v>
      </c>
      <c r="J14" s="250">
        <v>0</v>
      </c>
      <c r="K14" s="77"/>
      <c r="L14" s="79">
        <f>J14*H14</f>
        <v>0</v>
      </c>
    </row>
    <row r="15" spans="1:12" s="58" customFormat="1" ht="27" customHeight="1" x14ac:dyDescent="0.25">
      <c r="A15" s="84" t="s">
        <v>8</v>
      </c>
      <c r="B15" s="75" t="s">
        <v>68</v>
      </c>
      <c r="C15" s="166">
        <f>индексы!J11</f>
        <v>1.0382677881933928</v>
      </c>
      <c r="D15" s="76">
        <f>'Расценки ТКП от 17 и 19.07.2023'!C49</f>
        <v>18975.47</v>
      </c>
      <c r="E15" s="77">
        <f>C15*D15</f>
        <v>19701.619266830083</v>
      </c>
      <c r="F15" s="243">
        <v>295</v>
      </c>
      <c r="G15" s="79">
        <f>F15*E15</f>
        <v>5811977.6837148741</v>
      </c>
      <c r="J15" s="251">
        <f>'[3]2025 ЛО'!$L$15</f>
        <v>277</v>
      </c>
      <c r="K15" s="77">
        <f>'[3]2025 ЛО'!$G15</f>
        <v>20671.86</v>
      </c>
      <c r="L15" s="79">
        <f>J15*K15</f>
        <v>5726105.2199999997</v>
      </c>
    </row>
    <row r="16" spans="1:12" s="58" customFormat="1" ht="27" hidden="1" customHeight="1" x14ac:dyDescent="0.25">
      <c r="A16" s="84" t="s">
        <v>94</v>
      </c>
      <c r="B16" s="80" t="s">
        <v>67</v>
      </c>
      <c r="C16" s="166">
        <f>индексы!J12</f>
        <v>1.0382677881933928</v>
      </c>
      <c r="D16" s="144">
        <f>'Расценки ТКП от 17 и 19.07.2023'!C50</f>
        <v>0</v>
      </c>
      <c r="E16" s="77">
        <f t="shared" si="2"/>
        <v>0</v>
      </c>
      <c r="F16" s="145">
        <v>404</v>
      </c>
      <c r="G16" s="82">
        <f t="shared" ref="G16:G17" si="4">$E16*F16</f>
        <v>0</v>
      </c>
      <c r="J16" s="251">
        <v>4460</v>
      </c>
      <c r="K16" s="77"/>
      <c r="L16" s="79">
        <f>J16*H16</f>
        <v>0</v>
      </c>
    </row>
    <row r="17" spans="1:12" s="58" customFormat="1" ht="27" hidden="1" customHeight="1" x14ac:dyDescent="0.25">
      <c r="A17" s="84" t="s">
        <v>95</v>
      </c>
      <c r="B17" s="83" t="s">
        <v>79</v>
      </c>
      <c r="C17" s="166">
        <f>индексы!J13</f>
        <v>1.0382677881933928</v>
      </c>
      <c r="D17" s="144">
        <f>'Расценки ТКП от 17 и 19.07.2023'!C51</f>
        <v>0</v>
      </c>
      <c r="E17" s="77">
        <f t="shared" si="2"/>
        <v>0</v>
      </c>
      <c r="F17" s="145">
        <v>404</v>
      </c>
      <c r="G17" s="82">
        <f t="shared" si="4"/>
        <v>0</v>
      </c>
      <c r="J17" s="251">
        <v>4460</v>
      </c>
      <c r="K17" s="77"/>
      <c r="L17" s="79">
        <f>J17*H17</f>
        <v>0</v>
      </c>
    </row>
    <row r="18" spans="1:12" s="58" customFormat="1" ht="27" hidden="1" customHeight="1" x14ac:dyDescent="0.25">
      <c r="A18" s="84" t="s">
        <v>96</v>
      </c>
      <c r="B18" s="83" t="s">
        <v>78</v>
      </c>
      <c r="C18" s="166">
        <f>индексы!J14</f>
        <v>1.0382677881933928</v>
      </c>
      <c r="D18" s="76">
        <f>'Расценки ТКП от 17 и 19.07.2023'!C52</f>
        <v>0</v>
      </c>
      <c r="E18" s="77"/>
      <c r="F18" s="139">
        <v>404</v>
      </c>
      <c r="G18" s="82">
        <f t="shared" ref="G18" si="5">G19+G20</f>
        <v>0</v>
      </c>
      <c r="J18" s="251">
        <v>4460</v>
      </c>
      <c r="K18" s="77"/>
      <c r="L18" s="79">
        <f>J18*H18</f>
        <v>0</v>
      </c>
    </row>
    <row r="19" spans="1:12" s="58" customFormat="1" ht="32.25" hidden="1" customHeight="1" x14ac:dyDescent="0.25">
      <c r="A19" s="84" t="s">
        <v>97</v>
      </c>
      <c r="B19" s="83" t="s">
        <v>118</v>
      </c>
      <c r="C19" s="166">
        <f>индексы!J15</f>
        <v>1.0382677881933928</v>
      </c>
      <c r="D19" s="144">
        <f>'Расценки ТКП от 17 и 19.07.2023'!C53</f>
        <v>0</v>
      </c>
      <c r="E19" s="77">
        <f t="shared" si="2"/>
        <v>0</v>
      </c>
      <c r="F19" s="107">
        <v>404</v>
      </c>
      <c r="G19" s="82">
        <f t="shared" ref="G19:G20" si="6">$E19*F19</f>
        <v>0</v>
      </c>
      <c r="J19" s="250">
        <v>4460</v>
      </c>
      <c r="K19" s="77"/>
      <c r="L19" s="79">
        <f>J19*H19</f>
        <v>0</v>
      </c>
    </row>
    <row r="20" spans="1:12" s="58" customFormat="1" ht="35.25" hidden="1" customHeight="1" x14ac:dyDescent="0.25">
      <c r="A20" s="84" t="s">
        <v>98</v>
      </c>
      <c r="B20" s="153" t="s">
        <v>117</v>
      </c>
      <c r="C20" s="166">
        <f>индексы!J16</f>
        <v>1.0382677881933928</v>
      </c>
      <c r="D20" s="144">
        <f>'Расценки ТКП от 17 и 19.07.2023'!C54</f>
        <v>0</v>
      </c>
      <c r="E20" s="77">
        <f t="shared" si="2"/>
        <v>0</v>
      </c>
      <c r="F20" s="107">
        <v>0</v>
      </c>
      <c r="G20" s="82">
        <f t="shared" si="6"/>
        <v>0</v>
      </c>
      <c r="J20" s="250">
        <v>0</v>
      </c>
      <c r="K20" s="77"/>
      <c r="L20" s="79">
        <f>J20*H20</f>
        <v>0</v>
      </c>
    </row>
    <row r="21" spans="1:12" ht="27" customHeight="1" x14ac:dyDescent="0.25">
      <c r="A21" s="74" t="s">
        <v>20</v>
      </c>
      <c r="B21" s="75" t="s">
        <v>66</v>
      </c>
      <c r="C21" s="166"/>
      <c r="D21" s="86"/>
      <c r="E21" s="77"/>
      <c r="F21" s="140">
        <f>F22+F28</f>
        <v>1589</v>
      </c>
      <c r="G21" s="79">
        <f t="shared" ref="G21" si="7">G22+G28</f>
        <v>65834726.515418038</v>
      </c>
      <c r="J21" s="248">
        <f>J22+J28</f>
        <v>1522</v>
      </c>
      <c r="K21" s="77"/>
      <c r="L21" s="252">
        <f>L22+L28</f>
        <v>64917882.999999993</v>
      </c>
    </row>
    <row r="22" spans="1:12" ht="27" customHeight="1" x14ac:dyDescent="0.25">
      <c r="A22" s="74" t="s">
        <v>75</v>
      </c>
      <c r="B22" s="75" t="s">
        <v>73</v>
      </c>
      <c r="C22" s="166">
        <f>индексы!J18</f>
        <v>1.0382677881933928</v>
      </c>
      <c r="D22" s="86">
        <f>'Расценки ТКП от 17 и 19.07.2023'!C56</f>
        <v>37353.279999999999</v>
      </c>
      <c r="E22" s="77">
        <f t="shared" ref="E22:E28" si="8">C22*D22</f>
        <v>38782.707407368493</v>
      </c>
      <c r="F22" s="140">
        <v>47</v>
      </c>
      <c r="G22" s="82">
        <f t="shared" ref="G22:G28" si="9">F22*E22</f>
        <v>1822787.2481463191</v>
      </c>
      <c r="J22" s="248">
        <f>'[3]2025 ЛО'!$L$22</f>
        <v>44</v>
      </c>
      <c r="K22" s="77">
        <f>'[3]2025 ЛО'!$G22</f>
        <v>39986.94</v>
      </c>
      <c r="L22" s="82">
        <f t="shared" ref="L22:L28" si="10">J22*K22</f>
        <v>1759425.36</v>
      </c>
    </row>
    <row r="23" spans="1:12" s="58" customFormat="1" ht="27" hidden="1" customHeight="1" x14ac:dyDescent="0.25">
      <c r="A23" s="84" t="s">
        <v>99</v>
      </c>
      <c r="B23" s="80" t="s">
        <v>67</v>
      </c>
      <c r="C23" s="166">
        <f>индексы!J19</f>
        <v>1.0382677881933928</v>
      </c>
      <c r="D23" s="144">
        <f>'Расценки ТКП от 17 и 19.07.2023'!C57</f>
        <v>0</v>
      </c>
      <c r="E23" s="77">
        <f t="shared" si="8"/>
        <v>0</v>
      </c>
      <c r="F23" s="146">
        <v>47</v>
      </c>
      <c r="G23" s="82">
        <f t="shared" si="9"/>
        <v>0</v>
      </c>
      <c r="J23" s="248">
        <v>419</v>
      </c>
      <c r="K23" s="77">
        <f>'[3]2025 ЛО'!$G23</f>
        <v>0</v>
      </c>
      <c r="L23" s="82">
        <f t="shared" si="10"/>
        <v>0</v>
      </c>
    </row>
    <row r="24" spans="1:12" s="58" customFormat="1" ht="27" hidden="1" customHeight="1" x14ac:dyDescent="0.25">
      <c r="A24" s="84" t="s">
        <v>100</v>
      </c>
      <c r="B24" s="83" t="s">
        <v>85</v>
      </c>
      <c r="C24" s="166">
        <f>индексы!J20</f>
        <v>1.0382677881933928</v>
      </c>
      <c r="D24" s="76">
        <f>'Расценки ТКП от 17 и 19.07.2023'!C58</f>
        <v>0</v>
      </c>
      <c r="E24" s="77">
        <f t="shared" si="8"/>
        <v>0</v>
      </c>
      <c r="F24" s="140">
        <v>47</v>
      </c>
      <c r="G24" s="82">
        <f t="shared" si="9"/>
        <v>0</v>
      </c>
      <c r="J24" s="248">
        <v>419</v>
      </c>
      <c r="K24" s="77">
        <f>'[3]2025 ЛО'!$G24</f>
        <v>0</v>
      </c>
      <c r="L24" s="82">
        <f t="shared" si="10"/>
        <v>0</v>
      </c>
    </row>
    <row r="25" spans="1:12" s="58" customFormat="1" ht="32.25" hidden="1" customHeight="1" x14ac:dyDescent="0.25">
      <c r="A25" s="84" t="s">
        <v>102</v>
      </c>
      <c r="B25" s="83" t="s">
        <v>118</v>
      </c>
      <c r="C25" s="166">
        <f>индексы!J21</f>
        <v>1.0382677881933928</v>
      </c>
      <c r="D25" s="144">
        <f>'Расценки ТКП от 17 и 19.07.2023'!C59</f>
        <v>0</v>
      </c>
      <c r="E25" s="77">
        <f t="shared" si="8"/>
        <v>0</v>
      </c>
      <c r="F25" s="107">
        <v>47</v>
      </c>
      <c r="G25" s="82">
        <f t="shared" si="9"/>
        <v>0</v>
      </c>
      <c r="J25" s="250">
        <v>419</v>
      </c>
      <c r="K25" s="77">
        <f>'[3]2025 ЛО'!$G25</f>
        <v>0</v>
      </c>
      <c r="L25" s="82">
        <f t="shared" si="10"/>
        <v>0</v>
      </c>
    </row>
    <row r="26" spans="1:12" s="58" customFormat="1" ht="33.75" hidden="1" customHeight="1" x14ac:dyDescent="0.25">
      <c r="A26" s="84" t="s">
        <v>103</v>
      </c>
      <c r="B26" s="153" t="s">
        <v>117</v>
      </c>
      <c r="C26" s="166">
        <f>индексы!J22</f>
        <v>1.0382677881933928</v>
      </c>
      <c r="D26" s="144">
        <f>'Расценки ТКП от 17 и 19.07.2023'!C60</f>
        <v>0</v>
      </c>
      <c r="E26" s="77">
        <f t="shared" si="8"/>
        <v>0</v>
      </c>
      <c r="F26" s="107">
        <v>0</v>
      </c>
      <c r="G26" s="82">
        <f t="shared" si="9"/>
        <v>0</v>
      </c>
      <c r="J26" s="250">
        <v>0</v>
      </c>
      <c r="K26" s="77">
        <f>'[3]2025 ЛО'!$G26</f>
        <v>0</v>
      </c>
      <c r="L26" s="82">
        <f t="shared" si="10"/>
        <v>0</v>
      </c>
    </row>
    <row r="27" spans="1:12" s="58" customFormat="1" ht="27" hidden="1" customHeight="1" x14ac:dyDescent="0.25">
      <c r="A27" s="84" t="s">
        <v>101</v>
      </c>
      <c r="B27" s="80" t="s">
        <v>84</v>
      </c>
      <c r="C27" s="166">
        <f>индексы!J23</f>
        <v>1.0382677881933928</v>
      </c>
      <c r="D27" s="144">
        <f>'Расценки ТКП от 17 и 19.07.2023'!C61</f>
        <v>0</v>
      </c>
      <c r="E27" s="77">
        <f t="shared" si="8"/>
        <v>0</v>
      </c>
      <c r="F27" s="146">
        <v>0</v>
      </c>
      <c r="G27" s="82">
        <f t="shared" si="9"/>
        <v>0</v>
      </c>
      <c r="J27" s="248">
        <v>0</v>
      </c>
      <c r="K27" s="77">
        <f>'[3]2025 ЛО'!$G27</f>
        <v>0</v>
      </c>
      <c r="L27" s="82">
        <f t="shared" si="10"/>
        <v>0</v>
      </c>
    </row>
    <row r="28" spans="1:12" s="58" customFormat="1" ht="27" customHeight="1" x14ac:dyDescent="0.25">
      <c r="A28" s="84" t="s">
        <v>76</v>
      </c>
      <c r="B28" s="75" t="s">
        <v>74</v>
      </c>
      <c r="C28" s="166">
        <f>индексы!J24</f>
        <v>1.0382677881933928</v>
      </c>
      <c r="D28" s="76">
        <f>'Расценки ТКП от 17 и 19.07.2023'!C62</f>
        <v>39982.25</v>
      </c>
      <c r="E28" s="77">
        <f t="shared" si="8"/>
        <v>41512.282274495279</v>
      </c>
      <c r="F28" s="239">
        <v>1542</v>
      </c>
      <c r="G28" s="82">
        <f t="shared" si="9"/>
        <v>64011939.26727172</v>
      </c>
      <c r="J28" s="248">
        <f>'[3]2025 ЛО'!$L$28</f>
        <v>1478</v>
      </c>
      <c r="K28" s="77">
        <f>'[3]2025 ЛО'!$G28</f>
        <v>42732.38</v>
      </c>
      <c r="L28" s="82">
        <f t="shared" si="10"/>
        <v>63158457.639999993</v>
      </c>
    </row>
    <row r="29" spans="1:12" s="58" customFormat="1" ht="27" hidden="1" customHeight="1" x14ac:dyDescent="0.25">
      <c r="A29" s="84" t="s">
        <v>104</v>
      </c>
      <c r="B29" s="80" t="s">
        <v>67</v>
      </c>
      <c r="C29" s="166">
        <f>индексы!J25</f>
        <v>1.0382677881933928</v>
      </c>
      <c r="D29" s="144">
        <f>'Расценки ТКП от 17 и 19.07.2023'!C63</f>
        <v>0</v>
      </c>
      <c r="E29" s="77">
        <f t="shared" si="2"/>
        <v>0</v>
      </c>
      <c r="F29" s="146">
        <v>1095</v>
      </c>
      <c r="G29" s="82">
        <f>$E29*F29</f>
        <v>0</v>
      </c>
      <c r="J29" s="248">
        <v>9855</v>
      </c>
      <c r="K29" s="77"/>
      <c r="L29" s="79">
        <f>J29*H29</f>
        <v>0</v>
      </c>
    </row>
    <row r="30" spans="1:12" s="58" customFormat="1" ht="27" hidden="1" customHeight="1" x14ac:dyDescent="0.25">
      <c r="A30" s="84" t="s">
        <v>105</v>
      </c>
      <c r="B30" s="83" t="s">
        <v>85</v>
      </c>
      <c r="C30" s="166">
        <f>индексы!J26</f>
        <v>1.0382677881933928</v>
      </c>
      <c r="D30" s="76">
        <f>'Расценки ТКП от 17 и 19.07.2023'!C64</f>
        <v>0</v>
      </c>
      <c r="E30" s="77"/>
      <c r="F30" s="140">
        <v>1095</v>
      </c>
      <c r="G30" s="82">
        <f t="shared" ref="G30" si="11">G31+G32</f>
        <v>0</v>
      </c>
      <c r="J30" s="248">
        <v>9855</v>
      </c>
      <c r="K30" s="77"/>
      <c r="L30" s="79">
        <f>J30*H30</f>
        <v>0</v>
      </c>
    </row>
    <row r="31" spans="1:12" s="58" customFormat="1" ht="33.75" hidden="1" customHeight="1" x14ac:dyDescent="0.25">
      <c r="A31" s="84" t="s">
        <v>106</v>
      </c>
      <c r="B31" s="83" t="s">
        <v>118</v>
      </c>
      <c r="C31" s="166">
        <f>индексы!J27</f>
        <v>1.0382677881933928</v>
      </c>
      <c r="D31" s="144">
        <f>'Расценки ТКП от 17 и 19.07.2023'!C65</f>
        <v>0</v>
      </c>
      <c r="E31" s="77">
        <f t="shared" si="2"/>
        <v>0</v>
      </c>
      <c r="F31" s="107">
        <v>1095</v>
      </c>
      <c r="G31" s="82">
        <f t="shared" ref="G31:G33" si="12">$E31*F31</f>
        <v>0</v>
      </c>
      <c r="J31" s="250">
        <v>9855</v>
      </c>
      <c r="K31" s="77"/>
      <c r="L31" s="79">
        <f>J31*H31</f>
        <v>0</v>
      </c>
    </row>
    <row r="32" spans="1:12" s="58" customFormat="1" ht="37.5" hidden="1" customHeight="1" x14ac:dyDescent="0.25">
      <c r="A32" s="84" t="s">
        <v>107</v>
      </c>
      <c r="B32" s="153" t="s">
        <v>117</v>
      </c>
      <c r="C32" s="166">
        <f>индексы!J28</f>
        <v>1.0382677881933928</v>
      </c>
      <c r="D32" s="144">
        <f>'Расценки ТКП от 17 и 19.07.2023'!C66</f>
        <v>0</v>
      </c>
      <c r="E32" s="77">
        <f t="shared" si="2"/>
        <v>0</v>
      </c>
      <c r="F32" s="107">
        <v>0</v>
      </c>
      <c r="G32" s="82">
        <f t="shared" si="12"/>
        <v>0</v>
      </c>
      <c r="J32" s="250">
        <v>0</v>
      </c>
      <c r="K32" s="77"/>
      <c r="L32" s="79">
        <f>J32*H32</f>
        <v>0</v>
      </c>
    </row>
    <row r="33" spans="1:12" s="58" customFormat="1" ht="27" hidden="1" customHeight="1" x14ac:dyDescent="0.25">
      <c r="A33" s="84" t="s">
        <v>108</v>
      </c>
      <c r="B33" s="80" t="s">
        <v>70</v>
      </c>
      <c r="C33" s="166">
        <f>индексы!J29</f>
        <v>1.0382677881933928</v>
      </c>
      <c r="D33" s="144">
        <f>'Расценки ТКП от 17 и 19.07.2023'!C67</f>
        <v>0</v>
      </c>
      <c r="E33" s="77">
        <f t="shared" si="2"/>
        <v>0</v>
      </c>
      <c r="F33" s="146">
        <v>1095</v>
      </c>
      <c r="G33" s="82">
        <f t="shared" si="12"/>
        <v>0</v>
      </c>
      <c r="J33" s="248">
        <v>9855</v>
      </c>
      <c r="K33" s="77"/>
      <c r="L33" s="79">
        <f>J33*H33</f>
        <v>0</v>
      </c>
    </row>
    <row r="34" spans="1:12" s="58" customFormat="1" ht="27" customHeight="1" x14ac:dyDescent="0.25">
      <c r="A34" s="74" t="s">
        <v>77</v>
      </c>
      <c r="B34" s="75" t="s">
        <v>86</v>
      </c>
      <c r="C34" s="166"/>
      <c r="D34" s="76"/>
      <c r="E34" s="77"/>
      <c r="F34" s="140"/>
      <c r="G34" s="79">
        <f>G35+G36+G37+G38</f>
        <v>155334100.6587787</v>
      </c>
      <c r="J34" s="248"/>
      <c r="K34" s="77"/>
      <c r="L34" s="79">
        <f>L35+L36+L37+L38</f>
        <v>156026607.22999999</v>
      </c>
    </row>
    <row r="35" spans="1:12" s="58" customFormat="1" ht="29.25" customHeight="1" x14ac:dyDescent="0.25">
      <c r="A35" s="84" t="s">
        <v>109</v>
      </c>
      <c r="B35" s="89" t="s">
        <v>87</v>
      </c>
      <c r="C35" s="166">
        <f>индексы!J31</f>
        <v>1.0382677881933928</v>
      </c>
      <c r="D35" s="144">
        <f>'Расценки ТКП от 17 и 19.07.2023'!C69</f>
        <v>58748.37</v>
      </c>
      <c r="E35" s="77">
        <f t="shared" si="2"/>
        <v>60996.540179867079</v>
      </c>
      <c r="F35" s="239">
        <v>1200</v>
      </c>
      <c r="G35" s="82">
        <f t="shared" ref="G35:G38" si="13">$E35*F35</f>
        <v>73195848.215840489</v>
      </c>
      <c r="J35" s="248">
        <f>'[3]2025 ЛО'!$L$35</f>
        <v>1145</v>
      </c>
      <c r="K35" s="77">
        <f>'[3]2025 ЛО'!$G35</f>
        <v>64290.92</v>
      </c>
      <c r="L35" s="82">
        <f t="shared" ref="L35:L37" si="14">J35*K35</f>
        <v>73613103.399999991</v>
      </c>
    </row>
    <row r="36" spans="1:12" s="58" customFormat="1" ht="27" hidden="1" customHeight="1" x14ac:dyDescent="0.25">
      <c r="A36" s="84" t="s">
        <v>110</v>
      </c>
      <c r="B36" s="80" t="s">
        <v>88</v>
      </c>
      <c r="C36" s="166">
        <f>индексы!J32</f>
        <v>1.0382677881933928</v>
      </c>
      <c r="D36" s="144">
        <f>'Расценки ТКП от 17 и 19.07.2023'!C70</f>
        <v>0</v>
      </c>
      <c r="E36" s="77">
        <f t="shared" si="2"/>
        <v>0</v>
      </c>
      <c r="F36" s="239">
        <v>270</v>
      </c>
      <c r="G36" s="82">
        <f t="shared" si="13"/>
        <v>0</v>
      </c>
      <c r="J36" s="248">
        <v>2427</v>
      </c>
      <c r="K36" s="77">
        <f>'[3]2025 ЛО'!$G36</f>
        <v>0</v>
      </c>
      <c r="L36" s="82">
        <f t="shared" si="14"/>
        <v>0</v>
      </c>
    </row>
    <row r="37" spans="1:12" s="58" customFormat="1" ht="27" customHeight="1" x14ac:dyDescent="0.25">
      <c r="A37" s="84" t="s">
        <v>111</v>
      </c>
      <c r="B37" s="80" t="s">
        <v>89</v>
      </c>
      <c r="C37" s="166">
        <f>индексы!J33</f>
        <v>1.0382677881933928</v>
      </c>
      <c r="D37" s="144">
        <f>'Расценки ТКП от 17 и 19.07.2023'!C71</f>
        <v>17580.189999999999</v>
      </c>
      <c r="E37" s="77">
        <f t="shared" si="2"/>
        <v>18252.944987319603</v>
      </c>
      <c r="F37" s="239">
        <v>4500</v>
      </c>
      <c r="G37" s="82">
        <f t="shared" si="13"/>
        <v>82138252.442938209</v>
      </c>
      <c r="J37" s="248">
        <f>'[3]2025 ЛО'!$L$37</f>
        <v>4291</v>
      </c>
      <c r="K37" s="77">
        <f>'[3]2025 ЛО'!$G37</f>
        <v>19206.13</v>
      </c>
      <c r="L37" s="82">
        <f t="shared" si="14"/>
        <v>82413503.829999998</v>
      </c>
    </row>
    <row r="38" spans="1:12" s="58" customFormat="1" ht="31.5" hidden="1" customHeight="1" x14ac:dyDescent="0.25">
      <c r="A38" s="84" t="s">
        <v>112</v>
      </c>
      <c r="B38" s="80" t="s">
        <v>90</v>
      </c>
      <c r="C38" s="152">
        <f>индексы!J34</f>
        <v>1.0382677881933928</v>
      </c>
      <c r="D38" s="144">
        <f>'Расценки ТКП от 17 и 19.07.2023'!C35</f>
        <v>0</v>
      </c>
      <c r="E38" s="77">
        <f t="shared" si="2"/>
        <v>0</v>
      </c>
      <c r="F38" s="146">
        <v>660</v>
      </c>
      <c r="G38" s="82">
        <f t="shared" si="13"/>
        <v>0</v>
      </c>
      <c r="J38" s="146">
        <v>5940</v>
      </c>
      <c r="K38" s="146"/>
      <c r="L38" s="82">
        <f t="shared" ref="L38" si="15">$E38*J38</f>
        <v>0</v>
      </c>
    </row>
    <row r="39" spans="1:12" ht="31.5" customHeight="1" x14ac:dyDescent="0.25">
      <c r="A39" s="84"/>
      <c r="B39" s="90" t="s">
        <v>0</v>
      </c>
      <c r="C39" s="152"/>
      <c r="D39" s="91"/>
      <c r="E39" s="91"/>
      <c r="F39" s="141"/>
      <c r="G39" s="93">
        <f>G9+G15+G21+G34</f>
        <v>372574535.45193362</v>
      </c>
      <c r="J39" s="141"/>
      <c r="K39" s="141"/>
      <c r="L39" s="93">
        <f>L9+L15+L21+L34</f>
        <v>372573674.69999999</v>
      </c>
    </row>
    <row r="40" spans="1:12" x14ac:dyDescent="0.25">
      <c r="A40" s="116"/>
      <c r="B40" s="136" t="s">
        <v>152</v>
      </c>
      <c r="C40" s="156"/>
      <c r="D40" s="106"/>
      <c r="E40" s="106"/>
      <c r="F40" s="135">
        <f>F9+F15+F21</f>
        <v>16461</v>
      </c>
      <c r="G40" s="106">
        <f>G9+G15+G21</f>
        <v>217240434.79315495</v>
      </c>
      <c r="J40" s="135">
        <f>J9+J15+J21</f>
        <v>15704</v>
      </c>
      <c r="K40" s="135"/>
      <c r="L40" s="106">
        <f>L9+L15+L21</f>
        <v>216547067.47</v>
      </c>
    </row>
    <row r="41" spans="1:12" x14ac:dyDescent="0.25">
      <c r="A41" s="116"/>
      <c r="B41" s="136" t="s">
        <v>153</v>
      </c>
      <c r="C41" s="156"/>
      <c r="D41" s="106"/>
      <c r="E41" s="106"/>
      <c r="F41" s="135">
        <f>F35</f>
        <v>1200</v>
      </c>
      <c r="G41" s="106">
        <f>G35+G36</f>
        <v>73195848.215840489</v>
      </c>
      <c r="J41" s="135">
        <f>J35</f>
        <v>1145</v>
      </c>
      <c r="K41" s="135"/>
      <c r="L41" s="106">
        <f>L35+L36</f>
        <v>73613103.399999991</v>
      </c>
    </row>
    <row r="42" spans="1:12" x14ac:dyDescent="0.25">
      <c r="A42" s="116"/>
      <c r="B42" s="136" t="s">
        <v>154</v>
      </c>
      <c r="C42" s="156"/>
      <c r="D42" s="106"/>
      <c r="E42" s="106"/>
      <c r="F42" s="135">
        <f>F37</f>
        <v>4500</v>
      </c>
      <c r="G42" s="106">
        <f>G37+G38</f>
        <v>82138252.442938209</v>
      </c>
      <c r="J42" s="135">
        <f>J37</f>
        <v>4291</v>
      </c>
      <c r="K42" s="135"/>
      <c r="L42" s="106">
        <f>L37+L38</f>
        <v>82413503.829999998</v>
      </c>
    </row>
    <row r="43" spans="1:12" x14ac:dyDescent="0.25">
      <c r="A43" s="62"/>
      <c r="B43" s="65"/>
      <c r="C43" s="65"/>
      <c r="D43" s="66"/>
      <c r="E43" s="66"/>
    </row>
    <row r="44" spans="1:12" x14ac:dyDescent="0.25">
      <c r="G44" s="236"/>
    </row>
    <row r="46" spans="1:12" x14ac:dyDescent="0.25">
      <c r="G46" s="238"/>
    </row>
  </sheetData>
  <mergeCells count="14">
    <mergeCell ref="A2:E2"/>
    <mergeCell ref="F4:G4"/>
    <mergeCell ref="D5:E5"/>
    <mergeCell ref="F5:G5"/>
    <mergeCell ref="A6:A8"/>
    <mergeCell ref="B6:B8"/>
    <mergeCell ref="C6:C8"/>
    <mergeCell ref="D6:D7"/>
    <mergeCell ref="E6:E8"/>
    <mergeCell ref="F7:F8"/>
    <mergeCell ref="J5:L5"/>
    <mergeCell ref="J7:J8"/>
    <mergeCell ref="L7:L8"/>
    <mergeCell ref="G7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8B56B-F789-4852-94E2-3DC403C1FB3D}">
  <sheetPr>
    <tabColor rgb="FF92D050"/>
  </sheetPr>
  <dimension ref="A1:L46"/>
  <sheetViews>
    <sheetView zoomScale="90" zoomScaleNormal="90" workbookViewId="0">
      <selection activeCell="H21" sqref="H21"/>
    </sheetView>
  </sheetViews>
  <sheetFormatPr defaultColWidth="9.140625" defaultRowHeight="15" x14ac:dyDescent="0.25"/>
  <cols>
    <col min="1" max="1" width="8.5703125" style="13" customWidth="1"/>
    <col min="2" max="2" width="68.140625" style="1" customWidth="1"/>
    <col min="3" max="3" width="18.7109375" style="1" customWidth="1"/>
    <col min="4" max="4" width="24" style="59" customWidth="1"/>
    <col min="5" max="5" width="19" style="59" customWidth="1"/>
    <col min="6" max="6" width="15.7109375" style="13" customWidth="1"/>
    <col min="7" max="7" width="19.7109375" style="13" customWidth="1"/>
    <col min="8" max="9" width="9.140625" style="13"/>
    <col min="10" max="11" width="20.42578125" style="13" customWidth="1"/>
    <col min="12" max="12" width="23.42578125" style="13" customWidth="1"/>
    <col min="13" max="16384" width="9.140625" style="13"/>
  </cols>
  <sheetData>
    <row r="1" spans="1:12" s="4" customFormat="1" ht="21.75" customHeight="1" x14ac:dyDescent="0.25">
      <c r="A1" s="61"/>
      <c r="B1" s="62"/>
      <c r="D1" s="62"/>
      <c r="E1" s="62"/>
    </row>
    <row r="2" spans="1:12" s="7" customFormat="1" ht="21" thickBot="1" x14ac:dyDescent="0.35">
      <c r="A2" s="269" t="s">
        <v>158</v>
      </c>
      <c r="B2" s="269"/>
      <c r="C2" s="269"/>
      <c r="D2" s="269"/>
      <c r="E2" s="269"/>
    </row>
    <row r="3" spans="1:12" s="7" customFormat="1" ht="20.25" x14ac:dyDescent="0.3">
      <c r="A3" s="155"/>
      <c r="B3" s="155" t="s">
        <v>234</v>
      </c>
      <c r="C3" s="150"/>
      <c r="D3" s="155"/>
      <c r="E3" s="155"/>
    </row>
    <row r="4" spans="1:12" x14ac:dyDescent="0.25">
      <c r="A4" s="62"/>
      <c r="B4" s="65"/>
      <c r="C4" s="151"/>
      <c r="D4" s="66"/>
      <c r="E4" s="67"/>
      <c r="F4" s="279" t="s">
        <v>155</v>
      </c>
      <c r="G4" s="279"/>
    </row>
    <row r="5" spans="1:12" ht="16.5" thickBot="1" x14ac:dyDescent="0.3">
      <c r="A5" s="69" t="s">
        <v>31</v>
      </c>
      <c r="B5" s="70"/>
      <c r="C5" s="154">
        <v>2026</v>
      </c>
      <c r="D5" s="280"/>
      <c r="E5" s="280"/>
      <c r="F5" s="265" t="s">
        <v>261</v>
      </c>
      <c r="G5" s="266"/>
      <c r="J5" s="276" t="s">
        <v>260</v>
      </c>
      <c r="K5" s="277"/>
      <c r="L5" s="278"/>
    </row>
    <row r="6" spans="1:12" s="57" customFormat="1" ht="15.75" customHeight="1" x14ac:dyDescent="0.25">
      <c r="A6" s="270" t="s">
        <v>2</v>
      </c>
      <c r="B6" s="271" t="s">
        <v>1</v>
      </c>
      <c r="C6" s="272" t="s">
        <v>150</v>
      </c>
      <c r="D6" s="274" t="s">
        <v>64</v>
      </c>
      <c r="E6" s="271" t="s">
        <v>151</v>
      </c>
      <c r="F6" s="137" t="s">
        <v>122</v>
      </c>
      <c r="G6" s="142" t="s">
        <v>123</v>
      </c>
      <c r="J6" s="247" t="s">
        <v>122</v>
      </c>
      <c r="K6" s="247" t="s">
        <v>259</v>
      </c>
      <c r="L6" s="142" t="s">
        <v>123</v>
      </c>
    </row>
    <row r="7" spans="1:12" s="57" customFormat="1" ht="31.5" customHeight="1" x14ac:dyDescent="0.25">
      <c r="A7" s="270"/>
      <c r="B7" s="272"/>
      <c r="C7" s="272"/>
      <c r="D7" s="275"/>
      <c r="E7" s="272"/>
      <c r="F7" s="267">
        <f t="shared" ref="F7:G7" si="0">$C$5</f>
        <v>2026</v>
      </c>
      <c r="G7" s="267">
        <f t="shared" si="0"/>
        <v>2026</v>
      </c>
      <c r="J7" s="267">
        <f t="shared" ref="J7:L7" si="1">$C$5</f>
        <v>2026</v>
      </c>
      <c r="K7" s="253"/>
      <c r="L7" s="267">
        <f t="shared" si="1"/>
        <v>2026</v>
      </c>
    </row>
    <row r="8" spans="1:12" s="57" customFormat="1" ht="30.75" customHeight="1" x14ac:dyDescent="0.25">
      <c r="A8" s="270"/>
      <c r="B8" s="273"/>
      <c r="C8" s="273"/>
      <c r="D8" s="72" t="s">
        <v>69</v>
      </c>
      <c r="E8" s="273"/>
      <c r="F8" s="268"/>
      <c r="G8" s="268"/>
      <c r="J8" s="268"/>
      <c r="K8" s="254"/>
      <c r="L8" s="268"/>
    </row>
    <row r="9" spans="1:12" ht="27" customHeight="1" x14ac:dyDescent="0.25">
      <c r="A9" s="74" t="s">
        <v>7</v>
      </c>
      <c r="B9" s="75" t="s">
        <v>65</v>
      </c>
      <c r="C9" s="166">
        <f>индексы!K5</f>
        <v>1.1145706778845388</v>
      </c>
      <c r="D9" s="76">
        <f>'Расценки ТКП от 17 и 19.07.2023'!C43</f>
        <v>9619.7800000000007</v>
      </c>
      <c r="E9" s="77">
        <f t="shared" ref="E9:E38" si="2">C9*D9</f>
        <v>10721.92471570013</v>
      </c>
      <c r="F9" s="138">
        <v>13756</v>
      </c>
      <c r="G9" s="79">
        <f>E9*F9</f>
        <v>147490796.38917097</v>
      </c>
      <c r="J9" s="248">
        <f>'[3]2026 ЛО'!$F9+1</f>
        <v>14024</v>
      </c>
      <c r="K9" s="77">
        <f>'[3]2026 ЛО'!$E9</f>
        <v>11300.79945</v>
      </c>
      <c r="L9" s="79">
        <f>J9*K9</f>
        <v>158482411.48680001</v>
      </c>
    </row>
    <row r="10" spans="1:12" s="58" customFormat="1" ht="27" hidden="1" customHeight="1" x14ac:dyDescent="0.25">
      <c r="A10" s="74" t="s">
        <v>93</v>
      </c>
      <c r="B10" s="80" t="s">
        <v>67</v>
      </c>
      <c r="C10" s="166">
        <f>индексы!K6</f>
        <v>1.1145706778845388</v>
      </c>
      <c r="D10" s="76">
        <f>'Расценки ТКП от 17 и 19.07.2023'!C44</f>
        <v>0</v>
      </c>
      <c r="E10" s="77">
        <f t="shared" si="2"/>
        <v>0</v>
      </c>
      <c r="F10" s="143"/>
      <c r="G10" s="82">
        <f>$E10*F10</f>
        <v>0</v>
      </c>
      <c r="J10" s="249">
        <v>85312</v>
      </c>
      <c r="K10" s="77"/>
      <c r="L10" s="79" t="e">
        <f>J10*#REF!</f>
        <v>#REF!</v>
      </c>
    </row>
    <row r="11" spans="1:12" s="58" customFormat="1" ht="27" hidden="1" customHeight="1" x14ac:dyDescent="0.25">
      <c r="A11" s="74" t="s">
        <v>80</v>
      </c>
      <c r="B11" s="83" t="s">
        <v>79</v>
      </c>
      <c r="C11" s="166">
        <f>индексы!K7</f>
        <v>1.1145706778845388</v>
      </c>
      <c r="D11" s="76">
        <f>'Расценки ТКП от 17 и 19.07.2023'!C45</f>
        <v>0</v>
      </c>
      <c r="E11" s="77">
        <f t="shared" si="2"/>
        <v>0</v>
      </c>
      <c r="F11" s="143"/>
      <c r="G11" s="82">
        <f>$E11*F11</f>
        <v>0</v>
      </c>
      <c r="J11" s="249">
        <v>85312</v>
      </c>
      <c r="K11" s="77"/>
      <c r="L11" s="79" t="e">
        <f>J11*#REF!</f>
        <v>#REF!</v>
      </c>
    </row>
    <row r="12" spans="1:12" s="58" customFormat="1" ht="27" hidden="1" customHeight="1" x14ac:dyDescent="0.25">
      <c r="A12" s="74" t="s">
        <v>81</v>
      </c>
      <c r="B12" s="83" t="s">
        <v>78</v>
      </c>
      <c r="C12" s="166">
        <f>индексы!K8</f>
        <v>1.1145706778845388</v>
      </c>
      <c r="D12" s="76">
        <f>'Расценки ТКП от 17 и 19.07.2023'!C46</f>
        <v>0</v>
      </c>
      <c r="E12" s="77">
        <f t="shared" si="2"/>
        <v>0</v>
      </c>
      <c r="F12" s="138"/>
      <c r="G12" s="82">
        <f t="shared" ref="G12" si="3">G13+G14</f>
        <v>0</v>
      </c>
      <c r="J12" s="249">
        <v>85312</v>
      </c>
      <c r="K12" s="77"/>
      <c r="L12" s="79" t="e">
        <f>J12*#REF!</f>
        <v>#REF!</v>
      </c>
    </row>
    <row r="13" spans="1:12" s="58" customFormat="1" ht="34.5" hidden="1" customHeight="1" x14ac:dyDescent="0.25">
      <c r="A13" s="74" t="s">
        <v>82</v>
      </c>
      <c r="B13" s="83" t="s">
        <v>118</v>
      </c>
      <c r="C13" s="166">
        <f>индексы!K9</f>
        <v>1.1145706778845388</v>
      </c>
      <c r="D13" s="76">
        <f>'Расценки ТКП от 17 и 19.07.2023'!C47</f>
        <v>0</v>
      </c>
      <c r="E13" s="77">
        <f t="shared" si="2"/>
        <v>0</v>
      </c>
      <c r="F13" s="107"/>
      <c r="G13" s="82">
        <f>$E13*F13</f>
        <v>0</v>
      </c>
      <c r="J13" s="250">
        <v>85312</v>
      </c>
      <c r="K13" s="77"/>
      <c r="L13" s="79" t="e">
        <f>J13*#REF!</f>
        <v>#REF!</v>
      </c>
    </row>
    <row r="14" spans="1:12" s="58" customFormat="1" ht="34.5" hidden="1" customHeight="1" x14ac:dyDescent="0.25">
      <c r="A14" s="74" t="s">
        <v>83</v>
      </c>
      <c r="B14" s="153" t="s">
        <v>117</v>
      </c>
      <c r="C14" s="166">
        <f>индексы!K10</f>
        <v>1.1145706778845388</v>
      </c>
      <c r="D14" s="76">
        <f>'Расценки ТКП от 17 и 19.07.2023'!C48</f>
        <v>0</v>
      </c>
      <c r="E14" s="77">
        <f t="shared" si="2"/>
        <v>0</v>
      </c>
      <c r="F14" s="107"/>
      <c r="G14" s="82">
        <f>$E14*F14</f>
        <v>0</v>
      </c>
      <c r="J14" s="250">
        <v>0</v>
      </c>
      <c r="K14" s="77"/>
      <c r="L14" s="79" t="e">
        <f>J14*#REF!</f>
        <v>#REF!</v>
      </c>
    </row>
    <row r="15" spans="1:12" s="58" customFormat="1" ht="27" customHeight="1" x14ac:dyDescent="0.25">
      <c r="A15" s="84" t="s">
        <v>8</v>
      </c>
      <c r="B15" s="75" t="s">
        <v>68</v>
      </c>
      <c r="C15" s="166">
        <f>индексы!K11</f>
        <v>1.1145706778845388</v>
      </c>
      <c r="D15" s="76">
        <f>'Расценки ТКП от 17 и 19.07.2023'!C49</f>
        <v>18975.47</v>
      </c>
      <c r="E15" s="77">
        <f t="shared" si="2"/>
        <v>21149.502461077729</v>
      </c>
      <c r="F15" s="139">
        <v>611</v>
      </c>
      <c r="G15" s="79">
        <f t="shared" ref="G15:G28" si="4">E15*F15</f>
        <v>12922346.003718492</v>
      </c>
      <c r="J15" s="255">
        <v>377</v>
      </c>
      <c r="K15" s="77">
        <f>'[3]2026 ЛО'!$E15</f>
        <v>22263.593219999999</v>
      </c>
      <c r="L15" s="79">
        <f>J15*K15</f>
        <v>8393374.6439399999</v>
      </c>
    </row>
    <row r="16" spans="1:12" s="58" customFormat="1" ht="27" hidden="1" customHeight="1" x14ac:dyDescent="0.25">
      <c r="A16" s="84" t="s">
        <v>94</v>
      </c>
      <c r="B16" s="80" t="s">
        <v>67</v>
      </c>
      <c r="C16" s="166">
        <f>индексы!K12</f>
        <v>1.1145706778845388</v>
      </c>
      <c r="D16" s="144">
        <f>'Расценки ТКП от 17 и 19.07.2023'!C13</f>
        <v>0</v>
      </c>
      <c r="E16" s="77">
        <f t="shared" si="2"/>
        <v>0</v>
      </c>
      <c r="F16" s="145">
        <v>491</v>
      </c>
      <c r="G16" s="82">
        <f t="shared" si="4"/>
        <v>0</v>
      </c>
      <c r="J16" s="251">
        <v>4460</v>
      </c>
      <c r="K16" s="77"/>
      <c r="L16" s="79" t="e">
        <f>J16*#REF!</f>
        <v>#REF!</v>
      </c>
    </row>
    <row r="17" spans="1:12" s="58" customFormat="1" ht="27" hidden="1" customHeight="1" x14ac:dyDescent="0.25">
      <c r="A17" s="84" t="s">
        <v>95</v>
      </c>
      <c r="B17" s="83" t="s">
        <v>79</v>
      </c>
      <c r="C17" s="166">
        <f>индексы!K13</f>
        <v>1.1145706778845388</v>
      </c>
      <c r="D17" s="144">
        <f>'Расценки ТКП от 17 и 19.07.2023'!C14</f>
        <v>0</v>
      </c>
      <c r="E17" s="77">
        <f t="shared" si="2"/>
        <v>0</v>
      </c>
      <c r="F17" s="145">
        <v>491</v>
      </c>
      <c r="G17" s="82">
        <f t="shared" si="4"/>
        <v>0</v>
      </c>
      <c r="J17" s="251">
        <v>4460</v>
      </c>
      <c r="K17" s="77"/>
      <c r="L17" s="79" t="e">
        <f>J17*#REF!</f>
        <v>#REF!</v>
      </c>
    </row>
    <row r="18" spans="1:12" s="58" customFormat="1" ht="27" hidden="1" customHeight="1" x14ac:dyDescent="0.25">
      <c r="A18" s="84" t="s">
        <v>96</v>
      </c>
      <c r="B18" s="83" t="s">
        <v>78</v>
      </c>
      <c r="C18" s="166">
        <f>индексы!K14</f>
        <v>1.1145706778845388</v>
      </c>
      <c r="D18" s="76"/>
      <c r="E18" s="77"/>
      <c r="F18" s="139">
        <v>491</v>
      </c>
      <c r="G18" s="82">
        <f t="shared" si="4"/>
        <v>0</v>
      </c>
      <c r="J18" s="251">
        <v>4460</v>
      </c>
      <c r="K18" s="77"/>
      <c r="L18" s="79" t="e">
        <f>J18*#REF!</f>
        <v>#REF!</v>
      </c>
    </row>
    <row r="19" spans="1:12" s="58" customFormat="1" ht="32.25" hidden="1" customHeight="1" x14ac:dyDescent="0.25">
      <c r="A19" s="84" t="s">
        <v>97</v>
      </c>
      <c r="B19" s="83" t="s">
        <v>118</v>
      </c>
      <c r="C19" s="166">
        <f>индексы!K15</f>
        <v>1.1145706778845388</v>
      </c>
      <c r="D19" s="144">
        <f>'Расценки ТКП от 17 и 19.07.2023'!C16</f>
        <v>0</v>
      </c>
      <c r="E19" s="77">
        <f t="shared" si="2"/>
        <v>0</v>
      </c>
      <c r="F19" s="107">
        <v>491</v>
      </c>
      <c r="G19" s="82">
        <f t="shared" si="4"/>
        <v>0</v>
      </c>
      <c r="J19" s="250">
        <v>4460</v>
      </c>
      <c r="K19" s="77"/>
      <c r="L19" s="79" t="e">
        <f>J19*#REF!</f>
        <v>#REF!</v>
      </c>
    </row>
    <row r="20" spans="1:12" s="58" customFormat="1" ht="35.25" hidden="1" customHeight="1" x14ac:dyDescent="0.25">
      <c r="A20" s="84" t="s">
        <v>98</v>
      </c>
      <c r="B20" s="153" t="s">
        <v>117</v>
      </c>
      <c r="C20" s="166">
        <f>индексы!K16</f>
        <v>1.1145706778845388</v>
      </c>
      <c r="D20" s="144">
        <f>'Расценки ТКП от 17 и 19.07.2023'!C17</f>
        <v>0</v>
      </c>
      <c r="E20" s="77">
        <f t="shared" si="2"/>
        <v>0</v>
      </c>
      <c r="F20" s="107">
        <v>0</v>
      </c>
      <c r="G20" s="82">
        <f t="shared" si="4"/>
        <v>0</v>
      </c>
      <c r="J20" s="250">
        <v>0</v>
      </c>
      <c r="K20" s="77"/>
      <c r="L20" s="79" t="e">
        <f>J20*#REF!</f>
        <v>#REF!</v>
      </c>
    </row>
    <row r="21" spans="1:12" ht="27" customHeight="1" x14ac:dyDescent="0.25">
      <c r="A21" s="74" t="s">
        <v>20</v>
      </c>
      <c r="B21" s="75" t="s">
        <v>66</v>
      </c>
      <c r="C21" s="166"/>
      <c r="D21" s="86"/>
      <c r="E21" s="77"/>
      <c r="F21" s="140">
        <v>1033</v>
      </c>
      <c r="G21" s="79">
        <f>G22+G28</f>
        <v>45869534.239879981</v>
      </c>
      <c r="J21" s="248">
        <f>J22+J28</f>
        <v>981</v>
      </c>
      <c r="K21" s="77"/>
      <c r="L21" s="252">
        <f>L22+L28</f>
        <v>44991628.107419997</v>
      </c>
    </row>
    <row r="22" spans="1:12" ht="27" customHeight="1" x14ac:dyDescent="0.25">
      <c r="A22" s="74" t="s">
        <v>75</v>
      </c>
      <c r="B22" s="75" t="s">
        <v>73</v>
      </c>
      <c r="C22" s="166">
        <f>индексы!K18</f>
        <v>1.1145706778845388</v>
      </c>
      <c r="D22" s="86">
        <f>'Расценки ТКП от 17 и 19.07.2023'!C56</f>
        <v>37353.279999999999</v>
      </c>
      <c r="E22" s="77">
        <f t="shared" si="2"/>
        <v>41632.870610810984</v>
      </c>
      <c r="F22" s="140">
        <v>56</v>
      </c>
      <c r="G22" s="82">
        <f t="shared" si="4"/>
        <v>2331440.754205415</v>
      </c>
      <c r="J22" s="248">
        <f>'[3]2026 ЛО'!$F22</f>
        <v>53</v>
      </c>
      <c r="K22" s="77">
        <f>'[3]2026 ЛО'!$E22</f>
        <v>43065.934379999999</v>
      </c>
      <c r="L22" s="82">
        <f t="shared" ref="L22:L28" si="5">J22*K22</f>
        <v>2282494.52214</v>
      </c>
    </row>
    <row r="23" spans="1:12" s="58" customFormat="1" ht="27" hidden="1" customHeight="1" x14ac:dyDescent="0.25">
      <c r="A23" s="84" t="s">
        <v>99</v>
      </c>
      <c r="B23" s="80" t="s">
        <v>67</v>
      </c>
      <c r="C23" s="166">
        <f>индексы!K19</f>
        <v>1.1145706778845388</v>
      </c>
      <c r="D23" s="144">
        <f>'Расценки ТКП от 17 и 19.07.2023'!C57</f>
        <v>0</v>
      </c>
      <c r="E23" s="77">
        <f t="shared" si="2"/>
        <v>0</v>
      </c>
      <c r="F23" s="146">
        <v>56</v>
      </c>
      <c r="G23" s="82">
        <f t="shared" si="4"/>
        <v>0</v>
      </c>
      <c r="J23" s="248">
        <v>419</v>
      </c>
      <c r="K23" s="77">
        <f>'[3]2025 ЛО'!$G23</f>
        <v>0</v>
      </c>
      <c r="L23" s="82">
        <f t="shared" si="5"/>
        <v>0</v>
      </c>
    </row>
    <row r="24" spans="1:12" s="58" customFormat="1" ht="27" hidden="1" customHeight="1" x14ac:dyDescent="0.25">
      <c r="A24" s="84" t="s">
        <v>100</v>
      </c>
      <c r="B24" s="83" t="s">
        <v>85</v>
      </c>
      <c r="C24" s="166">
        <f>индексы!K20</f>
        <v>1.1145706778845388</v>
      </c>
      <c r="D24" s="76">
        <f>'Расценки ТКП от 17 и 19.07.2023'!C58</f>
        <v>0</v>
      </c>
      <c r="E24" s="77">
        <f t="shared" si="2"/>
        <v>0</v>
      </c>
      <c r="F24" s="140">
        <v>56</v>
      </c>
      <c r="G24" s="82">
        <f t="shared" si="4"/>
        <v>0</v>
      </c>
      <c r="J24" s="248">
        <v>419</v>
      </c>
      <c r="K24" s="77">
        <f>'[3]2025 ЛО'!$G24</f>
        <v>0</v>
      </c>
      <c r="L24" s="82">
        <f t="shared" si="5"/>
        <v>0</v>
      </c>
    </row>
    <row r="25" spans="1:12" s="58" customFormat="1" ht="32.25" hidden="1" customHeight="1" x14ac:dyDescent="0.25">
      <c r="A25" s="84" t="s">
        <v>102</v>
      </c>
      <c r="B25" s="83" t="s">
        <v>118</v>
      </c>
      <c r="C25" s="166">
        <f>индексы!K21</f>
        <v>1.1145706778845388</v>
      </c>
      <c r="D25" s="144">
        <f>'Расценки ТКП от 17 и 19.07.2023'!C59</f>
        <v>0</v>
      </c>
      <c r="E25" s="77">
        <f t="shared" si="2"/>
        <v>0</v>
      </c>
      <c r="F25" s="107">
        <v>56</v>
      </c>
      <c r="G25" s="82">
        <f t="shared" si="4"/>
        <v>0</v>
      </c>
      <c r="J25" s="250">
        <v>419</v>
      </c>
      <c r="K25" s="77">
        <f>'[3]2025 ЛО'!$G25</f>
        <v>0</v>
      </c>
      <c r="L25" s="82">
        <f t="shared" si="5"/>
        <v>0</v>
      </c>
    </row>
    <row r="26" spans="1:12" s="58" customFormat="1" ht="33.75" hidden="1" customHeight="1" x14ac:dyDescent="0.25">
      <c r="A26" s="84" t="s">
        <v>103</v>
      </c>
      <c r="B26" s="153" t="s">
        <v>117</v>
      </c>
      <c r="C26" s="166">
        <f>индексы!K22</f>
        <v>1.1145706778845388</v>
      </c>
      <c r="D26" s="144">
        <f>'Расценки ТКП от 17 и 19.07.2023'!C60</f>
        <v>0</v>
      </c>
      <c r="E26" s="77">
        <f t="shared" si="2"/>
        <v>0</v>
      </c>
      <c r="F26" s="107">
        <v>0</v>
      </c>
      <c r="G26" s="82">
        <f t="shared" si="4"/>
        <v>0</v>
      </c>
      <c r="J26" s="250">
        <v>0</v>
      </c>
      <c r="K26" s="77">
        <f>'[3]2025 ЛО'!$G26</f>
        <v>0</v>
      </c>
      <c r="L26" s="82">
        <f t="shared" si="5"/>
        <v>0</v>
      </c>
    </row>
    <row r="27" spans="1:12" s="58" customFormat="1" ht="27" hidden="1" customHeight="1" x14ac:dyDescent="0.25">
      <c r="A27" s="84" t="s">
        <v>101</v>
      </c>
      <c r="B27" s="80" t="s">
        <v>84</v>
      </c>
      <c r="C27" s="166">
        <f>индексы!K23</f>
        <v>1.1145706778845388</v>
      </c>
      <c r="D27" s="144">
        <f>'Расценки ТКП от 17 и 19.07.2023'!C61</f>
        <v>0</v>
      </c>
      <c r="E27" s="77">
        <f t="shared" si="2"/>
        <v>0</v>
      </c>
      <c r="F27" s="146">
        <v>16</v>
      </c>
      <c r="G27" s="82">
        <f t="shared" si="4"/>
        <v>0</v>
      </c>
      <c r="J27" s="248">
        <v>0</v>
      </c>
      <c r="K27" s="77">
        <f>'[3]2025 ЛО'!$G27</f>
        <v>0</v>
      </c>
      <c r="L27" s="82">
        <f t="shared" si="5"/>
        <v>0</v>
      </c>
    </row>
    <row r="28" spans="1:12" s="58" customFormat="1" ht="27" customHeight="1" x14ac:dyDescent="0.25">
      <c r="A28" s="84" t="s">
        <v>76</v>
      </c>
      <c r="B28" s="75" t="s">
        <v>74</v>
      </c>
      <c r="C28" s="166">
        <f>индексы!K24</f>
        <v>1.1145706778845388</v>
      </c>
      <c r="D28" s="76">
        <f>'Расценки ТКП от 17 и 19.07.2023'!C62</f>
        <v>39982.25</v>
      </c>
      <c r="E28" s="77">
        <f t="shared" si="2"/>
        <v>44563.043485849099</v>
      </c>
      <c r="F28" s="140">
        <v>977</v>
      </c>
      <c r="G28" s="82">
        <f t="shared" si="4"/>
        <v>43538093.485674568</v>
      </c>
      <c r="J28" s="248">
        <f>'[3]2026 ЛО'!$F28</f>
        <v>928</v>
      </c>
      <c r="K28" s="77">
        <f>'[3]2026 ЛО'!$E28</f>
        <v>46022.773259999994</v>
      </c>
      <c r="L28" s="82">
        <f t="shared" si="5"/>
        <v>42709133.585279994</v>
      </c>
    </row>
    <row r="29" spans="1:12" s="58" customFormat="1" ht="27" hidden="1" customHeight="1" x14ac:dyDescent="0.25">
      <c r="A29" s="84" t="s">
        <v>104</v>
      </c>
      <c r="B29" s="80" t="s">
        <v>67</v>
      </c>
      <c r="C29" s="166">
        <f>индексы!K25</f>
        <v>1.1145706778845388</v>
      </c>
      <c r="D29" s="144">
        <f>'Расценки ТКП от 17 и 19.07.2023'!C63</f>
        <v>0</v>
      </c>
      <c r="E29" s="77">
        <f t="shared" si="2"/>
        <v>0</v>
      </c>
      <c r="F29" s="146">
        <v>786</v>
      </c>
      <c r="G29" s="82">
        <f>$E29*F29</f>
        <v>0</v>
      </c>
      <c r="J29" s="248">
        <v>9855</v>
      </c>
      <c r="K29" s="77"/>
      <c r="L29" s="79" t="e">
        <f>J29*#REF!</f>
        <v>#REF!</v>
      </c>
    </row>
    <row r="30" spans="1:12" s="58" customFormat="1" ht="27" hidden="1" customHeight="1" x14ac:dyDescent="0.25">
      <c r="A30" s="84" t="s">
        <v>105</v>
      </c>
      <c r="B30" s="83" t="s">
        <v>85</v>
      </c>
      <c r="C30" s="166">
        <f>индексы!K26</f>
        <v>1.1145706778845388</v>
      </c>
      <c r="D30" s="76">
        <f>'Расценки ТКП от 17 и 19.07.2023'!C64</f>
        <v>0</v>
      </c>
      <c r="E30" s="77"/>
      <c r="F30" s="140">
        <v>786</v>
      </c>
      <c r="G30" s="82">
        <f t="shared" ref="G30" si="6">G31+G32</f>
        <v>0</v>
      </c>
      <c r="J30" s="248">
        <v>9855</v>
      </c>
      <c r="K30" s="77"/>
      <c r="L30" s="79" t="e">
        <f>J30*#REF!</f>
        <v>#REF!</v>
      </c>
    </row>
    <row r="31" spans="1:12" s="58" customFormat="1" ht="33.75" hidden="1" customHeight="1" x14ac:dyDescent="0.25">
      <c r="A31" s="84" t="s">
        <v>106</v>
      </c>
      <c r="B31" s="83" t="s">
        <v>118</v>
      </c>
      <c r="C31" s="166">
        <f>индексы!K27</f>
        <v>1.1145706778845388</v>
      </c>
      <c r="D31" s="144">
        <f>'Расценки ТКП от 17 и 19.07.2023'!C65</f>
        <v>0</v>
      </c>
      <c r="E31" s="77">
        <f t="shared" si="2"/>
        <v>0</v>
      </c>
      <c r="F31" s="107">
        <v>786</v>
      </c>
      <c r="G31" s="82">
        <f t="shared" ref="G31:G33" si="7">$E31*F31</f>
        <v>0</v>
      </c>
      <c r="J31" s="250">
        <v>9855</v>
      </c>
      <c r="K31" s="77"/>
      <c r="L31" s="79" t="e">
        <f>J31*#REF!</f>
        <v>#REF!</v>
      </c>
    </row>
    <row r="32" spans="1:12" s="58" customFormat="1" ht="37.5" hidden="1" customHeight="1" x14ac:dyDescent="0.25">
      <c r="A32" s="84" t="s">
        <v>107</v>
      </c>
      <c r="B32" s="153" t="s">
        <v>117</v>
      </c>
      <c r="C32" s="166">
        <f>индексы!K28</f>
        <v>1.1145706778845388</v>
      </c>
      <c r="D32" s="144">
        <f>'Расценки ТКП от 17 и 19.07.2023'!C66</f>
        <v>0</v>
      </c>
      <c r="E32" s="77">
        <f t="shared" si="2"/>
        <v>0</v>
      </c>
      <c r="F32" s="107">
        <v>0</v>
      </c>
      <c r="G32" s="82">
        <f t="shared" si="7"/>
        <v>0</v>
      </c>
      <c r="J32" s="250">
        <v>0</v>
      </c>
      <c r="K32" s="77"/>
      <c r="L32" s="79" t="e">
        <f>J32*#REF!</f>
        <v>#REF!</v>
      </c>
    </row>
    <row r="33" spans="1:12" s="58" customFormat="1" ht="27" hidden="1" customHeight="1" x14ac:dyDescent="0.25">
      <c r="A33" s="84" t="s">
        <v>108</v>
      </c>
      <c r="B33" s="80" t="s">
        <v>70</v>
      </c>
      <c r="C33" s="166">
        <f>индексы!K29</f>
        <v>1.1145706778845388</v>
      </c>
      <c r="D33" s="144">
        <f>'Расценки ТКП от 17 и 19.07.2023'!C67</f>
        <v>0</v>
      </c>
      <c r="E33" s="77">
        <f t="shared" si="2"/>
        <v>0</v>
      </c>
      <c r="F33" s="146">
        <v>786</v>
      </c>
      <c r="G33" s="82">
        <f t="shared" si="7"/>
        <v>0</v>
      </c>
      <c r="J33" s="248">
        <v>9855</v>
      </c>
      <c r="K33" s="77"/>
      <c r="L33" s="79" t="e">
        <f>J33*#REF!</f>
        <v>#REF!</v>
      </c>
    </row>
    <row r="34" spans="1:12" s="58" customFormat="1" ht="27" customHeight="1" x14ac:dyDescent="0.25">
      <c r="A34" s="74" t="s">
        <v>77</v>
      </c>
      <c r="B34" s="75" t="s">
        <v>86</v>
      </c>
      <c r="C34" s="166"/>
      <c r="D34" s="76"/>
      <c r="E34" s="77"/>
      <c r="F34" s="140"/>
      <c r="G34" s="79">
        <f>G35+G36+G37+G38</f>
        <v>17004341.205957089</v>
      </c>
      <c r="J34" s="248"/>
      <c r="K34" s="77"/>
      <c r="L34" s="79">
        <f>L35+L36+L37+L38</f>
        <v>11422780.437690001</v>
      </c>
    </row>
    <row r="35" spans="1:12" s="58" customFormat="1" ht="29.25" customHeight="1" x14ac:dyDescent="0.25">
      <c r="A35" s="84" t="s">
        <v>109</v>
      </c>
      <c r="B35" s="89" t="s">
        <v>87</v>
      </c>
      <c r="C35" s="152">
        <f>индексы!K31</f>
        <v>1.1145706778845388</v>
      </c>
      <c r="D35" s="144">
        <f>'Расценки ТКП от 17 и 19.07.2023'!C69</f>
        <v>58748.37</v>
      </c>
      <c r="E35" s="77">
        <f t="shared" si="2"/>
        <v>65479.210575511708</v>
      </c>
      <c r="F35" s="146">
        <v>137</v>
      </c>
      <c r="G35" s="82">
        <f t="shared" ref="G35:G38" si="8">$E35*F35</f>
        <v>8970651.8488451038</v>
      </c>
      <c r="J35" s="248">
        <v>87</v>
      </c>
      <c r="K35" s="77">
        <f>'[3]2026 ЛО'!$E35</f>
        <v>69241.32084</v>
      </c>
      <c r="L35" s="82">
        <f t="shared" ref="L35:L37" si="9">J35*K35</f>
        <v>6023994.9130800003</v>
      </c>
    </row>
    <row r="36" spans="1:12" s="58" customFormat="1" ht="27" hidden="1" customHeight="1" x14ac:dyDescent="0.25">
      <c r="A36" s="84" t="s">
        <v>110</v>
      </c>
      <c r="B36" s="80" t="s">
        <v>88</v>
      </c>
      <c r="C36" s="152">
        <f>индексы!K32</f>
        <v>1.1145706778845388</v>
      </c>
      <c r="D36" s="144">
        <f>'Расценки ТКП от 17 и 19.07.2023'!C70</f>
        <v>0</v>
      </c>
      <c r="E36" s="77">
        <f t="shared" si="2"/>
        <v>0</v>
      </c>
      <c r="F36" s="146">
        <v>137</v>
      </c>
      <c r="G36" s="82">
        <f t="shared" si="8"/>
        <v>0</v>
      </c>
      <c r="J36" s="248"/>
      <c r="K36" s="77">
        <f>'[3]2025 ЛО'!$G36</f>
        <v>0</v>
      </c>
      <c r="L36" s="82">
        <f t="shared" si="9"/>
        <v>0</v>
      </c>
    </row>
    <row r="37" spans="1:12" s="58" customFormat="1" ht="27" customHeight="1" x14ac:dyDescent="0.25">
      <c r="A37" s="84" t="s">
        <v>111</v>
      </c>
      <c r="B37" s="80" t="s">
        <v>89</v>
      </c>
      <c r="C37" s="152">
        <f>индексы!K33</f>
        <v>1.1145706778845388</v>
      </c>
      <c r="D37" s="144">
        <f>'Расценки ТКП от 17 и 19.07.2023'!C71</f>
        <v>17580.189999999999</v>
      </c>
      <c r="E37" s="77">
        <f t="shared" si="2"/>
        <v>19594.364285638989</v>
      </c>
      <c r="F37" s="146">
        <v>410</v>
      </c>
      <c r="G37" s="82">
        <f t="shared" si="8"/>
        <v>8033689.3571119858</v>
      </c>
      <c r="J37" s="248">
        <f>3*J35</f>
        <v>261</v>
      </c>
      <c r="K37" s="77">
        <f>'[3]2026 ЛО'!$E37</f>
        <v>20685.00201</v>
      </c>
      <c r="L37" s="82">
        <f t="shared" si="9"/>
        <v>5398785.5246099997</v>
      </c>
    </row>
    <row r="38" spans="1:12" s="58" customFormat="1" ht="31.5" hidden="1" customHeight="1" x14ac:dyDescent="0.25">
      <c r="A38" s="84" t="s">
        <v>112</v>
      </c>
      <c r="B38" s="80" t="s">
        <v>90</v>
      </c>
      <c r="C38" s="152">
        <f>индексы!K34</f>
        <v>1.1145706778845388</v>
      </c>
      <c r="D38" s="144">
        <f>'Расценки ТКП от 17 и 19.07.2023'!C35</f>
        <v>0</v>
      </c>
      <c r="E38" s="77">
        <f t="shared" si="2"/>
        <v>0</v>
      </c>
      <c r="F38" s="146">
        <v>330</v>
      </c>
      <c r="G38" s="82">
        <f t="shared" si="8"/>
        <v>0</v>
      </c>
      <c r="J38" s="146">
        <v>5940</v>
      </c>
      <c r="K38" s="146"/>
      <c r="L38" s="82">
        <f t="shared" ref="L38" si="10">$E38*J38</f>
        <v>0</v>
      </c>
    </row>
    <row r="39" spans="1:12" ht="31.5" customHeight="1" x14ac:dyDescent="0.25">
      <c r="A39" s="84"/>
      <c r="B39" s="90" t="s">
        <v>0</v>
      </c>
      <c r="C39" s="152"/>
      <c r="D39" s="91"/>
      <c r="E39" s="91"/>
      <c r="F39" s="141"/>
      <c r="G39" s="93">
        <f>G9+G15+G21+G34</f>
        <v>223287017.83872655</v>
      </c>
      <c r="J39" s="141"/>
      <c r="K39" s="141"/>
      <c r="L39" s="93">
        <f>L9+L15+L21+L34</f>
        <v>223290194.67585</v>
      </c>
    </row>
    <row r="40" spans="1:12" x14ac:dyDescent="0.25">
      <c r="A40" s="116"/>
      <c r="B40" s="136" t="s">
        <v>152</v>
      </c>
      <c r="C40" s="156"/>
      <c r="D40" s="106"/>
      <c r="E40" s="106"/>
      <c r="F40" s="135">
        <f>F9+F15+F21</f>
        <v>15400</v>
      </c>
      <c r="G40" s="106">
        <f>G9+G15+G21</f>
        <v>206282676.63276947</v>
      </c>
      <c r="J40" s="135">
        <f>J9+J15+J21</f>
        <v>15382</v>
      </c>
      <c r="K40" s="135"/>
      <c r="L40" s="106">
        <f>L9+L15+L21</f>
        <v>211867414.23816001</v>
      </c>
    </row>
    <row r="41" spans="1:12" x14ac:dyDescent="0.25">
      <c r="A41" s="116"/>
      <c r="B41" s="136" t="s">
        <v>153</v>
      </c>
      <c r="C41" s="156"/>
      <c r="D41" s="106"/>
      <c r="E41" s="106"/>
      <c r="F41" s="135">
        <f>F35</f>
        <v>137</v>
      </c>
      <c r="G41" s="106">
        <f>G35+G36</f>
        <v>8970651.8488451038</v>
      </c>
      <c r="J41" s="135">
        <f>J35</f>
        <v>87</v>
      </c>
      <c r="K41" s="135"/>
      <c r="L41" s="106">
        <f>L35+L36</f>
        <v>6023994.9130800003</v>
      </c>
    </row>
    <row r="42" spans="1:12" x14ac:dyDescent="0.25">
      <c r="A42" s="116"/>
      <c r="B42" s="136" t="s">
        <v>154</v>
      </c>
      <c r="C42" s="156"/>
      <c r="D42" s="106"/>
      <c r="E42" s="106"/>
      <c r="F42" s="135">
        <f>F37</f>
        <v>410</v>
      </c>
      <c r="G42" s="106">
        <f>G37+G38</f>
        <v>8033689.3571119858</v>
      </c>
      <c r="J42" s="135">
        <f>J37</f>
        <v>261</v>
      </c>
      <c r="K42" s="135"/>
      <c r="L42" s="106">
        <f>L37+L38</f>
        <v>5398785.5246099997</v>
      </c>
    </row>
    <row r="43" spans="1:12" x14ac:dyDescent="0.25">
      <c r="A43" s="62"/>
      <c r="B43" s="65"/>
      <c r="C43" s="65"/>
      <c r="D43" s="66"/>
      <c r="E43" s="66"/>
    </row>
    <row r="44" spans="1:12" x14ac:dyDescent="0.25">
      <c r="G44" s="236"/>
    </row>
    <row r="45" spans="1:12" x14ac:dyDescent="0.25">
      <c r="L45" s="246"/>
    </row>
    <row r="46" spans="1:12" x14ac:dyDescent="0.25">
      <c r="G46" s="238"/>
    </row>
  </sheetData>
  <mergeCells count="14">
    <mergeCell ref="G7:G8"/>
    <mergeCell ref="A2:E2"/>
    <mergeCell ref="F4:G4"/>
    <mergeCell ref="D5:E5"/>
    <mergeCell ref="F5:G5"/>
    <mergeCell ref="A6:A8"/>
    <mergeCell ref="B6:B8"/>
    <mergeCell ref="C6:C8"/>
    <mergeCell ref="D6:D7"/>
    <mergeCell ref="E6:E8"/>
    <mergeCell ref="F7:F8"/>
    <mergeCell ref="J5:L5"/>
    <mergeCell ref="J7:J8"/>
    <mergeCell ref="L7:L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41ADF-86EB-4676-AB66-93A92670C68C}">
  <sheetPr>
    <tabColor rgb="FF92D050"/>
  </sheetPr>
  <dimension ref="A1:L46"/>
  <sheetViews>
    <sheetView zoomScaleNormal="100" workbookViewId="0">
      <selection activeCell="T35" sqref="T35"/>
    </sheetView>
  </sheetViews>
  <sheetFormatPr defaultColWidth="9.140625" defaultRowHeight="15" x14ac:dyDescent="0.25"/>
  <cols>
    <col min="1" max="1" width="8.5703125" style="13" customWidth="1"/>
    <col min="2" max="2" width="68.140625" style="1" customWidth="1"/>
    <col min="3" max="3" width="18.7109375" style="1" customWidth="1"/>
    <col min="4" max="4" width="24" style="59" customWidth="1"/>
    <col min="5" max="5" width="19" style="59" customWidth="1"/>
    <col min="6" max="6" width="15.7109375" style="13" customWidth="1"/>
    <col min="7" max="7" width="19.7109375" style="13" customWidth="1"/>
    <col min="8" max="9" width="9.140625" style="13"/>
    <col min="10" max="11" width="20.42578125" style="13" customWidth="1"/>
    <col min="12" max="12" width="23.42578125" style="13" customWidth="1"/>
    <col min="13" max="16384" width="9.140625" style="13"/>
  </cols>
  <sheetData>
    <row r="1" spans="1:12" s="4" customFormat="1" ht="21.75" customHeight="1" x14ac:dyDescent="0.25">
      <c r="A1" s="61"/>
      <c r="B1" s="62"/>
      <c r="D1" s="62"/>
      <c r="E1" s="62"/>
    </row>
    <row r="2" spans="1:12" s="7" customFormat="1" ht="21" thickBot="1" x14ac:dyDescent="0.35">
      <c r="A2" s="269" t="s">
        <v>158</v>
      </c>
      <c r="B2" s="269"/>
      <c r="C2" s="269"/>
      <c r="D2" s="269"/>
      <c r="E2" s="269"/>
    </row>
    <row r="3" spans="1:12" s="7" customFormat="1" ht="20.25" x14ac:dyDescent="0.3">
      <c r="A3" s="155"/>
      <c r="B3" s="155" t="s">
        <v>235</v>
      </c>
      <c r="C3" s="150"/>
      <c r="D3" s="155"/>
      <c r="E3" s="155"/>
    </row>
    <row r="4" spans="1:12" x14ac:dyDescent="0.25">
      <c r="A4" s="62"/>
      <c r="B4" s="65"/>
      <c r="C4" s="151"/>
      <c r="D4" s="66"/>
      <c r="E4" s="67"/>
      <c r="F4" s="279" t="s">
        <v>155</v>
      </c>
      <c r="G4" s="279"/>
    </row>
    <row r="5" spans="1:12" ht="16.5" thickBot="1" x14ac:dyDescent="0.3">
      <c r="A5" s="69" t="s">
        <v>31</v>
      </c>
      <c r="B5" s="70"/>
      <c r="C5" s="154">
        <v>2027</v>
      </c>
      <c r="D5" s="280"/>
      <c r="E5" s="280"/>
      <c r="F5" s="265" t="s">
        <v>261</v>
      </c>
      <c r="G5" s="266"/>
      <c r="J5" s="276" t="s">
        <v>260</v>
      </c>
      <c r="K5" s="277"/>
      <c r="L5" s="278"/>
    </row>
    <row r="6" spans="1:12" s="57" customFormat="1" ht="15.75" customHeight="1" x14ac:dyDescent="0.25">
      <c r="A6" s="270" t="s">
        <v>2</v>
      </c>
      <c r="B6" s="271" t="s">
        <v>1</v>
      </c>
      <c r="C6" s="272" t="s">
        <v>150</v>
      </c>
      <c r="D6" s="274" t="s">
        <v>64</v>
      </c>
      <c r="E6" s="271" t="s">
        <v>151</v>
      </c>
      <c r="F6" s="137" t="s">
        <v>122</v>
      </c>
      <c r="G6" s="142" t="s">
        <v>123</v>
      </c>
      <c r="J6" s="247" t="s">
        <v>122</v>
      </c>
      <c r="K6" s="247" t="s">
        <v>259</v>
      </c>
      <c r="L6" s="142" t="s">
        <v>123</v>
      </c>
    </row>
    <row r="7" spans="1:12" s="57" customFormat="1" ht="31.5" customHeight="1" x14ac:dyDescent="0.25">
      <c r="A7" s="270"/>
      <c r="B7" s="272"/>
      <c r="C7" s="272"/>
      <c r="D7" s="275"/>
      <c r="E7" s="272"/>
      <c r="F7" s="267">
        <f t="shared" ref="F7:G7" si="0">$C$5</f>
        <v>2027</v>
      </c>
      <c r="G7" s="267">
        <f t="shared" si="0"/>
        <v>2027</v>
      </c>
      <c r="J7" s="267">
        <f t="shared" ref="J7:L7" si="1">$C$5</f>
        <v>2027</v>
      </c>
      <c r="K7" s="253"/>
      <c r="L7" s="267">
        <f t="shared" si="1"/>
        <v>2027</v>
      </c>
    </row>
    <row r="8" spans="1:12" s="57" customFormat="1" ht="30.75" customHeight="1" x14ac:dyDescent="0.25">
      <c r="A8" s="270"/>
      <c r="B8" s="273"/>
      <c r="C8" s="273"/>
      <c r="D8" s="72" t="s">
        <v>69</v>
      </c>
      <c r="E8" s="273"/>
      <c r="F8" s="268"/>
      <c r="G8" s="268"/>
      <c r="J8" s="268"/>
      <c r="K8" s="254"/>
      <c r="L8" s="268"/>
    </row>
    <row r="9" spans="1:12" ht="27" customHeight="1" x14ac:dyDescent="0.25">
      <c r="A9" s="74" t="s">
        <v>7</v>
      </c>
      <c r="B9" s="75" t="s">
        <v>65</v>
      </c>
      <c r="C9" s="166">
        <f>индексы!L5</f>
        <v>1.1909186389299784</v>
      </c>
      <c r="D9" s="76">
        <f>'Расценки ТКП от 17 и 19.07.2023'!C43</f>
        <v>9619.7800000000007</v>
      </c>
      <c r="E9" s="77">
        <f>C9*D9</f>
        <v>11456.375304405829</v>
      </c>
      <c r="F9" s="138">
        <v>14990</v>
      </c>
      <c r="G9" s="79">
        <f>E9*F9</f>
        <v>171731065.81304336</v>
      </c>
      <c r="J9" s="255">
        <f>'[3]2027 ЛО'!$F9+2</f>
        <v>14178</v>
      </c>
      <c r="K9" s="77">
        <f>'[3]2027 ЛО'!$E9</f>
        <v>12114.457010400001</v>
      </c>
      <c r="L9" s="79">
        <f>J9*K9</f>
        <v>171758771.49345121</v>
      </c>
    </row>
    <row r="10" spans="1:12" s="58" customFormat="1" ht="27" hidden="1" customHeight="1" x14ac:dyDescent="0.25">
      <c r="A10" s="74" t="s">
        <v>93</v>
      </c>
      <c r="B10" s="80" t="s">
        <v>67</v>
      </c>
      <c r="C10" s="166">
        <f>индексы!L6</f>
        <v>1.1909186389299784</v>
      </c>
      <c r="D10" s="144">
        <f>'Расценки ТКП от 17 и 19.07.2023'!C7</f>
        <v>0</v>
      </c>
      <c r="E10" s="77">
        <f>D10*C10</f>
        <v>0</v>
      </c>
      <c r="F10" s="143"/>
      <c r="G10" s="82">
        <f>$E10*F10</f>
        <v>0</v>
      </c>
      <c r="J10" s="249">
        <v>85312</v>
      </c>
      <c r="K10" s="77"/>
      <c r="L10" s="79" t="e">
        <f>J10*#REF!</f>
        <v>#REF!</v>
      </c>
    </row>
    <row r="11" spans="1:12" s="58" customFormat="1" ht="27" hidden="1" customHeight="1" x14ac:dyDescent="0.25">
      <c r="A11" s="74" t="s">
        <v>80</v>
      </c>
      <c r="B11" s="83" t="s">
        <v>79</v>
      </c>
      <c r="C11" s="166">
        <f>индексы!L7</f>
        <v>1.1909186389299784</v>
      </c>
      <c r="D11" s="144">
        <f>'Расценки ТКП от 17 и 19.07.2023'!C8</f>
        <v>0</v>
      </c>
      <c r="E11" s="77">
        <f t="shared" ref="E11:E38" si="2">C11*D11</f>
        <v>0</v>
      </c>
      <c r="F11" s="143"/>
      <c r="G11" s="82">
        <f>$E11*F11</f>
        <v>0</v>
      </c>
      <c r="J11" s="249">
        <v>85312</v>
      </c>
      <c r="K11" s="77"/>
      <c r="L11" s="79" t="e">
        <f>J11*#REF!</f>
        <v>#REF!</v>
      </c>
    </row>
    <row r="12" spans="1:12" s="58" customFormat="1" ht="27" hidden="1" customHeight="1" x14ac:dyDescent="0.25">
      <c r="A12" s="74" t="s">
        <v>81</v>
      </c>
      <c r="B12" s="83" t="s">
        <v>78</v>
      </c>
      <c r="C12" s="166">
        <f>индексы!L8</f>
        <v>1.1909186389299784</v>
      </c>
      <c r="D12" s="76"/>
      <c r="E12" s="77"/>
      <c r="F12" s="138"/>
      <c r="G12" s="82">
        <f t="shared" ref="G12" si="3">G13+G14</f>
        <v>0</v>
      </c>
      <c r="J12" s="249">
        <v>85312</v>
      </c>
      <c r="K12" s="77"/>
      <c r="L12" s="79" t="e">
        <f>J12*#REF!</f>
        <v>#REF!</v>
      </c>
    </row>
    <row r="13" spans="1:12" s="58" customFormat="1" ht="34.5" hidden="1" customHeight="1" x14ac:dyDescent="0.25">
      <c r="A13" s="74" t="s">
        <v>82</v>
      </c>
      <c r="B13" s="83" t="s">
        <v>118</v>
      </c>
      <c r="C13" s="166">
        <f>индексы!L9</f>
        <v>1.1909186389299784</v>
      </c>
      <c r="D13" s="144">
        <f>'Расценки ТКП от 17 и 19.07.2023'!C10</f>
        <v>0</v>
      </c>
      <c r="E13" s="77">
        <f t="shared" si="2"/>
        <v>0</v>
      </c>
      <c r="F13" s="107"/>
      <c r="G13" s="82">
        <f>$E13*F13</f>
        <v>0</v>
      </c>
      <c r="J13" s="250">
        <v>85312</v>
      </c>
      <c r="K13" s="77"/>
      <c r="L13" s="79" t="e">
        <f>J13*#REF!</f>
        <v>#REF!</v>
      </c>
    </row>
    <row r="14" spans="1:12" s="58" customFormat="1" ht="34.5" hidden="1" customHeight="1" x14ac:dyDescent="0.25">
      <c r="A14" s="74" t="s">
        <v>83</v>
      </c>
      <c r="B14" s="153" t="s">
        <v>117</v>
      </c>
      <c r="C14" s="166">
        <f>индексы!L10</f>
        <v>1.1909186389299784</v>
      </c>
      <c r="D14" s="144">
        <f>'Расценки ТКП от 17 и 19.07.2023'!C11</f>
        <v>0</v>
      </c>
      <c r="E14" s="77">
        <f t="shared" si="2"/>
        <v>0</v>
      </c>
      <c r="F14" s="107"/>
      <c r="G14" s="82">
        <f>$E14*F14</f>
        <v>0</v>
      </c>
      <c r="J14" s="250">
        <v>0</v>
      </c>
      <c r="K14" s="77"/>
      <c r="L14" s="79" t="e">
        <f>J14*#REF!</f>
        <v>#REF!</v>
      </c>
    </row>
    <row r="15" spans="1:12" s="58" customFormat="1" ht="27" customHeight="1" x14ac:dyDescent="0.25">
      <c r="A15" s="84" t="s">
        <v>8</v>
      </c>
      <c r="B15" s="75" t="s">
        <v>68</v>
      </c>
      <c r="C15" s="166">
        <f>индексы!L11</f>
        <v>1.1909186389299784</v>
      </c>
      <c r="D15" s="76">
        <f>'Расценки ТКП от 17 и 19.07.2023'!C49</f>
        <v>18975.47</v>
      </c>
      <c r="E15" s="77">
        <f>C15*D15</f>
        <v>22598.240905456638</v>
      </c>
      <c r="F15" s="139">
        <v>948</v>
      </c>
      <c r="G15" s="79">
        <f>E15*F15</f>
        <v>21423132.378372893</v>
      </c>
      <c r="J15" s="255">
        <v>376</v>
      </c>
      <c r="K15" s="77">
        <f>'[3]2027 ЛО'!$E15</f>
        <v>23866.571931840001</v>
      </c>
      <c r="L15" s="79">
        <f>J15*K15</f>
        <v>8973831.0463718399</v>
      </c>
    </row>
    <row r="16" spans="1:12" s="58" customFormat="1" ht="27" hidden="1" customHeight="1" x14ac:dyDescent="0.25">
      <c r="A16" s="84" t="s">
        <v>94</v>
      </c>
      <c r="B16" s="80" t="s">
        <v>67</v>
      </c>
      <c r="C16" s="166">
        <f>индексы!L12</f>
        <v>1.1909186389299784</v>
      </c>
      <c r="D16" s="144">
        <f>'Расценки ТКП от 17 и 19.07.2023'!C13</f>
        <v>0</v>
      </c>
      <c r="E16" s="77">
        <f t="shared" si="2"/>
        <v>0</v>
      </c>
      <c r="F16" s="145">
        <v>758</v>
      </c>
      <c r="G16" s="82">
        <f t="shared" ref="G16:G17" si="4">$E16*F16</f>
        <v>0</v>
      </c>
      <c r="J16" s="251">
        <v>4460</v>
      </c>
      <c r="K16" s="77"/>
      <c r="L16" s="79" t="e">
        <f>J16*#REF!</f>
        <v>#REF!</v>
      </c>
    </row>
    <row r="17" spans="1:12" s="58" customFormat="1" ht="27" hidden="1" customHeight="1" x14ac:dyDescent="0.25">
      <c r="A17" s="84" t="s">
        <v>95</v>
      </c>
      <c r="B17" s="83" t="s">
        <v>79</v>
      </c>
      <c r="C17" s="166">
        <f>индексы!L13</f>
        <v>1.1909186389299784</v>
      </c>
      <c r="D17" s="144">
        <f>'Расценки ТКП от 17 и 19.07.2023'!C14</f>
        <v>0</v>
      </c>
      <c r="E17" s="77">
        <f t="shared" si="2"/>
        <v>0</v>
      </c>
      <c r="F17" s="145">
        <v>758</v>
      </c>
      <c r="G17" s="82">
        <f t="shared" si="4"/>
        <v>0</v>
      </c>
      <c r="J17" s="251">
        <v>4460</v>
      </c>
      <c r="K17" s="77"/>
      <c r="L17" s="79" t="e">
        <f>J17*#REF!</f>
        <v>#REF!</v>
      </c>
    </row>
    <row r="18" spans="1:12" s="58" customFormat="1" ht="27" hidden="1" customHeight="1" x14ac:dyDescent="0.25">
      <c r="A18" s="84" t="s">
        <v>96</v>
      </c>
      <c r="B18" s="83" t="s">
        <v>78</v>
      </c>
      <c r="C18" s="166">
        <f>индексы!L14</f>
        <v>1.1909186389299784</v>
      </c>
      <c r="D18" s="76"/>
      <c r="E18" s="77"/>
      <c r="F18" s="139">
        <v>758</v>
      </c>
      <c r="G18" s="82">
        <f t="shared" ref="G18" si="5">G19+G20</f>
        <v>0</v>
      </c>
      <c r="J18" s="251">
        <v>4460</v>
      </c>
      <c r="K18" s="77"/>
      <c r="L18" s="79" t="e">
        <f>J18*#REF!</f>
        <v>#REF!</v>
      </c>
    </row>
    <row r="19" spans="1:12" s="58" customFormat="1" ht="32.25" hidden="1" customHeight="1" x14ac:dyDescent="0.25">
      <c r="A19" s="84" t="s">
        <v>97</v>
      </c>
      <c r="B19" s="83" t="s">
        <v>118</v>
      </c>
      <c r="C19" s="166">
        <f>индексы!L15</f>
        <v>1.1909186389299784</v>
      </c>
      <c r="D19" s="144">
        <f>'Расценки ТКП от 17 и 19.07.2023'!C16</f>
        <v>0</v>
      </c>
      <c r="E19" s="77">
        <f t="shared" si="2"/>
        <v>0</v>
      </c>
      <c r="F19" s="107">
        <v>758</v>
      </c>
      <c r="G19" s="82">
        <f t="shared" ref="G19:G20" si="6">$E19*F19</f>
        <v>0</v>
      </c>
      <c r="J19" s="250">
        <v>4460</v>
      </c>
      <c r="K19" s="77"/>
      <c r="L19" s="79" t="e">
        <f>J19*#REF!</f>
        <v>#REF!</v>
      </c>
    </row>
    <row r="20" spans="1:12" s="58" customFormat="1" ht="35.25" hidden="1" customHeight="1" x14ac:dyDescent="0.25">
      <c r="A20" s="84" t="s">
        <v>98</v>
      </c>
      <c r="B20" s="153" t="s">
        <v>117</v>
      </c>
      <c r="C20" s="166">
        <f>индексы!L16</f>
        <v>1.1909186389299784</v>
      </c>
      <c r="D20" s="144">
        <f>'Расценки ТКП от 17 и 19.07.2023'!C17</f>
        <v>0</v>
      </c>
      <c r="E20" s="77">
        <f t="shared" si="2"/>
        <v>0</v>
      </c>
      <c r="F20" s="107">
        <v>0</v>
      </c>
      <c r="G20" s="82">
        <f t="shared" si="6"/>
        <v>0</v>
      </c>
      <c r="J20" s="250">
        <v>0</v>
      </c>
      <c r="K20" s="77"/>
      <c r="L20" s="79" t="e">
        <f>J20*#REF!</f>
        <v>#REF!</v>
      </c>
    </row>
    <row r="21" spans="1:12" ht="27" customHeight="1" x14ac:dyDescent="0.25">
      <c r="A21" s="74" t="s">
        <v>20</v>
      </c>
      <c r="B21" s="75" t="s">
        <v>66</v>
      </c>
      <c r="C21" s="166"/>
      <c r="D21" s="86"/>
      <c r="E21" s="77"/>
      <c r="F21" s="140">
        <v>630</v>
      </c>
      <c r="G21" s="79">
        <f t="shared" ref="G21" si="7">G22+G28</f>
        <v>29825633.337775294</v>
      </c>
      <c r="J21" s="248">
        <f>J22+J28</f>
        <v>597</v>
      </c>
      <c r="K21" s="77"/>
      <c r="L21" s="252">
        <f>L22+L28</f>
        <v>29289012.49550112</v>
      </c>
    </row>
    <row r="22" spans="1:12" ht="27" customHeight="1" x14ac:dyDescent="0.25">
      <c r="A22" s="74" t="s">
        <v>75</v>
      </c>
      <c r="B22" s="75" t="s">
        <v>73</v>
      </c>
      <c r="C22" s="166">
        <f>индексы!L18</f>
        <v>1.1909186389299784</v>
      </c>
      <c r="D22" s="86">
        <f>'Расценки ТКП от 17 и 19.07.2023'!C56</f>
        <v>37353.279999999999</v>
      </c>
      <c r="E22" s="77">
        <f t="shared" ref="E22:E28" si="8">C22*D22</f>
        <v>44484.717377170382</v>
      </c>
      <c r="F22" s="140">
        <v>55</v>
      </c>
      <c r="G22" s="82">
        <f t="shared" ref="G22:G28" si="9">E22*F22</f>
        <v>2446659.4557443708</v>
      </c>
      <c r="J22" s="248">
        <f>'[3]2027 ЛО'!$F22</f>
        <v>52</v>
      </c>
      <c r="K22" s="77">
        <f>'[3]2027 ЛО'!$E22</f>
        <v>46166.68165536</v>
      </c>
      <c r="L22" s="82">
        <f t="shared" ref="L22:L28" si="10">J22*K22</f>
        <v>2400667.44607872</v>
      </c>
    </row>
    <row r="23" spans="1:12" s="58" customFormat="1" ht="27" hidden="1" customHeight="1" x14ac:dyDescent="0.25">
      <c r="A23" s="84" t="s">
        <v>99</v>
      </c>
      <c r="B23" s="80" t="s">
        <v>67</v>
      </c>
      <c r="C23" s="166">
        <f>индексы!L19</f>
        <v>1.1909186389299784</v>
      </c>
      <c r="D23" s="144">
        <f>'Расценки ТКП от 17 и 19.07.2023'!C57</f>
        <v>0</v>
      </c>
      <c r="E23" s="77">
        <f t="shared" si="8"/>
        <v>0</v>
      </c>
      <c r="F23" s="146">
        <v>55</v>
      </c>
      <c r="G23" s="82">
        <f t="shared" si="9"/>
        <v>0</v>
      </c>
      <c r="J23" s="248">
        <v>419</v>
      </c>
      <c r="K23" s="77">
        <f>'[3]2025 ЛО'!$G23</f>
        <v>0</v>
      </c>
      <c r="L23" s="82">
        <f t="shared" si="10"/>
        <v>0</v>
      </c>
    </row>
    <row r="24" spans="1:12" s="58" customFormat="1" ht="27" hidden="1" customHeight="1" x14ac:dyDescent="0.25">
      <c r="A24" s="84" t="s">
        <v>100</v>
      </c>
      <c r="B24" s="83" t="s">
        <v>85</v>
      </c>
      <c r="C24" s="166">
        <f>индексы!L20</f>
        <v>1.1909186389299784</v>
      </c>
      <c r="D24" s="76">
        <f>'Расценки ТКП от 17 и 19.07.2023'!C58</f>
        <v>0</v>
      </c>
      <c r="E24" s="77">
        <f t="shared" si="8"/>
        <v>0</v>
      </c>
      <c r="F24" s="140">
        <v>55</v>
      </c>
      <c r="G24" s="82">
        <f t="shared" si="9"/>
        <v>0</v>
      </c>
      <c r="J24" s="248">
        <v>419</v>
      </c>
      <c r="K24" s="77">
        <f>'[3]2025 ЛО'!$G24</f>
        <v>0</v>
      </c>
      <c r="L24" s="82">
        <f t="shared" si="10"/>
        <v>0</v>
      </c>
    </row>
    <row r="25" spans="1:12" s="58" customFormat="1" ht="32.25" hidden="1" customHeight="1" x14ac:dyDescent="0.25">
      <c r="A25" s="84" t="s">
        <v>102</v>
      </c>
      <c r="B25" s="83" t="s">
        <v>118</v>
      </c>
      <c r="C25" s="166">
        <f>индексы!L21</f>
        <v>1.1909186389299784</v>
      </c>
      <c r="D25" s="144">
        <f>'Расценки ТКП от 17 и 19.07.2023'!C59</f>
        <v>0</v>
      </c>
      <c r="E25" s="77">
        <f t="shared" si="8"/>
        <v>0</v>
      </c>
      <c r="F25" s="107">
        <v>55</v>
      </c>
      <c r="G25" s="82">
        <f t="shared" si="9"/>
        <v>0</v>
      </c>
      <c r="J25" s="250">
        <v>419</v>
      </c>
      <c r="K25" s="77">
        <f>'[3]2025 ЛО'!$G25</f>
        <v>0</v>
      </c>
      <c r="L25" s="82">
        <f t="shared" si="10"/>
        <v>0</v>
      </c>
    </row>
    <row r="26" spans="1:12" s="58" customFormat="1" ht="33.75" hidden="1" customHeight="1" x14ac:dyDescent="0.25">
      <c r="A26" s="84" t="s">
        <v>103</v>
      </c>
      <c r="B26" s="153" t="s">
        <v>117</v>
      </c>
      <c r="C26" s="166">
        <f>индексы!L22</f>
        <v>1.1909186389299784</v>
      </c>
      <c r="D26" s="144">
        <f>'Расценки ТКП от 17 и 19.07.2023'!C60</f>
        <v>0</v>
      </c>
      <c r="E26" s="77">
        <f t="shared" si="8"/>
        <v>0</v>
      </c>
      <c r="F26" s="107">
        <v>0</v>
      </c>
      <c r="G26" s="82">
        <f t="shared" si="9"/>
        <v>0</v>
      </c>
      <c r="J26" s="250">
        <v>0</v>
      </c>
      <c r="K26" s="77">
        <f>'[3]2025 ЛО'!$G26</f>
        <v>0</v>
      </c>
      <c r="L26" s="82">
        <f t="shared" si="10"/>
        <v>0</v>
      </c>
    </row>
    <row r="27" spans="1:12" s="58" customFormat="1" ht="27" hidden="1" customHeight="1" x14ac:dyDescent="0.25">
      <c r="A27" s="84" t="s">
        <v>101</v>
      </c>
      <c r="B27" s="80" t="s">
        <v>84</v>
      </c>
      <c r="C27" s="166">
        <f>индексы!L23</f>
        <v>1.1909186389299784</v>
      </c>
      <c r="D27" s="144">
        <f>'Расценки ТКП от 17 и 19.07.2023'!C61</f>
        <v>0</v>
      </c>
      <c r="E27" s="77">
        <f t="shared" si="8"/>
        <v>0</v>
      </c>
      <c r="F27" s="146">
        <v>55</v>
      </c>
      <c r="G27" s="82">
        <f t="shared" si="9"/>
        <v>0</v>
      </c>
      <c r="J27" s="248">
        <v>0</v>
      </c>
      <c r="K27" s="77">
        <f>'[3]2025 ЛО'!$G27</f>
        <v>0</v>
      </c>
      <c r="L27" s="82">
        <f t="shared" si="10"/>
        <v>0</v>
      </c>
    </row>
    <row r="28" spans="1:12" s="58" customFormat="1" ht="27" customHeight="1" x14ac:dyDescent="0.25">
      <c r="A28" s="84" t="s">
        <v>76</v>
      </c>
      <c r="B28" s="75" t="s">
        <v>74</v>
      </c>
      <c r="C28" s="166">
        <f>индексы!L24</f>
        <v>1.1909186389299784</v>
      </c>
      <c r="D28" s="76">
        <f>'Расценки ТКП от 17 и 19.07.2023'!C62</f>
        <v>39982.25</v>
      </c>
      <c r="E28" s="77">
        <f t="shared" si="8"/>
        <v>47615.606751358129</v>
      </c>
      <c r="F28" s="140">
        <v>575</v>
      </c>
      <c r="G28" s="82">
        <f t="shared" si="9"/>
        <v>27378973.882030923</v>
      </c>
      <c r="J28" s="255">
        <f>'[3]2027 ЛО'!$F28+1</f>
        <v>545</v>
      </c>
      <c r="K28" s="77">
        <f>'[3]2027 ЛО'!$E28</f>
        <v>49336.41293472</v>
      </c>
      <c r="L28" s="82">
        <f t="shared" si="10"/>
        <v>26888345.049422398</v>
      </c>
    </row>
    <row r="29" spans="1:12" s="58" customFormat="1" ht="27" hidden="1" customHeight="1" x14ac:dyDescent="0.25">
      <c r="A29" s="84" t="s">
        <v>104</v>
      </c>
      <c r="B29" s="80" t="s">
        <v>67</v>
      </c>
      <c r="C29" s="166">
        <f>индексы!L25</f>
        <v>1.1909186389299784</v>
      </c>
      <c r="D29" s="144">
        <f>'Расценки ТКП от 17 и 19.07.2023'!C26</f>
        <v>0</v>
      </c>
      <c r="E29" s="77">
        <f t="shared" si="2"/>
        <v>0</v>
      </c>
      <c r="F29" s="146">
        <v>460</v>
      </c>
      <c r="G29" s="82">
        <f>$E29*F29</f>
        <v>0</v>
      </c>
      <c r="J29" s="248">
        <v>9855</v>
      </c>
      <c r="K29" s="77"/>
      <c r="L29" s="79" t="e">
        <f>J29*#REF!</f>
        <v>#REF!</v>
      </c>
    </row>
    <row r="30" spans="1:12" s="58" customFormat="1" ht="27" hidden="1" customHeight="1" x14ac:dyDescent="0.25">
      <c r="A30" s="84" t="s">
        <v>105</v>
      </c>
      <c r="B30" s="83" t="s">
        <v>85</v>
      </c>
      <c r="C30" s="166">
        <f>индексы!L26</f>
        <v>1.1909186389299784</v>
      </c>
      <c r="D30" s="76"/>
      <c r="E30" s="77"/>
      <c r="F30" s="140">
        <v>460</v>
      </c>
      <c r="G30" s="82">
        <f t="shared" ref="G30" si="11">G31+G32</f>
        <v>0</v>
      </c>
      <c r="J30" s="248">
        <v>9855</v>
      </c>
      <c r="K30" s="77"/>
      <c r="L30" s="79" t="e">
        <f>J30*#REF!</f>
        <v>#REF!</v>
      </c>
    </row>
    <row r="31" spans="1:12" s="58" customFormat="1" ht="33.75" hidden="1" customHeight="1" x14ac:dyDescent="0.25">
      <c r="A31" s="84" t="s">
        <v>106</v>
      </c>
      <c r="B31" s="83" t="s">
        <v>118</v>
      </c>
      <c r="C31" s="166">
        <f>индексы!L27</f>
        <v>1.1909186389299784</v>
      </c>
      <c r="D31" s="144">
        <f>'Расценки ТКП от 17 и 19.07.2023'!C28</f>
        <v>0</v>
      </c>
      <c r="E31" s="77">
        <f t="shared" si="2"/>
        <v>0</v>
      </c>
      <c r="F31" s="107">
        <v>460</v>
      </c>
      <c r="G31" s="82">
        <f t="shared" ref="G31:G33" si="12">$E31*F31</f>
        <v>0</v>
      </c>
      <c r="J31" s="250">
        <v>9855</v>
      </c>
      <c r="K31" s="77"/>
      <c r="L31" s="79" t="e">
        <f>J31*#REF!</f>
        <v>#REF!</v>
      </c>
    </row>
    <row r="32" spans="1:12" s="58" customFormat="1" ht="37.5" hidden="1" customHeight="1" x14ac:dyDescent="0.25">
      <c r="A32" s="84" t="s">
        <v>107</v>
      </c>
      <c r="B32" s="153" t="s">
        <v>117</v>
      </c>
      <c r="C32" s="166">
        <f>индексы!L28</f>
        <v>1.1909186389299784</v>
      </c>
      <c r="D32" s="144">
        <f>'Расценки ТКП от 17 и 19.07.2023'!C29</f>
        <v>0</v>
      </c>
      <c r="E32" s="77">
        <f t="shared" si="2"/>
        <v>0</v>
      </c>
      <c r="F32" s="107">
        <v>0</v>
      </c>
      <c r="G32" s="82">
        <f t="shared" si="12"/>
        <v>0</v>
      </c>
      <c r="J32" s="250">
        <v>0</v>
      </c>
      <c r="K32" s="77"/>
      <c r="L32" s="79" t="e">
        <f>J32*#REF!</f>
        <v>#REF!</v>
      </c>
    </row>
    <row r="33" spans="1:12" s="58" customFormat="1" ht="27" hidden="1" customHeight="1" x14ac:dyDescent="0.25">
      <c r="A33" s="84" t="s">
        <v>108</v>
      </c>
      <c r="B33" s="80" t="s">
        <v>70</v>
      </c>
      <c r="C33" s="166">
        <f>индексы!L29</f>
        <v>1.1909186389299784</v>
      </c>
      <c r="D33" s="144">
        <f>'Расценки ТКП от 17 и 19.07.2023'!C30</f>
        <v>0</v>
      </c>
      <c r="E33" s="77">
        <f t="shared" si="2"/>
        <v>0</v>
      </c>
      <c r="F33" s="146">
        <v>460</v>
      </c>
      <c r="G33" s="82">
        <f t="shared" si="12"/>
        <v>0</v>
      </c>
      <c r="J33" s="248">
        <v>9855</v>
      </c>
      <c r="K33" s="77"/>
      <c r="L33" s="79" t="e">
        <f>J33*#REF!</f>
        <v>#REF!</v>
      </c>
    </row>
    <row r="34" spans="1:12" s="58" customFormat="1" ht="27" customHeight="1" x14ac:dyDescent="0.25">
      <c r="A34" s="74" t="s">
        <v>77</v>
      </c>
      <c r="B34" s="75" t="s">
        <v>86</v>
      </c>
      <c r="C34" s="166"/>
      <c r="D34" s="76"/>
      <c r="E34" s="77"/>
      <c r="F34" s="140"/>
      <c r="G34" s="79">
        <f>G35+G36+G37+G38</f>
        <v>41516469.189117044</v>
      </c>
      <c r="J34" s="248"/>
      <c r="K34" s="77"/>
      <c r="L34" s="79">
        <f>L35+L36+L37+L38</f>
        <v>54470119.350595683</v>
      </c>
    </row>
    <row r="35" spans="1:12" s="58" customFormat="1" ht="29.25" customHeight="1" x14ac:dyDescent="0.25">
      <c r="A35" s="84" t="s">
        <v>109</v>
      </c>
      <c r="B35" s="89" t="s">
        <v>87</v>
      </c>
      <c r="C35" s="152">
        <f>индексы!L31</f>
        <v>1.1909186389299784</v>
      </c>
      <c r="D35" s="144">
        <f>'Расценки ТКП от 17 и 19.07.2023'!C69</f>
        <v>58748.37</v>
      </c>
      <c r="E35" s="77">
        <f t="shared" si="2"/>
        <v>69964.528839754785</v>
      </c>
      <c r="F35" s="146">
        <v>313</v>
      </c>
      <c r="G35" s="82">
        <f t="shared" ref="G35:G38" si="13">$E35*F35</f>
        <v>21898897.526843246</v>
      </c>
      <c r="J35" s="248">
        <v>387</v>
      </c>
      <c r="K35" s="77">
        <f>'[3]2027 ЛО'!$E35</f>
        <v>74226.69594048</v>
      </c>
      <c r="L35" s="82">
        <f t="shared" ref="L35:L37" si="14">J35*K35</f>
        <v>28725731.328965761</v>
      </c>
    </row>
    <row r="36" spans="1:12" s="58" customFormat="1" ht="27" hidden="1" customHeight="1" x14ac:dyDescent="0.25">
      <c r="A36" s="84" t="s">
        <v>110</v>
      </c>
      <c r="B36" s="80" t="s">
        <v>88</v>
      </c>
      <c r="C36" s="152">
        <f>индексы!L32</f>
        <v>1.1909186389299784</v>
      </c>
      <c r="D36" s="144">
        <f>'Расценки ТКП от 17 и 19.07.2023'!C70</f>
        <v>0</v>
      </c>
      <c r="E36" s="77">
        <f t="shared" si="2"/>
        <v>0</v>
      </c>
      <c r="F36" s="146">
        <v>313</v>
      </c>
      <c r="G36" s="82">
        <f t="shared" si="13"/>
        <v>0</v>
      </c>
      <c r="J36" s="248"/>
      <c r="K36" s="77">
        <f>'[3]2025 ЛО'!$G36</f>
        <v>0</v>
      </c>
      <c r="L36" s="82">
        <f t="shared" si="14"/>
        <v>0</v>
      </c>
    </row>
    <row r="37" spans="1:12" s="58" customFormat="1" ht="27" customHeight="1" x14ac:dyDescent="0.25">
      <c r="A37" s="84" t="s">
        <v>111</v>
      </c>
      <c r="B37" s="80" t="s">
        <v>89</v>
      </c>
      <c r="C37" s="152">
        <f>индексы!L33</f>
        <v>1.1909186389299784</v>
      </c>
      <c r="D37" s="144">
        <f>'Расценки ТКП от 17 и 19.07.2023'!C71</f>
        <v>17580.189999999999</v>
      </c>
      <c r="E37" s="77">
        <f t="shared" si="2"/>
        <v>20936.575946930414</v>
      </c>
      <c r="F37" s="146">
        <v>937</v>
      </c>
      <c r="G37" s="82">
        <f t="shared" si="13"/>
        <v>19617571.662273798</v>
      </c>
      <c r="J37" s="248">
        <f>J35*3</f>
        <v>1161</v>
      </c>
      <c r="K37" s="77">
        <f>'[3]2027 ЛО'!$E37</f>
        <v>22174.322154720001</v>
      </c>
      <c r="L37" s="82">
        <f t="shared" si="14"/>
        <v>25744388.021629922</v>
      </c>
    </row>
    <row r="38" spans="1:12" s="58" customFormat="1" ht="31.5" hidden="1" customHeight="1" x14ac:dyDescent="0.25">
      <c r="A38" s="84" t="s">
        <v>112</v>
      </c>
      <c r="B38" s="80" t="s">
        <v>90</v>
      </c>
      <c r="C38" s="152">
        <f>индексы!L34</f>
        <v>1.1909186389299784</v>
      </c>
      <c r="D38" s="144">
        <f>'Расценки ТКП от 17 и 19.07.2023'!C35</f>
        <v>0</v>
      </c>
      <c r="E38" s="77">
        <f t="shared" si="2"/>
        <v>0</v>
      </c>
      <c r="F38" s="146">
        <v>750</v>
      </c>
      <c r="G38" s="82">
        <f t="shared" si="13"/>
        <v>0</v>
      </c>
      <c r="J38" s="146">
        <v>5940</v>
      </c>
      <c r="K38" s="146"/>
      <c r="L38" s="82">
        <f t="shared" ref="L38" si="15">$E38*J38</f>
        <v>0</v>
      </c>
    </row>
    <row r="39" spans="1:12" ht="31.5" customHeight="1" x14ac:dyDescent="0.25">
      <c r="A39" s="84"/>
      <c r="B39" s="90" t="s">
        <v>0</v>
      </c>
      <c r="C39" s="152"/>
      <c r="D39" s="91"/>
      <c r="E39" s="91"/>
      <c r="F39" s="141"/>
      <c r="G39" s="93">
        <f>G9+G15+G21+G34</f>
        <v>264496300.7183086</v>
      </c>
      <c r="J39" s="141"/>
      <c r="K39" s="141"/>
      <c r="L39" s="93">
        <f>L9+L15+L21+L34</f>
        <v>264491734.38591987</v>
      </c>
    </row>
    <row r="40" spans="1:12" x14ac:dyDescent="0.25">
      <c r="A40" s="116"/>
      <c r="B40" s="136" t="s">
        <v>152</v>
      </c>
      <c r="C40" s="156"/>
      <c r="D40" s="106"/>
      <c r="E40" s="106"/>
      <c r="F40" s="135">
        <f>F9+F15+F21</f>
        <v>16568</v>
      </c>
      <c r="G40" s="106">
        <f>G9+G15+G21</f>
        <v>222979831.52919155</v>
      </c>
      <c r="J40" s="135">
        <f>J9+J15+J21</f>
        <v>15151</v>
      </c>
      <c r="K40" s="135"/>
      <c r="L40" s="106">
        <f>L9+L15+L21</f>
        <v>210021615.03532419</v>
      </c>
    </row>
    <row r="41" spans="1:12" x14ac:dyDescent="0.25">
      <c r="A41" s="116"/>
      <c r="B41" s="136" t="s">
        <v>153</v>
      </c>
      <c r="C41" s="156"/>
      <c r="D41" s="106"/>
      <c r="E41" s="106"/>
      <c r="F41" s="135">
        <f>F35</f>
        <v>313</v>
      </c>
      <c r="G41" s="106">
        <f>G35+G36</f>
        <v>21898897.526843246</v>
      </c>
      <c r="J41" s="135">
        <f>J35</f>
        <v>387</v>
      </c>
      <c r="K41" s="135"/>
      <c r="L41" s="106">
        <f>L35+L36</f>
        <v>28725731.328965761</v>
      </c>
    </row>
    <row r="42" spans="1:12" x14ac:dyDescent="0.25">
      <c r="A42" s="116"/>
      <c r="B42" s="136" t="s">
        <v>154</v>
      </c>
      <c r="C42" s="156"/>
      <c r="D42" s="106"/>
      <c r="E42" s="106"/>
      <c r="F42" s="135">
        <f>F37</f>
        <v>937</v>
      </c>
      <c r="G42" s="106">
        <f>G37+G38</f>
        <v>19617571.662273798</v>
      </c>
      <c r="J42" s="135">
        <f>J37</f>
        <v>1161</v>
      </c>
      <c r="K42" s="135"/>
      <c r="L42" s="106">
        <f>L37+L38</f>
        <v>25744388.021629922</v>
      </c>
    </row>
    <row r="43" spans="1:12" x14ac:dyDescent="0.25">
      <c r="A43" s="62"/>
      <c r="B43" s="65"/>
      <c r="C43" s="65"/>
      <c r="D43" s="66"/>
      <c r="E43" s="66"/>
    </row>
    <row r="44" spans="1:12" x14ac:dyDescent="0.25">
      <c r="G44" s="236"/>
    </row>
    <row r="45" spans="1:12" x14ac:dyDescent="0.25">
      <c r="L45" s="246"/>
    </row>
    <row r="46" spans="1:12" x14ac:dyDescent="0.25">
      <c r="G46" s="238"/>
    </row>
  </sheetData>
  <mergeCells count="14">
    <mergeCell ref="G7:G8"/>
    <mergeCell ref="A2:E2"/>
    <mergeCell ref="F4:G4"/>
    <mergeCell ref="D5:E5"/>
    <mergeCell ref="F5:G5"/>
    <mergeCell ref="A6:A8"/>
    <mergeCell ref="B6:B8"/>
    <mergeCell ref="C6:C8"/>
    <mergeCell ref="D6:D7"/>
    <mergeCell ref="E6:E8"/>
    <mergeCell ref="F7:F8"/>
    <mergeCell ref="J5:L5"/>
    <mergeCell ref="J7:J8"/>
    <mergeCell ref="L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84B7-A4C4-4145-8271-100579A14FFC}">
  <dimension ref="A1:N44"/>
  <sheetViews>
    <sheetView zoomScale="70" zoomScaleNormal="70" workbookViewId="0">
      <pane xSplit="3" ySplit="4" topLeftCell="D5" activePane="bottomRight" state="frozen"/>
      <selection activeCell="H41" sqref="H41"/>
      <selection pane="topRight" activeCell="H41" sqref="H41"/>
      <selection pane="bottomLeft" activeCell="H41" sqref="H41"/>
      <selection pane="bottomRight" activeCell="H41" sqref="H41"/>
    </sheetView>
  </sheetViews>
  <sheetFormatPr defaultColWidth="20.42578125" defaultRowHeight="15" x14ac:dyDescent="0.25"/>
  <cols>
    <col min="1" max="1" width="7.140625" customWidth="1"/>
    <col min="2" max="2" width="9.5703125" customWidth="1"/>
    <col min="3" max="3" width="54" customWidth="1"/>
    <col min="4" max="9" width="18" hidden="1" customWidth="1"/>
    <col min="10" max="12" width="18" customWidth="1"/>
    <col min="13" max="13" width="18" style="169" customWidth="1"/>
    <col min="14" max="14" width="50.85546875" customWidth="1"/>
    <col min="15" max="19" width="18" customWidth="1"/>
    <col min="20" max="20" width="35.85546875" customWidth="1"/>
  </cols>
  <sheetData>
    <row r="1" spans="1:13" x14ac:dyDescent="0.25">
      <c r="A1" s="157"/>
      <c r="B1" s="157" t="s">
        <v>157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3" ht="15" customHeight="1" x14ac:dyDescent="0.25">
      <c r="A2" s="157"/>
      <c r="B2" s="270" t="s">
        <v>2</v>
      </c>
      <c r="C2" s="271" t="s">
        <v>1</v>
      </c>
      <c r="D2" s="271">
        <v>2023</v>
      </c>
      <c r="E2" s="271" t="s">
        <v>229</v>
      </c>
      <c r="F2" s="271" t="s">
        <v>230</v>
      </c>
      <c r="G2" s="271" t="s">
        <v>231</v>
      </c>
      <c r="H2" s="271" t="s">
        <v>232</v>
      </c>
      <c r="I2" s="271">
        <v>2024</v>
      </c>
      <c r="J2" s="281">
        <v>2025</v>
      </c>
      <c r="K2" s="281">
        <v>2026</v>
      </c>
      <c r="L2" s="281">
        <v>2027</v>
      </c>
      <c r="M2" s="281">
        <v>2028</v>
      </c>
    </row>
    <row r="3" spans="1:13" ht="15" customHeight="1" x14ac:dyDescent="0.25">
      <c r="A3" s="157"/>
      <c r="B3" s="270"/>
      <c r="C3" s="272"/>
      <c r="D3" s="272"/>
      <c r="E3" s="272"/>
      <c r="F3" s="272"/>
      <c r="G3" s="272"/>
      <c r="H3" s="272"/>
      <c r="I3" s="272"/>
      <c r="J3" s="282"/>
      <c r="K3" s="282"/>
      <c r="L3" s="282"/>
      <c r="M3" s="282"/>
    </row>
    <row r="4" spans="1:13" ht="15" customHeight="1" x14ac:dyDescent="0.25">
      <c r="A4" s="157"/>
      <c r="B4" s="270"/>
      <c r="C4" s="273"/>
      <c r="D4" s="273"/>
      <c r="E4" s="273"/>
      <c r="F4" s="273"/>
      <c r="G4" s="273"/>
      <c r="H4" s="273"/>
      <c r="I4" s="273"/>
      <c r="J4" s="283"/>
      <c r="K4" s="283"/>
      <c r="L4" s="283"/>
      <c r="M4" s="283"/>
    </row>
    <row r="5" spans="1:13" ht="15.75" x14ac:dyDescent="0.25">
      <c r="A5" s="169" t="s">
        <v>159</v>
      </c>
      <c r="B5" s="158" t="s">
        <v>7</v>
      </c>
      <c r="C5" s="159" t="s">
        <v>65</v>
      </c>
      <c r="D5" s="166">
        <f>'ЕСУ-Россия 2023'!C$17</f>
        <v>1.0980000000000001</v>
      </c>
      <c r="E5" s="168">
        <f>'ЕСУ-Россия 2023'!D$17</f>
        <v>1.08</v>
      </c>
      <c r="F5" s="168">
        <f>'ЕСУ-Россия 2023'!E$17</f>
        <v>1.0620000000000001</v>
      </c>
      <c r="G5" s="168">
        <f>'ЕСУ-Россия 2023'!F$17</f>
        <v>1.0720000000000001</v>
      </c>
      <c r="H5" s="168">
        <f>'ЕСУ-Россия 2023'!G$17</f>
        <v>1.18</v>
      </c>
      <c r="I5" s="166">
        <f>'ЕСУ-Россия 2023'!H$17</f>
        <v>1.079</v>
      </c>
      <c r="J5" s="235">
        <f>SQRT('ЕСУ-Россия 2023'!I$17)</f>
        <v>1.0382677881933928</v>
      </c>
      <c r="K5" s="235">
        <f>'ЕСУ-Россия 2023'!I$17*SQRT('ЕСУ-Россия 2023'!J$17)</f>
        <v>1.1145706778845388</v>
      </c>
      <c r="L5" s="235">
        <f>'ЕСУ-Россия 2023'!I$17*'ЕСУ-Россия 2023'!J$17*SQRT('ЕСУ-Россия 2023'!K$17)</f>
        <v>1.1909186389299784</v>
      </c>
      <c r="M5" s="235">
        <f>'ЕСУ-Россия 2023'!I$17*'ЕСУ-Россия 2023'!J$17*'ЕСУ-Россия 2023'!K$17*SQRT('ЕСУ-Россия 2023'!L$17)</f>
        <v>1.271901106377217</v>
      </c>
    </row>
    <row r="6" spans="1:13" ht="15.75" x14ac:dyDescent="0.25">
      <c r="A6" s="169" t="s">
        <v>159</v>
      </c>
      <c r="B6" s="158" t="s">
        <v>93</v>
      </c>
      <c r="C6" s="160" t="s">
        <v>67</v>
      </c>
      <c r="D6" s="166">
        <f>'ЕСУ-Россия 2023'!C$17</f>
        <v>1.0980000000000001</v>
      </c>
      <c r="E6" s="168">
        <f>'ЕСУ-Россия 2023'!D$17</f>
        <v>1.08</v>
      </c>
      <c r="F6" s="168">
        <f>'ЕСУ-Россия 2023'!E$17</f>
        <v>1.0620000000000001</v>
      </c>
      <c r="G6" s="168">
        <f>'ЕСУ-Россия 2023'!F$17</f>
        <v>1.0720000000000001</v>
      </c>
      <c r="H6" s="168">
        <f>'ЕСУ-Россия 2023'!G$17</f>
        <v>1.18</v>
      </c>
      <c r="I6" s="166">
        <f>'ЕСУ-Россия 2023'!H$17</f>
        <v>1.079</v>
      </c>
      <c r="J6" s="235">
        <f>SQRT('ЕСУ-Россия 2023'!I$17)</f>
        <v>1.0382677881933928</v>
      </c>
      <c r="K6" s="235">
        <f>'ЕСУ-Россия 2023'!I$17*SQRT('ЕСУ-Россия 2023'!J$17)</f>
        <v>1.1145706778845388</v>
      </c>
      <c r="L6" s="235">
        <f>'ЕСУ-Россия 2023'!I$17*'ЕСУ-Россия 2023'!J$17*SQRT('ЕСУ-Россия 2023'!K$17)</f>
        <v>1.1909186389299784</v>
      </c>
      <c r="M6" s="235">
        <f>'ЕСУ-Россия 2023'!I$17*'ЕСУ-Россия 2023'!J$17*'ЕСУ-Россия 2023'!K$17*SQRT('ЕСУ-Россия 2023'!L$17)</f>
        <v>1.271901106377217</v>
      </c>
    </row>
    <row r="7" spans="1:13" ht="15.75" x14ac:dyDescent="0.25">
      <c r="A7" s="169" t="s">
        <v>159</v>
      </c>
      <c r="B7" s="158" t="s">
        <v>80</v>
      </c>
      <c r="C7" s="161" t="s">
        <v>79</v>
      </c>
      <c r="D7" s="166">
        <f>'ЕСУ-Россия 2023'!C$17</f>
        <v>1.0980000000000001</v>
      </c>
      <c r="E7" s="168">
        <f>'ЕСУ-Россия 2023'!D$17</f>
        <v>1.08</v>
      </c>
      <c r="F7" s="168">
        <f>'ЕСУ-Россия 2023'!E$17</f>
        <v>1.0620000000000001</v>
      </c>
      <c r="G7" s="168">
        <f>'ЕСУ-Россия 2023'!F$17</f>
        <v>1.0720000000000001</v>
      </c>
      <c r="H7" s="168">
        <f>'ЕСУ-Россия 2023'!G$17</f>
        <v>1.18</v>
      </c>
      <c r="I7" s="166">
        <f>'ЕСУ-Россия 2023'!H$17</f>
        <v>1.079</v>
      </c>
      <c r="J7" s="235">
        <f>SQRT('ЕСУ-Россия 2023'!I$17)</f>
        <v>1.0382677881933928</v>
      </c>
      <c r="K7" s="235">
        <f>'ЕСУ-Россия 2023'!I$17*SQRT('ЕСУ-Россия 2023'!J$17)</f>
        <v>1.1145706778845388</v>
      </c>
      <c r="L7" s="235">
        <f>'ЕСУ-Россия 2023'!I$17*'ЕСУ-Россия 2023'!J$17*SQRT('ЕСУ-Россия 2023'!K$17)</f>
        <v>1.1909186389299784</v>
      </c>
      <c r="M7" s="235">
        <f>'ЕСУ-Россия 2023'!I$17*'ЕСУ-Россия 2023'!J$17*'ЕСУ-Россия 2023'!K$17*SQRT('ЕСУ-Россия 2023'!L$17)</f>
        <v>1.271901106377217</v>
      </c>
    </row>
    <row r="8" spans="1:13" ht="15.75" x14ac:dyDescent="0.25">
      <c r="A8" s="169" t="s">
        <v>159</v>
      </c>
      <c r="B8" s="158" t="s">
        <v>81</v>
      </c>
      <c r="C8" s="161" t="s">
        <v>78</v>
      </c>
      <c r="D8" s="166">
        <f>'ЕСУ-Россия 2023'!C$17</f>
        <v>1.0980000000000001</v>
      </c>
      <c r="E8" s="167">
        <f>'ЕСУ-Россия 2023'!D$17</f>
        <v>1.08</v>
      </c>
      <c r="F8" s="167">
        <f>'ЕСУ-Россия 2023'!E$17</f>
        <v>1.0620000000000001</v>
      </c>
      <c r="G8" s="167">
        <f>'ЕСУ-Россия 2023'!F$17</f>
        <v>1.0720000000000001</v>
      </c>
      <c r="H8" s="167">
        <f>'ЕСУ-Россия 2023'!G$17</f>
        <v>1.18</v>
      </c>
      <c r="I8" s="166">
        <f>'ЕСУ-Россия 2023'!H$17</f>
        <v>1.079</v>
      </c>
      <c r="J8" s="235">
        <f>SQRT('ЕСУ-Россия 2023'!I$17)</f>
        <v>1.0382677881933928</v>
      </c>
      <c r="K8" s="235">
        <f>'ЕСУ-Россия 2023'!I$17*SQRT('ЕСУ-Россия 2023'!J$17)</f>
        <v>1.1145706778845388</v>
      </c>
      <c r="L8" s="235">
        <f>'ЕСУ-Россия 2023'!I$17*'ЕСУ-Россия 2023'!J$17*SQRT('ЕСУ-Россия 2023'!K$17)</f>
        <v>1.1909186389299784</v>
      </c>
      <c r="M8" s="235">
        <f>'ЕСУ-Россия 2023'!I$17*'ЕСУ-Россия 2023'!J$17*'ЕСУ-Россия 2023'!K$17*SQRT('ЕСУ-Россия 2023'!L$17)</f>
        <v>1.271901106377217</v>
      </c>
    </row>
    <row r="9" spans="1:13" ht="31.5" x14ac:dyDescent="0.25">
      <c r="A9" s="157" t="s">
        <v>159</v>
      </c>
      <c r="B9" s="158" t="s">
        <v>82</v>
      </c>
      <c r="C9" s="161" t="s">
        <v>118</v>
      </c>
      <c r="D9" s="166">
        <f>'ЕСУ-Россия 2023'!C$17</f>
        <v>1.0980000000000001</v>
      </c>
      <c r="E9" s="168">
        <f>'ЕСУ-Россия 2023'!D$17</f>
        <v>1.08</v>
      </c>
      <c r="F9" s="168">
        <f>'ЕСУ-Россия 2023'!E$17</f>
        <v>1.0620000000000001</v>
      </c>
      <c r="G9" s="168">
        <f>'ЕСУ-Россия 2023'!F$17</f>
        <v>1.0720000000000001</v>
      </c>
      <c r="H9" s="168">
        <f>'ЕСУ-Россия 2023'!G$17</f>
        <v>1.18</v>
      </c>
      <c r="I9" s="166">
        <f>'ЕСУ-Россия 2023'!H$17</f>
        <v>1.079</v>
      </c>
      <c r="J9" s="235">
        <f>SQRT('ЕСУ-Россия 2023'!I$17)</f>
        <v>1.0382677881933928</v>
      </c>
      <c r="K9" s="235">
        <f>'ЕСУ-Россия 2023'!I$17*SQRT('ЕСУ-Россия 2023'!J$17)</f>
        <v>1.1145706778845388</v>
      </c>
      <c r="L9" s="235">
        <f>'ЕСУ-Россия 2023'!I$17*'ЕСУ-Россия 2023'!J$17*SQRT('ЕСУ-Россия 2023'!K$17)</f>
        <v>1.1909186389299784</v>
      </c>
      <c r="M9" s="235">
        <f>'ЕСУ-Россия 2023'!I$17*'ЕСУ-Россия 2023'!J$17*'ЕСУ-Россия 2023'!K$17*SQRT('ЕСУ-Россия 2023'!L$17)</f>
        <v>1.271901106377217</v>
      </c>
    </row>
    <row r="10" spans="1:13" ht="31.5" hidden="1" customHeight="1" x14ac:dyDescent="0.25">
      <c r="A10" s="169" t="s">
        <v>159</v>
      </c>
      <c r="B10" s="158" t="s">
        <v>83</v>
      </c>
      <c r="C10" s="161" t="s">
        <v>117</v>
      </c>
      <c r="D10" s="166">
        <f>'ЕСУ-Россия 2023'!C$17</f>
        <v>1.0980000000000001</v>
      </c>
      <c r="E10" s="168">
        <f>'ЕСУ-Россия 2023'!D$17</f>
        <v>1.08</v>
      </c>
      <c r="F10" s="168">
        <f>'ЕСУ-Россия 2023'!E$17</f>
        <v>1.0620000000000001</v>
      </c>
      <c r="G10" s="168">
        <f>'ЕСУ-Россия 2023'!F$17</f>
        <v>1.0720000000000001</v>
      </c>
      <c r="H10" s="168">
        <f>'ЕСУ-Россия 2023'!G$17</f>
        <v>1.18</v>
      </c>
      <c r="I10" s="166">
        <f>'ЕСУ-Россия 2023'!H$17</f>
        <v>1.079</v>
      </c>
      <c r="J10" s="235">
        <f>SQRT('ЕСУ-Россия 2023'!I$17)</f>
        <v>1.0382677881933928</v>
      </c>
      <c r="K10" s="235">
        <f>'ЕСУ-Россия 2023'!I$17*SQRT('ЕСУ-Россия 2023'!J$17)</f>
        <v>1.1145706778845388</v>
      </c>
      <c r="L10" s="235">
        <f>'ЕСУ-Россия 2023'!I$17*'ЕСУ-Россия 2023'!J$17*SQRT('ЕСУ-Россия 2023'!K$17)</f>
        <v>1.1909186389299784</v>
      </c>
      <c r="M10" s="235">
        <f>'ЕСУ-Россия 2023'!I$17*'ЕСУ-Россия 2023'!J$17*'ЕСУ-Россия 2023'!K$17*SQRT('ЕСУ-Россия 2023'!L$17)</f>
        <v>1.271901106377217</v>
      </c>
    </row>
    <row r="11" spans="1:13" ht="15.75" x14ac:dyDescent="0.25">
      <c r="A11" s="169" t="s">
        <v>159</v>
      </c>
      <c r="B11" s="162" t="s">
        <v>8</v>
      </c>
      <c r="C11" s="159" t="s">
        <v>68</v>
      </c>
      <c r="D11" s="166">
        <f>'ЕСУ-Россия 2023'!C$17</f>
        <v>1.0980000000000001</v>
      </c>
      <c r="E11" s="167">
        <f>'ЕСУ-Россия 2023'!D$17</f>
        <v>1.08</v>
      </c>
      <c r="F11" s="167">
        <f>'ЕСУ-Россия 2023'!E$17</f>
        <v>1.0620000000000001</v>
      </c>
      <c r="G11" s="167">
        <f>'ЕСУ-Россия 2023'!F$17</f>
        <v>1.0720000000000001</v>
      </c>
      <c r="H11" s="167">
        <f>'ЕСУ-Россия 2023'!G$17</f>
        <v>1.18</v>
      </c>
      <c r="I11" s="166">
        <f>'ЕСУ-Россия 2023'!H$17</f>
        <v>1.079</v>
      </c>
      <c r="J11" s="235">
        <f>SQRT('ЕСУ-Россия 2023'!I$17)</f>
        <v>1.0382677881933928</v>
      </c>
      <c r="K11" s="235">
        <f>'ЕСУ-Россия 2023'!I$17*SQRT('ЕСУ-Россия 2023'!J$17)</f>
        <v>1.1145706778845388</v>
      </c>
      <c r="L11" s="235">
        <f>'ЕСУ-Россия 2023'!I$17*'ЕСУ-Россия 2023'!J$17*SQRT('ЕСУ-Россия 2023'!K$17)</f>
        <v>1.1909186389299784</v>
      </c>
      <c r="M11" s="235">
        <f>'ЕСУ-Россия 2023'!I$17*'ЕСУ-Россия 2023'!J$17*'ЕСУ-Россия 2023'!K$17*SQRT('ЕСУ-Россия 2023'!L$17)</f>
        <v>1.271901106377217</v>
      </c>
    </row>
    <row r="12" spans="1:13" ht="15.75" x14ac:dyDescent="0.25">
      <c r="A12" s="169" t="s">
        <v>159</v>
      </c>
      <c r="B12" s="162" t="s">
        <v>94</v>
      </c>
      <c r="C12" s="160" t="s">
        <v>67</v>
      </c>
      <c r="D12" s="166">
        <f>'ЕСУ-Россия 2023'!C$17</f>
        <v>1.0980000000000001</v>
      </c>
      <c r="E12" s="168">
        <f>'ЕСУ-Россия 2023'!D$17</f>
        <v>1.08</v>
      </c>
      <c r="F12" s="168">
        <f>'ЕСУ-Россия 2023'!E$17</f>
        <v>1.0620000000000001</v>
      </c>
      <c r="G12" s="168">
        <f>'ЕСУ-Россия 2023'!F$17</f>
        <v>1.0720000000000001</v>
      </c>
      <c r="H12" s="168">
        <f>'ЕСУ-Россия 2023'!G$17</f>
        <v>1.18</v>
      </c>
      <c r="I12" s="166">
        <f>'ЕСУ-Россия 2023'!H$17</f>
        <v>1.079</v>
      </c>
      <c r="J12" s="235">
        <f>SQRT('ЕСУ-Россия 2023'!I$17)</f>
        <v>1.0382677881933928</v>
      </c>
      <c r="K12" s="235">
        <f>'ЕСУ-Россия 2023'!I$17*SQRT('ЕСУ-Россия 2023'!J$17)</f>
        <v>1.1145706778845388</v>
      </c>
      <c r="L12" s="235">
        <f>'ЕСУ-Россия 2023'!I$17*'ЕСУ-Россия 2023'!J$17*SQRT('ЕСУ-Россия 2023'!K$17)</f>
        <v>1.1909186389299784</v>
      </c>
      <c r="M12" s="235">
        <f>'ЕСУ-Россия 2023'!I$17*'ЕСУ-Россия 2023'!J$17*'ЕСУ-Россия 2023'!K$17*SQRT('ЕСУ-Россия 2023'!L$17)</f>
        <v>1.271901106377217</v>
      </c>
    </row>
    <row r="13" spans="1:13" ht="15.75" x14ac:dyDescent="0.25">
      <c r="A13" s="169" t="s">
        <v>159</v>
      </c>
      <c r="B13" s="162" t="s">
        <v>95</v>
      </c>
      <c r="C13" s="161" t="s">
        <v>79</v>
      </c>
      <c r="D13" s="166">
        <f>'ЕСУ-Россия 2023'!C$17</f>
        <v>1.0980000000000001</v>
      </c>
      <c r="E13" s="168">
        <f>'ЕСУ-Россия 2023'!D$17</f>
        <v>1.08</v>
      </c>
      <c r="F13" s="168">
        <f>'ЕСУ-Россия 2023'!E$17</f>
        <v>1.0620000000000001</v>
      </c>
      <c r="G13" s="168">
        <f>'ЕСУ-Россия 2023'!F$17</f>
        <v>1.0720000000000001</v>
      </c>
      <c r="H13" s="168">
        <f>'ЕСУ-Россия 2023'!G$17</f>
        <v>1.18</v>
      </c>
      <c r="I13" s="166">
        <f>'ЕСУ-Россия 2023'!H$17</f>
        <v>1.079</v>
      </c>
      <c r="J13" s="235">
        <f>SQRT('ЕСУ-Россия 2023'!I$17)</f>
        <v>1.0382677881933928</v>
      </c>
      <c r="K13" s="235">
        <f>'ЕСУ-Россия 2023'!I$17*SQRT('ЕСУ-Россия 2023'!J$17)</f>
        <v>1.1145706778845388</v>
      </c>
      <c r="L13" s="235">
        <f>'ЕСУ-Россия 2023'!I$17*'ЕСУ-Россия 2023'!J$17*SQRT('ЕСУ-Россия 2023'!K$17)</f>
        <v>1.1909186389299784</v>
      </c>
      <c r="M13" s="235">
        <f>'ЕСУ-Россия 2023'!I$17*'ЕСУ-Россия 2023'!J$17*'ЕСУ-Россия 2023'!K$17*SQRT('ЕСУ-Россия 2023'!L$17)</f>
        <v>1.271901106377217</v>
      </c>
    </row>
    <row r="14" spans="1:13" ht="15.75" x14ac:dyDescent="0.25">
      <c r="A14" s="169" t="s">
        <v>159</v>
      </c>
      <c r="B14" s="162" t="s">
        <v>96</v>
      </c>
      <c r="C14" s="161" t="s">
        <v>78</v>
      </c>
      <c r="D14" s="166">
        <f>'ЕСУ-Россия 2023'!C$17</f>
        <v>1.0980000000000001</v>
      </c>
      <c r="E14" s="167">
        <f>'ЕСУ-Россия 2023'!D$17</f>
        <v>1.08</v>
      </c>
      <c r="F14" s="167">
        <f>'ЕСУ-Россия 2023'!E$17</f>
        <v>1.0620000000000001</v>
      </c>
      <c r="G14" s="167">
        <f>'ЕСУ-Россия 2023'!F$17</f>
        <v>1.0720000000000001</v>
      </c>
      <c r="H14" s="167">
        <f>'ЕСУ-Россия 2023'!G$17</f>
        <v>1.18</v>
      </c>
      <c r="I14" s="166">
        <f>'ЕСУ-Россия 2023'!H$17</f>
        <v>1.079</v>
      </c>
      <c r="J14" s="235">
        <f>SQRT('ЕСУ-Россия 2023'!I$17)</f>
        <v>1.0382677881933928</v>
      </c>
      <c r="K14" s="235">
        <f>'ЕСУ-Россия 2023'!I$17*SQRT('ЕСУ-Россия 2023'!J$17)</f>
        <v>1.1145706778845388</v>
      </c>
      <c r="L14" s="235">
        <f>'ЕСУ-Россия 2023'!I$17*'ЕСУ-Россия 2023'!J$17*SQRT('ЕСУ-Россия 2023'!K$17)</f>
        <v>1.1909186389299784</v>
      </c>
      <c r="M14" s="235">
        <f>'ЕСУ-Россия 2023'!I$17*'ЕСУ-Россия 2023'!J$17*'ЕСУ-Россия 2023'!K$17*SQRT('ЕСУ-Россия 2023'!L$17)</f>
        <v>1.271901106377217</v>
      </c>
    </row>
    <row r="15" spans="1:13" ht="31.5" x14ac:dyDescent="0.25">
      <c r="A15" s="169" t="s">
        <v>159</v>
      </c>
      <c r="B15" s="162" t="s">
        <v>97</v>
      </c>
      <c r="C15" s="161" t="s">
        <v>118</v>
      </c>
      <c r="D15" s="166">
        <f>'ЕСУ-Россия 2023'!C$17</f>
        <v>1.0980000000000001</v>
      </c>
      <c r="E15" s="168">
        <f>'ЕСУ-Россия 2023'!D$17</f>
        <v>1.08</v>
      </c>
      <c r="F15" s="168">
        <f>'ЕСУ-Россия 2023'!E$17</f>
        <v>1.0620000000000001</v>
      </c>
      <c r="G15" s="168">
        <f>'ЕСУ-Россия 2023'!F$17</f>
        <v>1.0720000000000001</v>
      </c>
      <c r="H15" s="168">
        <f>'ЕСУ-Россия 2023'!G$17</f>
        <v>1.18</v>
      </c>
      <c r="I15" s="166">
        <f>'ЕСУ-Россия 2023'!H$17</f>
        <v>1.079</v>
      </c>
      <c r="J15" s="235">
        <f>SQRT('ЕСУ-Россия 2023'!I$17)</f>
        <v>1.0382677881933928</v>
      </c>
      <c r="K15" s="235">
        <f>'ЕСУ-Россия 2023'!I$17*SQRT('ЕСУ-Россия 2023'!J$17)</f>
        <v>1.1145706778845388</v>
      </c>
      <c r="L15" s="235">
        <f>'ЕСУ-Россия 2023'!I$17*'ЕСУ-Россия 2023'!J$17*SQRT('ЕСУ-Россия 2023'!K$17)</f>
        <v>1.1909186389299784</v>
      </c>
      <c r="M15" s="235">
        <f>'ЕСУ-Россия 2023'!I$17*'ЕСУ-Россия 2023'!J$17*'ЕСУ-Россия 2023'!K$17*SQRT('ЕСУ-Россия 2023'!L$17)</f>
        <v>1.271901106377217</v>
      </c>
    </row>
    <row r="16" spans="1:13" ht="31.5" hidden="1" customHeight="1" x14ac:dyDescent="0.25">
      <c r="A16" s="169" t="s">
        <v>159</v>
      </c>
      <c r="B16" s="162" t="s">
        <v>98</v>
      </c>
      <c r="C16" s="161" t="s">
        <v>117</v>
      </c>
      <c r="D16" s="166">
        <f>'ЕСУ-Россия 2023'!C$17</f>
        <v>1.0980000000000001</v>
      </c>
      <c r="E16" s="168">
        <f>'ЕСУ-Россия 2023'!D$17</f>
        <v>1.08</v>
      </c>
      <c r="F16" s="168">
        <f>'ЕСУ-Россия 2023'!E$17</f>
        <v>1.0620000000000001</v>
      </c>
      <c r="G16" s="168">
        <f>'ЕСУ-Россия 2023'!F$17</f>
        <v>1.0720000000000001</v>
      </c>
      <c r="H16" s="168">
        <f>'ЕСУ-Россия 2023'!G$17</f>
        <v>1.18</v>
      </c>
      <c r="I16" s="166">
        <f>'ЕСУ-Россия 2023'!H$17</f>
        <v>1.079</v>
      </c>
      <c r="J16" s="235">
        <f>SQRT('ЕСУ-Россия 2023'!I$17)</f>
        <v>1.0382677881933928</v>
      </c>
      <c r="K16" s="235">
        <f>'ЕСУ-Россия 2023'!I$17*SQRT('ЕСУ-Россия 2023'!J$17)</f>
        <v>1.1145706778845388</v>
      </c>
      <c r="L16" s="235">
        <f>'ЕСУ-Россия 2023'!I$17*'ЕСУ-Россия 2023'!J$17*SQRT('ЕСУ-Россия 2023'!K$17)</f>
        <v>1.1909186389299784</v>
      </c>
      <c r="M16" s="235">
        <f>'ЕСУ-Россия 2023'!I$17*'ЕСУ-Россия 2023'!J$17*'ЕСУ-Россия 2023'!K$17*SQRT('ЕСУ-Россия 2023'!L$17)</f>
        <v>1.271901106377217</v>
      </c>
    </row>
    <row r="17" spans="1:13" ht="15.75" x14ac:dyDescent="0.25">
      <c r="A17" s="169" t="s">
        <v>159</v>
      </c>
      <c r="B17" s="158" t="s">
        <v>20</v>
      </c>
      <c r="C17" s="159" t="s">
        <v>66</v>
      </c>
      <c r="D17" s="166">
        <f>'ЕСУ-Россия 2023'!C$17</f>
        <v>1.0980000000000001</v>
      </c>
      <c r="E17" s="167">
        <f>'ЕСУ-Россия 2023'!D$17</f>
        <v>1.08</v>
      </c>
      <c r="F17" s="167">
        <f>'ЕСУ-Россия 2023'!E$17</f>
        <v>1.0620000000000001</v>
      </c>
      <c r="G17" s="167">
        <f>'ЕСУ-Россия 2023'!F$17</f>
        <v>1.0720000000000001</v>
      </c>
      <c r="H17" s="167">
        <f>'ЕСУ-Россия 2023'!G$17</f>
        <v>1.18</v>
      </c>
      <c r="I17" s="166">
        <f>'ЕСУ-Россия 2023'!H$17</f>
        <v>1.079</v>
      </c>
      <c r="J17" s="235">
        <f>SQRT('ЕСУ-Россия 2023'!I$17)</f>
        <v>1.0382677881933928</v>
      </c>
      <c r="K17" s="235">
        <f>'ЕСУ-Россия 2023'!I$17*SQRT('ЕСУ-Россия 2023'!J$17)</f>
        <v>1.1145706778845388</v>
      </c>
      <c r="L17" s="235">
        <f>'ЕСУ-Россия 2023'!I$17*'ЕСУ-Россия 2023'!J$17*SQRT('ЕСУ-Россия 2023'!K$17)</f>
        <v>1.1909186389299784</v>
      </c>
      <c r="M17" s="235">
        <f>'ЕСУ-Россия 2023'!I$17*'ЕСУ-Россия 2023'!J$17*'ЕСУ-Россия 2023'!K$17*SQRT('ЕСУ-Россия 2023'!L$17)</f>
        <v>1.271901106377217</v>
      </c>
    </row>
    <row r="18" spans="1:13" ht="15.75" x14ac:dyDescent="0.25">
      <c r="A18" s="169" t="s">
        <v>159</v>
      </c>
      <c r="B18" s="158" t="s">
        <v>75</v>
      </c>
      <c r="C18" s="159" t="s">
        <v>73</v>
      </c>
      <c r="D18" s="166">
        <f>'ЕСУ-Россия 2023'!C$17</f>
        <v>1.0980000000000001</v>
      </c>
      <c r="E18" s="167">
        <f>'ЕСУ-Россия 2023'!D$17</f>
        <v>1.08</v>
      </c>
      <c r="F18" s="167">
        <f>'ЕСУ-Россия 2023'!E$17</f>
        <v>1.0620000000000001</v>
      </c>
      <c r="G18" s="167">
        <f>'ЕСУ-Россия 2023'!F$17</f>
        <v>1.0720000000000001</v>
      </c>
      <c r="H18" s="167">
        <f>'ЕСУ-Россия 2023'!G$17</f>
        <v>1.18</v>
      </c>
      <c r="I18" s="166">
        <f>'ЕСУ-Россия 2023'!H$17</f>
        <v>1.079</v>
      </c>
      <c r="J18" s="235">
        <f>SQRT('ЕСУ-Россия 2023'!I$17)</f>
        <v>1.0382677881933928</v>
      </c>
      <c r="K18" s="235">
        <f>'ЕСУ-Россия 2023'!I$17*SQRT('ЕСУ-Россия 2023'!J$17)</f>
        <v>1.1145706778845388</v>
      </c>
      <c r="L18" s="235">
        <f>'ЕСУ-Россия 2023'!I$17*'ЕСУ-Россия 2023'!J$17*SQRT('ЕСУ-Россия 2023'!K$17)</f>
        <v>1.1909186389299784</v>
      </c>
      <c r="M18" s="235">
        <f>'ЕСУ-Россия 2023'!I$17*'ЕСУ-Россия 2023'!J$17*'ЕСУ-Россия 2023'!K$17*SQRT('ЕСУ-Россия 2023'!L$17)</f>
        <v>1.271901106377217</v>
      </c>
    </row>
    <row r="19" spans="1:13" ht="15.75" x14ac:dyDescent="0.25">
      <c r="A19" s="169" t="s">
        <v>159</v>
      </c>
      <c r="B19" s="162" t="s">
        <v>99</v>
      </c>
      <c r="C19" s="160" t="s">
        <v>67</v>
      </c>
      <c r="D19" s="166">
        <f>'ЕСУ-Россия 2023'!C$17</f>
        <v>1.0980000000000001</v>
      </c>
      <c r="E19" s="168">
        <f>'ЕСУ-Россия 2023'!D$17</f>
        <v>1.08</v>
      </c>
      <c r="F19" s="168">
        <f>'ЕСУ-Россия 2023'!E$17</f>
        <v>1.0620000000000001</v>
      </c>
      <c r="G19" s="168">
        <f>'ЕСУ-Россия 2023'!F$17</f>
        <v>1.0720000000000001</v>
      </c>
      <c r="H19" s="168">
        <f>'ЕСУ-Россия 2023'!G$17</f>
        <v>1.18</v>
      </c>
      <c r="I19" s="166">
        <f>'ЕСУ-Россия 2023'!H$17</f>
        <v>1.079</v>
      </c>
      <c r="J19" s="235">
        <f>SQRT('ЕСУ-Россия 2023'!I$17)</f>
        <v>1.0382677881933928</v>
      </c>
      <c r="K19" s="235">
        <f>'ЕСУ-Россия 2023'!I$17*SQRT('ЕСУ-Россия 2023'!J$17)</f>
        <v>1.1145706778845388</v>
      </c>
      <c r="L19" s="235">
        <f>'ЕСУ-Россия 2023'!I$17*'ЕСУ-Россия 2023'!J$17*SQRT('ЕСУ-Россия 2023'!K$17)</f>
        <v>1.1909186389299784</v>
      </c>
      <c r="M19" s="235">
        <f>'ЕСУ-Россия 2023'!I$17*'ЕСУ-Россия 2023'!J$17*'ЕСУ-Россия 2023'!K$17*SQRT('ЕСУ-Россия 2023'!L$17)</f>
        <v>1.271901106377217</v>
      </c>
    </row>
    <row r="20" spans="1:13" ht="31.5" x14ac:dyDescent="0.25">
      <c r="A20" s="169" t="s">
        <v>159</v>
      </c>
      <c r="B20" s="162" t="s">
        <v>100</v>
      </c>
      <c r="C20" s="161" t="s">
        <v>85</v>
      </c>
      <c r="D20" s="166">
        <f>'ЕСУ-Россия 2023'!C$17</f>
        <v>1.0980000000000001</v>
      </c>
      <c r="E20" s="168">
        <f>'ЕСУ-Россия 2023'!D$17</f>
        <v>1.08</v>
      </c>
      <c r="F20" s="167">
        <f>'ЕСУ-Россия 2023'!E$17</f>
        <v>1.0620000000000001</v>
      </c>
      <c r="G20" s="167">
        <f>'ЕСУ-Россия 2023'!F$17</f>
        <v>1.0720000000000001</v>
      </c>
      <c r="H20" s="167">
        <f>'ЕСУ-Россия 2023'!G$17</f>
        <v>1.18</v>
      </c>
      <c r="I20" s="166">
        <f>'ЕСУ-Россия 2023'!H$17</f>
        <v>1.079</v>
      </c>
      <c r="J20" s="235">
        <f>SQRT('ЕСУ-Россия 2023'!I$17)</f>
        <v>1.0382677881933928</v>
      </c>
      <c r="K20" s="235">
        <f>'ЕСУ-Россия 2023'!I$17*SQRT('ЕСУ-Россия 2023'!J$17)</f>
        <v>1.1145706778845388</v>
      </c>
      <c r="L20" s="235">
        <f>'ЕСУ-Россия 2023'!I$17*'ЕСУ-Россия 2023'!J$17*SQRT('ЕСУ-Россия 2023'!K$17)</f>
        <v>1.1909186389299784</v>
      </c>
      <c r="M20" s="235">
        <f>'ЕСУ-Россия 2023'!I$17*'ЕСУ-Россия 2023'!J$17*'ЕСУ-Россия 2023'!K$17*SQRT('ЕСУ-Россия 2023'!L$17)</f>
        <v>1.271901106377217</v>
      </c>
    </row>
    <row r="21" spans="1:13" ht="31.5" x14ac:dyDescent="0.25">
      <c r="A21" s="169" t="s">
        <v>159</v>
      </c>
      <c r="B21" s="162" t="s">
        <v>102</v>
      </c>
      <c r="C21" s="161" t="s">
        <v>118</v>
      </c>
      <c r="D21" s="166">
        <f>'ЕСУ-Россия 2023'!C$17</f>
        <v>1.0980000000000001</v>
      </c>
      <c r="E21" s="168">
        <f>'ЕСУ-Россия 2023'!D$17</f>
        <v>1.08</v>
      </c>
      <c r="F21" s="168">
        <f>'ЕСУ-Россия 2023'!E$17</f>
        <v>1.0620000000000001</v>
      </c>
      <c r="G21" s="168">
        <f>'ЕСУ-Россия 2023'!F$17</f>
        <v>1.0720000000000001</v>
      </c>
      <c r="H21" s="168">
        <f>'ЕСУ-Россия 2023'!G$17</f>
        <v>1.18</v>
      </c>
      <c r="I21" s="166">
        <f>'ЕСУ-Россия 2023'!H$17</f>
        <v>1.079</v>
      </c>
      <c r="J21" s="235">
        <f>SQRT('ЕСУ-Россия 2023'!I$17)</f>
        <v>1.0382677881933928</v>
      </c>
      <c r="K21" s="235">
        <f>'ЕСУ-Россия 2023'!I$17*SQRT('ЕСУ-Россия 2023'!J$17)</f>
        <v>1.1145706778845388</v>
      </c>
      <c r="L21" s="235">
        <f>'ЕСУ-Россия 2023'!I$17*'ЕСУ-Россия 2023'!J$17*SQRT('ЕСУ-Россия 2023'!K$17)</f>
        <v>1.1909186389299784</v>
      </c>
      <c r="M21" s="235">
        <f>'ЕСУ-Россия 2023'!I$17*'ЕСУ-Россия 2023'!J$17*'ЕСУ-Россия 2023'!K$17*SQRT('ЕСУ-Россия 2023'!L$17)</f>
        <v>1.271901106377217</v>
      </c>
    </row>
    <row r="22" spans="1:13" ht="31.5" hidden="1" customHeight="1" x14ac:dyDescent="0.25">
      <c r="A22" s="169" t="s">
        <v>159</v>
      </c>
      <c r="B22" s="162" t="s">
        <v>103</v>
      </c>
      <c r="C22" s="161" t="s">
        <v>117</v>
      </c>
      <c r="D22" s="166">
        <f>'ЕСУ-Россия 2023'!C$17</f>
        <v>1.0980000000000001</v>
      </c>
      <c r="E22" s="168">
        <f>'ЕСУ-Россия 2023'!D$17</f>
        <v>1.08</v>
      </c>
      <c r="F22" s="168">
        <f>'ЕСУ-Россия 2023'!E$17</f>
        <v>1.0620000000000001</v>
      </c>
      <c r="G22" s="168">
        <f>'ЕСУ-Россия 2023'!F$17</f>
        <v>1.0720000000000001</v>
      </c>
      <c r="H22" s="168">
        <f>'ЕСУ-Россия 2023'!G$17</f>
        <v>1.18</v>
      </c>
      <c r="I22" s="166">
        <f>'ЕСУ-Россия 2023'!H$17</f>
        <v>1.079</v>
      </c>
      <c r="J22" s="235">
        <f>SQRT('ЕСУ-Россия 2023'!I$17)</f>
        <v>1.0382677881933928</v>
      </c>
      <c r="K22" s="235">
        <f>'ЕСУ-Россия 2023'!I$17*SQRT('ЕСУ-Россия 2023'!J$17)</f>
        <v>1.1145706778845388</v>
      </c>
      <c r="L22" s="235">
        <f>'ЕСУ-Россия 2023'!I$17*'ЕСУ-Россия 2023'!J$17*SQRT('ЕСУ-Россия 2023'!K$17)</f>
        <v>1.1909186389299784</v>
      </c>
      <c r="M22" s="235">
        <f>'ЕСУ-Россия 2023'!I$17*'ЕСУ-Россия 2023'!J$17*'ЕСУ-Россия 2023'!K$17*SQRT('ЕСУ-Россия 2023'!L$17)</f>
        <v>1.271901106377217</v>
      </c>
    </row>
    <row r="23" spans="1:13" ht="15.75" x14ac:dyDescent="0.25">
      <c r="A23" s="169" t="s">
        <v>159</v>
      </c>
      <c r="B23" s="162" t="s">
        <v>101</v>
      </c>
      <c r="C23" s="160" t="s">
        <v>84</v>
      </c>
      <c r="D23" s="166">
        <f>'ЕСУ-Россия 2023'!C$17</f>
        <v>1.0980000000000001</v>
      </c>
      <c r="E23" s="168">
        <f>'ЕСУ-Россия 2023'!D$17</f>
        <v>1.08</v>
      </c>
      <c r="F23" s="168">
        <f>'ЕСУ-Россия 2023'!E$17</f>
        <v>1.0620000000000001</v>
      </c>
      <c r="G23" s="168">
        <f>'ЕСУ-Россия 2023'!F$17</f>
        <v>1.0720000000000001</v>
      </c>
      <c r="H23" s="168">
        <f>'ЕСУ-Россия 2023'!G$17</f>
        <v>1.18</v>
      </c>
      <c r="I23" s="166">
        <f>'ЕСУ-Россия 2023'!H$17</f>
        <v>1.079</v>
      </c>
      <c r="J23" s="235">
        <f>SQRT('ЕСУ-Россия 2023'!I$17)</f>
        <v>1.0382677881933928</v>
      </c>
      <c r="K23" s="235">
        <f>'ЕСУ-Россия 2023'!I$17*SQRT('ЕСУ-Россия 2023'!J$17)</f>
        <v>1.1145706778845388</v>
      </c>
      <c r="L23" s="235">
        <f>'ЕСУ-Россия 2023'!I$17*'ЕСУ-Россия 2023'!J$17*SQRT('ЕСУ-Россия 2023'!K$17)</f>
        <v>1.1909186389299784</v>
      </c>
      <c r="M23" s="235">
        <f>'ЕСУ-Россия 2023'!I$17*'ЕСУ-Россия 2023'!J$17*'ЕСУ-Россия 2023'!K$17*SQRT('ЕСУ-Россия 2023'!L$17)</f>
        <v>1.271901106377217</v>
      </c>
    </row>
    <row r="24" spans="1:13" ht="15.75" x14ac:dyDescent="0.25">
      <c r="A24" s="169" t="s">
        <v>159</v>
      </c>
      <c r="B24" s="162" t="s">
        <v>76</v>
      </c>
      <c r="C24" s="159" t="s">
        <v>74</v>
      </c>
      <c r="D24" s="166">
        <f>'ЕСУ-Россия 2023'!C$17</f>
        <v>1.0980000000000001</v>
      </c>
      <c r="E24" s="167">
        <f>'ЕСУ-Россия 2023'!D$17</f>
        <v>1.08</v>
      </c>
      <c r="F24" s="167">
        <f>'ЕСУ-Россия 2023'!E$17</f>
        <v>1.0620000000000001</v>
      </c>
      <c r="G24" s="167">
        <f>'ЕСУ-Россия 2023'!F$17</f>
        <v>1.0720000000000001</v>
      </c>
      <c r="H24" s="167">
        <f>'ЕСУ-Россия 2023'!G$17</f>
        <v>1.18</v>
      </c>
      <c r="I24" s="166">
        <f>'ЕСУ-Россия 2023'!H$17</f>
        <v>1.079</v>
      </c>
      <c r="J24" s="235">
        <f>SQRT('ЕСУ-Россия 2023'!I$17)</f>
        <v>1.0382677881933928</v>
      </c>
      <c r="K24" s="235">
        <f>'ЕСУ-Россия 2023'!I$17*SQRT('ЕСУ-Россия 2023'!J$17)</f>
        <v>1.1145706778845388</v>
      </c>
      <c r="L24" s="235">
        <f>'ЕСУ-Россия 2023'!I$17*'ЕСУ-Россия 2023'!J$17*SQRT('ЕСУ-Россия 2023'!K$17)</f>
        <v>1.1909186389299784</v>
      </c>
      <c r="M24" s="235">
        <f>'ЕСУ-Россия 2023'!I$17*'ЕСУ-Россия 2023'!J$17*'ЕСУ-Россия 2023'!K$17*SQRT('ЕСУ-Россия 2023'!L$17)</f>
        <v>1.271901106377217</v>
      </c>
    </row>
    <row r="25" spans="1:13" ht="15.75" x14ac:dyDescent="0.25">
      <c r="A25" s="169" t="s">
        <v>159</v>
      </c>
      <c r="B25" s="162" t="s">
        <v>104</v>
      </c>
      <c r="C25" s="160" t="s">
        <v>67</v>
      </c>
      <c r="D25" s="166">
        <f>'ЕСУ-Россия 2023'!C$17</f>
        <v>1.0980000000000001</v>
      </c>
      <c r="E25" s="168">
        <f>'ЕСУ-Россия 2023'!D$17</f>
        <v>1.08</v>
      </c>
      <c r="F25" s="168">
        <f>'ЕСУ-Россия 2023'!E$17</f>
        <v>1.0620000000000001</v>
      </c>
      <c r="G25" s="168">
        <f>'ЕСУ-Россия 2023'!F$17</f>
        <v>1.0720000000000001</v>
      </c>
      <c r="H25" s="168">
        <f>'ЕСУ-Россия 2023'!G$17</f>
        <v>1.18</v>
      </c>
      <c r="I25" s="166">
        <f>'ЕСУ-Россия 2023'!H$17</f>
        <v>1.079</v>
      </c>
      <c r="J25" s="235">
        <f>SQRT('ЕСУ-Россия 2023'!I$17)</f>
        <v>1.0382677881933928</v>
      </c>
      <c r="K25" s="235">
        <f>'ЕСУ-Россия 2023'!I$17*SQRT('ЕСУ-Россия 2023'!J$17)</f>
        <v>1.1145706778845388</v>
      </c>
      <c r="L25" s="235">
        <f>'ЕСУ-Россия 2023'!I$17*'ЕСУ-Россия 2023'!J$17*SQRT('ЕСУ-Россия 2023'!K$17)</f>
        <v>1.1909186389299784</v>
      </c>
      <c r="M25" s="235">
        <f>'ЕСУ-Россия 2023'!I$17*'ЕСУ-Россия 2023'!J$17*'ЕСУ-Россия 2023'!K$17*SQRT('ЕСУ-Россия 2023'!L$17)</f>
        <v>1.271901106377217</v>
      </c>
    </row>
    <row r="26" spans="1:13" ht="31.5" x14ac:dyDescent="0.25">
      <c r="A26" s="169" t="s">
        <v>159</v>
      </c>
      <c r="B26" s="162" t="s">
        <v>105</v>
      </c>
      <c r="C26" s="161" t="s">
        <v>85</v>
      </c>
      <c r="D26" s="166">
        <f>'ЕСУ-Россия 2023'!C$17</f>
        <v>1.0980000000000001</v>
      </c>
      <c r="E26" s="167">
        <f>'ЕСУ-Россия 2023'!D$17</f>
        <v>1.08</v>
      </c>
      <c r="F26" s="167">
        <f>'ЕСУ-Россия 2023'!E$17</f>
        <v>1.0620000000000001</v>
      </c>
      <c r="G26" s="167">
        <f>'ЕСУ-Россия 2023'!F$17</f>
        <v>1.0720000000000001</v>
      </c>
      <c r="H26" s="167">
        <f>'ЕСУ-Россия 2023'!G$17</f>
        <v>1.18</v>
      </c>
      <c r="I26" s="166">
        <f>'ЕСУ-Россия 2023'!H$17</f>
        <v>1.079</v>
      </c>
      <c r="J26" s="235">
        <f>SQRT('ЕСУ-Россия 2023'!I$17)</f>
        <v>1.0382677881933928</v>
      </c>
      <c r="K26" s="235">
        <f>'ЕСУ-Россия 2023'!I$17*SQRT('ЕСУ-Россия 2023'!J$17)</f>
        <v>1.1145706778845388</v>
      </c>
      <c r="L26" s="235">
        <f>'ЕСУ-Россия 2023'!I$17*'ЕСУ-Россия 2023'!J$17*SQRT('ЕСУ-Россия 2023'!K$17)</f>
        <v>1.1909186389299784</v>
      </c>
      <c r="M26" s="235">
        <f>'ЕСУ-Россия 2023'!I$17*'ЕСУ-Россия 2023'!J$17*'ЕСУ-Россия 2023'!K$17*SQRT('ЕСУ-Россия 2023'!L$17)</f>
        <v>1.271901106377217</v>
      </c>
    </row>
    <row r="27" spans="1:13" ht="31.5" x14ac:dyDescent="0.25">
      <c r="A27" s="169" t="s">
        <v>159</v>
      </c>
      <c r="B27" s="162" t="s">
        <v>106</v>
      </c>
      <c r="C27" s="161" t="s">
        <v>118</v>
      </c>
      <c r="D27" s="166">
        <f>'ЕСУ-Россия 2023'!C$17</f>
        <v>1.0980000000000001</v>
      </c>
      <c r="E27" s="168">
        <f>'ЕСУ-Россия 2023'!D$17</f>
        <v>1.08</v>
      </c>
      <c r="F27" s="168">
        <f>'ЕСУ-Россия 2023'!E$17</f>
        <v>1.0620000000000001</v>
      </c>
      <c r="G27" s="168">
        <f>'ЕСУ-Россия 2023'!F$17</f>
        <v>1.0720000000000001</v>
      </c>
      <c r="H27" s="168">
        <f>'ЕСУ-Россия 2023'!G$17</f>
        <v>1.18</v>
      </c>
      <c r="I27" s="166">
        <f>'ЕСУ-Россия 2023'!H$17</f>
        <v>1.079</v>
      </c>
      <c r="J27" s="235">
        <f>SQRT('ЕСУ-Россия 2023'!I$17)</f>
        <v>1.0382677881933928</v>
      </c>
      <c r="K27" s="235">
        <f>'ЕСУ-Россия 2023'!I$17*SQRT('ЕСУ-Россия 2023'!J$17)</f>
        <v>1.1145706778845388</v>
      </c>
      <c r="L27" s="235">
        <f>'ЕСУ-Россия 2023'!I$17*'ЕСУ-Россия 2023'!J$17*SQRT('ЕСУ-Россия 2023'!K$17)</f>
        <v>1.1909186389299784</v>
      </c>
      <c r="M27" s="235">
        <f>'ЕСУ-Россия 2023'!I$17*'ЕСУ-Россия 2023'!J$17*'ЕСУ-Россия 2023'!K$17*SQRT('ЕСУ-Россия 2023'!L$17)</f>
        <v>1.271901106377217</v>
      </c>
    </row>
    <row r="28" spans="1:13" ht="31.5" hidden="1" customHeight="1" x14ac:dyDescent="0.25">
      <c r="A28" s="169" t="s">
        <v>159</v>
      </c>
      <c r="B28" s="162" t="s">
        <v>107</v>
      </c>
      <c r="C28" s="161" t="s">
        <v>117</v>
      </c>
      <c r="D28" s="166">
        <f>'ЕСУ-Россия 2023'!C$17</f>
        <v>1.0980000000000001</v>
      </c>
      <c r="E28" s="168">
        <f>'ЕСУ-Россия 2023'!D$17</f>
        <v>1.08</v>
      </c>
      <c r="F28" s="168">
        <f>'ЕСУ-Россия 2023'!E$17</f>
        <v>1.0620000000000001</v>
      </c>
      <c r="G28" s="168">
        <f>'ЕСУ-Россия 2023'!F$17</f>
        <v>1.0720000000000001</v>
      </c>
      <c r="H28" s="168">
        <f>'ЕСУ-Россия 2023'!G$17</f>
        <v>1.18</v>
      </c>
      <c r="I28" s="166">
        <f>'ЕСУ-Россия 2023'!H$17</f>
        <v>1.079</v>
      </c>
      <c r="J28" s="235">
        <f>SQRT('ЕСУ-Россия 2023'!I$17)</f>
        <v>1.0382677881933928</v>
      </c>
      <c r="K28" s="235">
        <f>'ЕСУ-Россия 2023'!I$17*SQRT('ЕСУ-Россия 2023'!J$17)</f>
        <v>1.1145706778845388</v>
      </c>
      <c r="L28" s="235">
        <f>'ЕСУ-Россия 2023'!I$17*'ЕСУ-Россия 2023'!J$17*SQRT('ЕСУ-Россия 2023'!K$17)</f>
        <v>1.1909186389299784</v>
      </c>
      <c r="M28" s="235">
        <f>'ЕСУ-Россия 2023'!I$17*'ЕСУ-Россия 2023'!J$17*'ЕСУ-Россия 2023'!K$17*SQRT('ЕСУ-Россия 2023'!L$17)</f>
        <v>1.271901106377217</v>
      </c>
    </row>
    <row r="29" spans="1:13" ht="15.75" x14ac:dyDescent="0.25">
      <c r="A29" s="169" t="s">
        <v>159</v>
      </c>
      <c r="B29" s="162" t="s">
        <v>108</v>
      </c>
      <c r="C29" s="160" t="s">
        <v>70</v>
      </c>
      <c r="D29" s="166">
        <f>'ЕСУ-Россия 2023'!C$17</f>
        <v>1.0980000000000001</v>
      </c>
      <c r="E29" s="168">
        <f>'ЕСУ-Россия 2023'!D$17</f>
        <v>1.08</v>
      </c>
      <c r="F29" s="168">
        <f>'ЕСУ-Россия 2023'!E$17</f>
        <v>1.0620000000000001</v>
      </c>
      <c r="G29" s="168">
        <f>'ЕСУ-Россия 2023'!F$17</f>
        <v>1.0720000000000001</v>
      </c>
      <c r="H29" s="168">
        <f>'ЕСУ-Россия 2023'!G$17</f>
        <v>1.18</v>
      </c>
      <c r="I29" s="166">
        <f>'ЕСУ-Россия 2023'!H$17</f>
        <v>1.079</v>
      </c>
      <c r="J29" s="235">
        <f>SQRT('ЕСУ-Россия 2023'!I$17)</f>
        <v>1.0382677881933928</v>
      </c>
      <c r="K29" s="235">
        <f>'ЕСУ-Россия 2023'!I$17*SQRT('ЕСУ-Россия 2023'!J$17)</f>
        <v>1.1145706778845388</v>
      </c>
      <c r="L29" s="235">
        <f>'ЕСУ-Россия 2023'!I$17*'ЕСУ-Россия 2023'!J$17*SQRT('ЕСУ-Россия 2023'!K$17)</f>
        <v>1.1909186389299784</v>
      </c>
      <c r="M29" s="235">
        <f>'ЕСУ-Россия 2023'!I$17*'ЕСУ-Россия 2023'!J$17*'ЕСУ-Россия 2023'!K$17*SQRT('ЕСУ-Россия 2023'!L$17)</f>
        <v>1.271901106377217</v>
      </c>
    </row>
    <row r="30" spans="1:13" ht="15.75" x14ac:dyDescent="0.25">
      <c r="A30" s="169" t="s">
        <v>159</v>
      </c>
      <c r="B30" s="158" t="s">
        <v>77</v>
      </c>
      <c r="C30" s="159" t="s">
        <v>86</v>
      </c>
      <c r="D30" s="166">
        <f>'ЕСУ-Россия 2023'!C$17</f>
        <v>1.0980000000000001</v>
      </c>
      <c r="E30" s="167">
        <f>'ЕСУ-Россия 2023'!D$17</f>
        <v>1.08</v>
      </c>
      <c r="F30" s="167">
        <f>'ЕСУ-Россия 2023'!E$17</f>
        <v>1.0620000000000001</v>
      </c>
      <c r="G30" s="167">
        <f>'ЕСУ-Россия 2023'!F$17</f>
        <v>1.0720000000000001</v>
      </c>
      <c r="H30" s="167">
        <f>'ЕСУ-Россия 2023'!G$17</f>
        <v>1.18</v>
      </c>
      <c r="I30" s="166">
        <f>'ЕСУ-Россия 2023'!H$17</f>
        <v>1.079</v>
      </c>
      <c r="J30" s="235">
        <f>SQRT('ЕСУ-Россия 2023'!I$17)</f>
        <v>1.0382677881933928</v>
      </c>
      <c r="K30" s="235">
        <f>'ЕСУ-Россия 2023'!I$17*SQRT('ЕСУ-Россия 2023'!J$17)</f>
        <v>1.1145706778845388</v>
      </c>
      <c r="L30" s="235">
        <f>'ЕСУ-Россия 2023'!I$17*'ЕСУ-Россия 2023'!J$17*SQRT('ЕСУ-Россия 2023'!K$17)</f>
        <v>1.1909186389299784</v>
      </c>
      <c r="M30" s="235">
        <f>'ЕСУ-Россия 2023'!I$17*'ЕСУ-Россия 2023'!J$17*'ЕСУ-Россия 2023'!K$17*SQRT('ЕСУ-Россия 2023'!L$17)</f>
        <v>1.271901106377217</v>
      </c>
    </row>
    <row r="31" spans="1:13" ht="15.75" x14ac:dyDescent="0.25">
      <c r="A31" s="169" t="s">
        <v>159</v>
      </c>
      <c r="B31" s="162" t="s">
        <v>109</v>
      </c>
      <c r="C31" s="163" t="s">
        <v>87</v>
      </c>
      <c r="D31" s="166">
        <f>'ЕСУ-Россия 2023'!C$17</f>
        <v>1.0980000000000001</v>
      </c>
      <c r="E31" s="168">
        <f>'ЕСУ-Россия 2023'!D$17</f>
        <v>1.08</v>
      </c>
      <c r="F31" s="168">
        <f>'ЕСУ-Россия 2023'!E$17</f>
        <v>1.0620000000000001</v>
      </c>
      <c r="G31" s="168">
        <f>'ЕСУ-Россия 2023'!F$17</f>
        <v>1.0720000000000001</v>
      </c>
      <c r="H31" s="168">
        <f>'ЕСУ-Россия 2023'!G$17</f>
        <v>1.18</v>
      </c>
      <c r="I31" s="166">
        <f>'ЕСУ-Россия 2023'!H$17</f>
        <v>1.079</v>
      </c>
      <c r="J31" s="235">
        <f>SQRT('ЕСУ-Россия 2023'!I$17)</f>
        <v>1.0382677881933928</v>
      </c>
      <c r="K31" s="235">
        <f>'ЕСУ-Россия 2023'!I$17*SQRT('ЕСУ-Россия 2023'!J$17)</f>
        <v>1.1145706778845388</v>
      </c>
      <c r="L31" s="235">
        <f>'ЕСУ-Россия 2023'!I$17*'ЕСУ-Россия 2023'!J$17*SQRT('ЕСУ-Россия 2023'!K$17)</f>
        <v>1.1909186389299784</v>
      </c>
      <c r="M31" s="235">
        <f>'ЕСУ-Россия 2023'!I$17*'ЕСУ-Россия 2023'!J$17*'ЕСУ-Россия 2023'!K$17*SQRT('ЕСУ-Россия 2023'!L$17)</f>
        <v>1.271901106377217</v>
      </c>
    </row>
    <row r="32" spans="1:13" ht="31.5" x14ac:dyDescent="0.25">
      <c r="A32" s="169" t="s">
        <v>159</v>
      </c>
      <c r="B32" s="162" t="s">
        <v>110</v>
      </c>
      <c r="C32" s="160" t="s">
        <v>88</v>
      </c>
      <c r="D32" s="166">
        <f>'ЕСУ-Россия 2023'!C$17</f>
        <v>1.0980000000000001</v>
      </c>
      <c r="E32" s="168">
        <f>'ЕСУ-Россия 2023'!D$17</f>
        <v>1.08</v>
      </c>
      <c r="F32" s="168">
        <f>'ЕСУ-Россия 2023'!E$17</f>
        <v>1.0620000000000001</v>
      </c>
      <c r="G32" s="168">
        <f>'ЕСУ-Россия 2023'!F$17</f>
        <v>1.0720000000000001</v>
      </c>
      <c r="H32" s="168">
        <f>'ЕСУ-Россия 2023'!G$17</f>
        <v>1.18</v>
      </c>
      <c r="I32" s="166">
        <f>'ЕСУ-Россия 2023'!H$17</f>
        <v>1.079</v>
      </c>
      <c r="J32" s="235">
        <f>SQRT('ЕСУ-Россия 2023'!I$17)</f>
        <v>1.0382677881933928</v>
      </c>
      <c r="K32" s="235">
        <f>'ЕСУ-Россия 2023'!I$17*SQRT('ЕСУ-Россия 2023'!J$17)</f>
        <v>1.1145706778845388</v>
      </c>
      <c r="L32" s="235">
        <f>'ЕСУ-Россия 2023'!I$17*'ЕСУ-Россия 2023'!J$17*SQRT('ЕСУ-Россия 2023'!K$17)</f>
        <v>1.1909186389299784</v>
      </c>
      <c r="M32" s="235">
        <f>'ЕСУ-Россия 2023'!I$17*'ЕСУ-Россия 2023'!J$17*'ЕСУ-Россия 2023'!K$17*SQRT('ЕСУ-Россия 2023'!L$17)</f>
        <v>1.271901106377217</v>
      </c>
    </row>
    <row r="33" spans="1:14" ht="15.75" x14ac:dyDescent="0.25">
      <c r="A33" s="169" t="s">
        <v>159</v>
      </c>
      <c r="B33" s="162" t="s">
        <v>111</v>
      </c>
      <c r="C33" s="160" t="s">
        <v>89</v>
      </c>
      <c r="D33" s="166">
        <f>'ЕСУ-Россия 2023'!C$17</f>
        <v>1.0980000000000001</v>
      </c>
      <c r="E33" s="168">
        <f>'ЕСУ-Россия 2023'!D$17</f>
        <v>1.08</v>
      </c>
      <c r="F33" s="168">
        <f>'ЕСУ-Россия 2023'!E$17</f>
        <v>1.0620000000000001</v>
      </c>
      <c r="G33" s="168">
        <f>'ЕСУ-Россия 2023'!F$17</f>
        <v>1.0720000000000001</v>
      </c>
      <c r="H33" s="168">
        <f>'ЕСУ-Россия 2023'!G$17</f>
        <v>1.18</v>
      </c>
      <c r="I33" s="166">
        <f>'ЕСУ-Россия 2023'!H$17</f>
        <v>1.079</v>
      </c>
      <c r="J33" s="235">
        <f>SQRT('ЕСУ-Россия 2023'!I$17)</f>
        <v>1.0382677881933928</v>
      </c>
      <c r="K33" s="235">
        <f>'ЕСУ-Россия 2023'!I$17*SQRT('ЕСУ-Россия 2023'!J$17)</f>
        <v>1.1145706778845388</v>
      </c>
      <c r="L33" s="235">
        <f>'ЕСУ-Россия 2023'!I$17*'ЕСУ-Россия 2023'!J$17*SQRT('ЕСУ-Россия 2023'!K$17)</f>
        <v>1.1909186389299784</v>
      </c>
      <c r="M33" s="235">
        <f>'ЕСУ-Россия 2023'!I$17*'ЕСУ-Россия 2023'!J$17*'ЕСУ-Россия 2023'!K$17*SQRT('ЕСУ-Россия 2023'!L$17)</f>
        <v>1.271901106377217</v>
      </c>
    </row>
    <row r="34" spans="1:14" ht="31.5" x14ac:dyDescent="0.25">
      <c r="A34" s="169" t="s">
        <v>159</v>
      </c>
      <c r="B34" s="162" t="s">
        <v>112</v>
      </c>
      <c r="C34" s="160" t="s">
        <v>90</v>
      </c>
      <c r="D34" s="166">
        <f>'ЕСУ-Россия 2023'!C$17</f>
        <v>1.0980000000000001</v>
      </c>
      <c r="E34" s="168">
        <f>'ЕСУ-Россия 2023'!D$17</f>
        <v>1.08</v>
      </c>
      <c r="F34" s="168">
        <f>'ЕСУ-Россия 2023'!E$17</f>
        <v>1.0620000000000001</v>
      </c>
      <c r="G34" s="168">
        <f>'ЕСУ-Россия 2023'!F$17</f>
        <v>1.0720000000000001</v>
      </c>
      <c r="H34" s="168">
        <f>'ЕСУ-Россия 2023'!G$17</f>
        <v>1.18</v>
      </c>
      <c r="I34" s="166">
        <f>'ЕСУ-Россия 2023'!H$17</f>
        <v>1.079</v>
      </c>
      <c r="J34" s="235">
        <f>SQRT('ЕСУ-Россия 2023'!I$17)</f>
        <v>1.0382677881933928</v>
      </c>
      <c r="K34" s="235">
        <f>'ЕСУ-Россия 2023'!I$17*SQRT('ЕСУ-Россия 2023'!J$17)</f>
        <v>1.1145706778845388</v>
      </c>
      <c r="L34" s="235">
        <f>'ЕСУ-Россия 2023'!I$17*'ЕСУ-Россия 2023'!J$17*SQRT('ЕСУ-Россия 2023'!K$17)</f>
        <v>1.1909186389299784</v>
      </c>
      <c r="M34" s="235">
        <f>'ЕСУ-Россия 2023'!I$17*'ЕСУ-Россия 2023'!J$17*'ЕСУ-Россия 2023'!K$17*SQRT('ЕСУ-Россия 2023'!L$17)</f>
        <v>1.271901106377217</v>
      </c>
    </row>
    <row r="35" spans="1:14" ht="15.75" x14ac:dyDescent="0.25">
      <c r="A35" s="157"/>
      <c r="B35" s="162"/>
      <c r="C35" s="164"/>
      <c r="D35" s="165"/>
      <c r="E35" s="167"/>
      <c r="F35" s="167"/>
      <c r="G35" s="167"/>
      <c r="H35" s="167"/>
      <c r="I35" s="166"/>
      <c r="J35" s="166"/>
      <c r="K35" s="166"/>
      <c r="L35" s="166"/>
      <c r="M35" s="166"/>
    </row>
    <row r="38" spans="1:14" x14ac:dyDescent="0.25">
      <c r="A38" s="157"/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N38" s="169"/>
    </row>
    <row r="39" spans="1:14" x14ac:dyDescent="0.25">
      <c r="A39" s="157"/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N39" s="169"/>
    </row>
    <row r="40" spans="1:14" ht="15" customHeight="1" x14ac:dyDescent="0.25">
      <c r="A40" s="157"/>
      <c r="B40" s="169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N40" s="169"/>
    </row>
    <row r="41" spans="1:14" x14ac:dyDescent="0.25">
      <c r="A41" s="157"/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N41" s="169"/>
    </row>
    <row r="42" spans="1:14" ht="15" customHeight="1" x14ac:dyDescent="0.25">
      <c r="A42" s="157"/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N42" s="169"/>
    </row>
    <row r="43" spans="1:14" x14ac:dyDescent="0.25">
      <c r="B43" s="169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N43" s="169"/>
    </row>
    <row r="44" spans="1:14" x14ac:dyDescent="0.25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N44" s="169"/>
    </row>
  </sheetData>
  <autoFilter ref="A2:L35" xr:uid="{BA73FCE3-6D90-464F-94D5-9B6F180A5100}"/>
  <mergeCells count="12">
    <mergeCell ref="M2:M4"/>
    <mergeCell ref="L2:L4"/>
    <mergeCell ref="G2:G4"/>
    <mergeCell ref="H2:H4"/>
    <mergeCell ref="I2:I4"/>
    <mergeCell ref="J2:J4"/>
    <mergeCell ref="K2:K4"/>
    <mergeCell ref="B2:B4"/>
    <mergeCell ref="C2:C4"/>
    <mergeCell ref="D2:D4"/>
    <mergeCell ref="E2:E4"/>
    <mergeCell ref="F2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83B7C-99E4-413E-A6C1-0868A990F6C6}">
  <sheetPr>
    <pageSetUpPr fitToPage="1"/>
  </sheetPr>
  <dimension ref="A1:G73"/>
  <sheetViews>
    <sheetView workbookViewId="0">
      <selection activeCell="H41" sqref="H41"/>
    </sheetView>
  </sheetViews>
  <sheetFormatPr defaultRowHeight="15" x14ac:dyDescent="0.25"/>
  <cols>
    <col min="2" max="2" width="53.140625" customWidth="1"/>
    <col min="3" max="3" width="27.85546875" customWidth="1"/>
    <col min="4" max="4" width="27.85546875" style="169" customWidth="1"/>
  </cols>
  <sheetData>
    <row r="1" spans="1:7" x14ac:dyDescent="0.25">
      <c r="A1" s="237"/>
      <c r="B1" s="237"/>
      <c r="C1" s="237"/>
    </row>
    <row r="2" spans="1:7" ht="15.75" x14ac:dyDescent="0.25">
      <c r="A2" s="69" t="s">
        <v>31</v>
      </c>
      <c r="B2" s="70"/>
      <c r="C2" s="265" t="s">
        <v>246</v>
      </c>
      <c r="D2" s="266"/>
      <c r="F2" s="169"/>
      <c r="G2" s="169"/>
    </row>
    <row r="3" spans="1:7" ht="15" customHeight="1" x14ac:dyDescent="0.25">
      <c r="A3" s="270" t="s">
        <v>2</v>
      </c>
      <c r="B3" s="271" t="s">
        <v>1</v>
      </c>
      <c r="C3" s="274" t="s">
        <v>257</v>
      </c>
      <c r="D3" s="284" t="s">
        <v>249</v>
      </c>
      <c r="F3" s="169"/>
      <c r="G3" s="169"/>
    </row>
    <row r="4" spans="1:7" ht="47.25" customHeight="1" x14ac:dyDescent="0.25">
      <c r="A4" s="270"/>
      <c r="B4" s="272"/>
      <c r="C4" s="275"/>
      <c r="D4" s="285"/>
      <c r="F4" s="169"/>
      <c r="G4" s="169"/>
    </row>
    <row r="5" spans="1:7" ht="15" customHeight="1" x14ac:dyDescent="0.25">
      <c r="A5" s="270"/>
      <c r="B5" s="273"/>
      <c r="C5" s="72" t="s">
        <v>69</v>
      </c>
      <c r="D5" s="72" t="s">
        <v>247</v>
      </c>
      <c r="F5" s="169"/>
      <c r="G5" s="169"/>
    </row>
    <row r="6" spans="1:7" ht="15.75" x14ac:dyDescent="0.25">
      <c r="A6" s="158" t="s">
        <v>7</v>
      </c>
      <c r="B6" s="159" t="s">
        <v>65</v>
      </c>
      <c r="C6" s="76">
        <v>9619.7800000000007</v>
      </c>
      <c r="D6" s="76" t="s">
        <v>252</v>
      </c>
      <c r="F6" s="169"/>
      <c r="G6" s="169"/>
    </row>
    <row r="7" spans="1:7" ht="15.75" hidden="1" customHeight="1" x14ac:dyDescent="0.25">
      <c r="A7" s="158" t="s">
        <v>93</v>
      </c>
      <c r="B7" s="160" t="s">
        <v>67</v>
      </c>
      <c r="C7" s="144"/>
      <c r="D7" s="144"/>
      <c r="F7" s="169"/>
      <c r="G7" s="169"/>
    </row>
    <row r="8" spans="1:7" ht="15.75" hidden="1" customHeight="1" x14ac:dyDescent="0.25">
      <c r="A8" s="158" t="s">
        <v>80</v>
      </c>
      <c r="B8" s="161" t="s">
        <v>79</v>
      </c>
      <c r="C8" s="144"/>
      <c r="D8" s="144"/>
      <c r="F8" s="169"/>
      <c r="G8" s="169"/>
    </row>
    <row r="9" spans="1:7" ht="15.75" hidden="1" customHeight="1" x14ac:dyDescent="0.25">
      <c r="A9" s="158" t="s">
        <v>81</v>
      </c>
      <c r="B9" s="161" t="s">
        <v>78</v>
      </c>
      <c r="C9" s="76"/>
      <c r="D9" s="76"/>
      <c r="F9" s="169"/>
      <c r="G9" s="169"/>
    </row>
    <row r="10" spans="1:7" ht="31.5" hidden="1" customHeight="1" x14ac:dyDescent="0.25">
      <c r="A10" s="158" t="s">
        <v>82</v>
      </c>
      <c r="B10" s="161" t="s">
        <v>118</v>
      </c>
      <c r="C10" s="144"/>
      <c r="D10" s="144"/>
      <c r="F10" s="169"/>
      <c r="G10" s="169"/>
    </row>
    <row r="11" spans="1:7" ht="31.5" hidden="1" customHeight="1" x14ac:dyDescent="0.25">
      <c r="A11" s="158" t="s">
        <v>83</v>
      </c>
      <c r="B11" s="161" t="s">
        <v>117</v>
      </c>
      <c r="C11" s="144">
        <v>0</v>
      </c>
      <c r="D11" s="144"/>
      <c r="F11" s="169"/>
      <c r="G11" s="169"/>
    </row>
    <row r="12" spans="1:7" ht="15.75" x14ac:dyDescent="0.25">
      <c r="A12" s="162" t="s">
        <v>8</v>
      </c>
      <c r="B12" s="159" t="s">
        <v>68</v>
      </c>
      <c r="C12" s="76">
        <v>18975.47</v>
      </c>
      <c r="D12" s="76" t="s">
        <v>253</v>
      </c>
      <c r="F12" s="169"/>
      <c r="G12" s="169"/>
    </row>
    <row r="13" spans="1:7" ht="15.75" hidden="1" customHeight="1" x14ac:dyDescent="0.25">
      <c r="A13" s="162" t="s">
        <v>94</v>
      </c>
      <c r="B13" s="160" t="s">
        <v>67</v>
      </c>
      <c r="C13" s="144"/>
      <c r="D13" s="144"/>
      <c r="F13" s="169"/>
      <c r="G13" s="169"/>
    </row>
    <row r="14" spans="1:7" ht="15.75" hidden="1" customHeight="1" x14ac:dyDescent="0.25">
      <c r="A14" s="162" t="s">
        <v>95</v>
      </c>
      <c r="B14" s="161" t="s">
        <v>79</v>
      </c>
      <c r="C14" s="144"/>
      <c r="D14" s="144"/>
      <c r="F14" s="169"/>
      <c r="G14" s="169"/>
    </row>
    <row r="15" spans="1:7" ht="15.75" hidden="1" customHeight="1" x14ac:dyDescent="0.25">
      <c r="A15" s="162" t="s">
        <v>96</v>
      </c>
      <c r="B15" s="161" t="s">
        <v>78</v>
      </c>
      <c r="C15" s="76"/>
      <c r="D15" s="76"/>
      <c r="F15" s="169"/>
      <c r="G15" s="169"/>
    </row>
    <row r="16" spans="1:7" ht="31.5" hidden="1" customHeight="1" x14ac:dyDescent="0.25">
      <c r="A16" s="162" t="s">
        <v>97</v>
      </c>
      <c r="B16" s="161" t="s">
        <v>118</v>
      </c>
      <c r="C16" s="144"/>
      <c r="D16" s="144"/>
      <c r="F16" s="169"/>
      <c r="G16" s="169"/>
    </row>
    <row r="17" spans="1:7" ht="31.5" hidden="1" customHeight="1" x14ac:dyDescent="0.25">
      <c r="A17" s="162" t="s">
        <v>98</v>
      </c>
      <c r="B17" s="161" t="s">
        <v>117</v>
      </c>
      <c r="C17" s="144">
        <v>0</v>
      </c>
      <c r="D17" s="144"/>
      <c r="F17" s="169"/>
      <c r="G17" s="169"/>
    </row>
    <row r="18" spans="1:7" ht="15.75" x14ac:dyDescent="0.25">
      <c r="A18" s="158" t="s">
        <v>20</v>
      </c>
      <c r="B18" s="159" t="s">
        <v>66</v>
      </c>
      <c r="C18" s="86"/>
      <c r="D18" s="86"/>
      <c r="F18" s="169"/>
      <c r="G18" s="169"/>
    </row>
    <row r="19" spans="1:7" ht="15.75" x14ac:dyDescent="0.25">
      <c r="A19" s="158" t="s">
        <v>75</v>
      </c>
      <c r="B19" s="159" t="s">
        <v>73</v>
      </c>
      <c r="C19" s="86">
        <v>37353.279999999999</v>
      </c>
      <c r="D19" s="76" t="s">
        <v>254</v>
      </c>
      <c r="F19" s="169"/>
      <c r="G19" s="169"/>
    </row>
    <row r="20" spans="1:7" ht="15.75" hidden="1" customHeight="1" x14ac:dyDescent="0.25">
      <c r="A20" s="162" t="s">
        <v>99</v>
      </c>
      <c r="B20" s="160" t="s">
        <v>67</v>
      </c>
      <c r="C20" s="144"/>
      <c r="D20" s="76" t="s">
        <v>253</v>
      </c>
      <c r="F20" s="169"/>
      <c r="G20" s="169"/>
    </row>
    <row r="21" spans="1:7" ht="31.5" hidden="1" customHeight="1" x14ac:dyDescent="0.25">
      <c r="A21" s="162" t="s">
        <v>100</v>
      </c>
      <c r="B21" s="161" t="s">
        <v>85</v>
      </c>
      <c r="C21" s="76"/>
      <c r="D21" s="76" t="s">
        <v>253</v>
      </c>
      <c r="F21" s="169"/>
      <c r="G21" s="169"/>
    </row>
    <row r="22" spans="1:7" ht="31.5" hidden="1" customHeight="1" x14ac:dyDescent="0.25">
      <c r="A22" s="162" t="s">
        <v>102</v>
      </c>
      <c r="B22" s="161" t="s">
        <v>118</v>
      </c>
      <c r="C22" s="144"/>
      <c r="D22" s="76" t="s">
        <v>253</v>
      </c>
      <c r="F22" s="169"/>
      <c r="G22" s="169"/>
    </row>
    <row r="23" spans="1:7" ht="31.5" hidden="1" customHeight="1" x14ac:dyDescent="0.25">
      <c r="A23" s="162" t="s">
        <v>103</v>
      </c>
      <c r="B23" s="161" t="s">
        <v>117</v>
      </c>
      <c r="C23" s="144"/>
      <c r="D23" s="76" t="s">
        <v>253</v>
      </c>
      <c r="F23" s="169"/>
      <c r="G23" s="169"/>
    </row>
    <row r="24" spans="1:7" ht="15.75" hidden="1" customHeight="1" x14ac:dyDescent="0.25">
      <c r="A24" s="162" t="s">
        <v>101</v>
      </c>
      <c r="B24" s="160" t="s">
        <v>84</v>
      </c>
      <c r="C24" s="144"/>
      <c r="D24" s="76" t="s">
        <v>253</v>
      </c>
      <c r="F24" s="169"/>
      <c r="G24" s="169"/>
    </row>
    <row r="25" spans="1:7" ht="15.75" x14ac:dyDescent="0.25">
      <c r="A25" s="162" t="s">
        <v>76</v>
      </c>
      <c r="B25" s="159" t="s">
        <v>74</v>
      </c>
      <c r="C25" s="76">
        <v>39982.25</v>
      </c>
      <c r="D25" s="76" t="s">
        <v>255</v>
      </c>
      <c r="F25" s="169"/>
      <c r="G25" s="169"/>
    </row>
    <row r="26" spans="1:7" ht="15.75" hidden="1" customHeight="1" x14ac:dyDescent="0.25">
      <c r="A26" s="162" t="s">
        <v>104</v>
      </c>
      <c r="B26" s="160" t="s">
        <v>67</v>
      </c>
      <c r="C26" s="144"/>
      <c r="D26" s="144"/>
      <c r="F26" s="169"/>
      <c r="G26" s="169"/>
    </row>
    <row r="27" spans="1:7" ht="31.5" hidden="1" customHeight="1" x14ac:dyDescent="0.25">
      <c r="A27" s="162" t="s">
        <v>105</v>
      </c>
      <c r="B27" s="161" t="s">
        <v>85</v>
      </c>
      <c r="C27" s="76"/>
      <c r="D27" s="76"/>
      <c r="F27" s="169"/>
      <c r="G27" s="169"/>
    </row>
    <row r="28" spans="1:7" ht="31.5" hidden="1" customHeight="1" x14ac:dyDescent="0.25">
      <c r="A28" s="162" t="s">
        <v>106</v>
      </c>
      <c r="B28" s="161" t="s">
        <v>118</v>
      </c>
      <c r="C28" s="144"/>
      <c r="D28" s="144"/>
      <c r="F28" s="169"/>
      <c r="G28" s="169"/>
    </row>
    <row r="29" spans="1:7" ht="31.5" hidden="1" customHeight="1" x14ac:dyDescent="0.25">
      <c r="A29" s="162" t="s">
        <v>107</v>
      </c>
      <c r="B29" s="161" t="s">
        <v>117</v>
      </c>
      <c r="C29" s="144"/>
      <c r="D29" s="144"/>
      <c r="F29" s="169"/>
      <c r="G29" s="169"/>
    </row>
    <row r="30" spans="1:7" ht="31.5" hidden="1" customHeight="1" x14ac:dyDescent="0.25">
      <c r="A30" s="162" t="s">
        <v>108</v>
      </c>
      <c r="B30" s="160" t="s">
        <v>70</v>
      </c>
      <c r="C30" s="144"/>
      <c r="D30" s="144"/>
      <c r="F30" s="169"/>
      <c r="G30" s="169"/>
    </row>
    <row r="31" spans="1:7" ht="15.75" x14ac:dyDescent="0.25">
      <c r="A31" s="158" t="s">
        <v>77</v>
      </c>
      <c r="B31" s="159" t="s">
        <v>86</v>
      </c>
      <c r="C31" s="76"/>
      <c r="D31" s="76"/>
      <c r="F31" s="169"/>
      <c r="G31" s="169"/>
    </row>
    <row r="32" spans="1:7" ht="15.75" x14ac:dyDescent="0.25">
      <c r="A32" s="162" t="s">
        <v>109</v>
      </c>
      <c r="B32" s="163" t="s">
        <v>250</v>
      </c>
      <c r="C32" s="144">
        <v>58748.37</v>
      </c>
      <c r="D32" s="76" t="s">
        <v>256</v>
      </c>
    </row>
    <row r="33" spans="1:4" ht="31.5" hidden="1" x14ac:dyDescent="0.25">
      <c r="A33" s="162" t="s">
        <v>110</v>
      </c>
      <c r="B33" s="160" t="s">
        <v>88</v>
      </c>
      <c r="C33" s="144"/>
      <c r="D33" s="76" t="s">
        <v>254</v>
      </c>
    </row>
    <row r="34" spans="1:4" ht="15.75" x14ac:dyDescent="0.25">
      <c r="A34" s="162" t="s">
        <v>111</v>
      </c>
      <c r="B34" s="160" t="s">
        <v>251</v>
      </c>
      <c r="C34" s="144">
        <v>17580.189999999999</v>
      </c>
      <c r="D34" s="76" t="s">
        <v>256</v>
      </c>
    </row>
    <row r="35" spans="1:4" ht="31.5" hidden="1" x14ac:dyDescent="0.25">
      <c r="A35" s="162" t="s">
        <v>112</v>
      </c>
      <c r="B35" s="160" t="s">
        <v>90</v>
      </c>
      <c r="C35" s="144"/>
      <c r="D35" s="144"/>
    </row>
    <row r="37" spans="1:4" x14ac:dyDescent="0.25">
      <c r="A37" s="169"/>
      <c r="B37" s="169"/>
    </row>
    <row r="38" spans="1:4" x14ac:dyDescent="0.25">
      <c r="C38" s="237"/>
    </row>
    <row r="39" spans="1:4" ht="15.75" x14ac:dyDescent="0.25">
      <c r="A39" s="69" t="s">
        <v>31</v>
      </c>
      <c r="B39" s="70"/>
      <c r="C39" s="265" t="s">
        <v>248</v>
      </c>
      <c r="D39" s="266"/>
    </row>
    <row r="40" spans="1:4" ht="15" customHeight="1" x14ac:dyDescent="0.25">
      <c r="A40" s="270" t="s">
        <v>2</v>
      </c>
      <c r="B40" s="271" t="s">
        <v>1</v>
      </c>
      <c r="C40" s="274" t="s">
        <v>257</v>
      </c>
      <c r="D40" s="284" t="s">
        <v>249</v>
      </c>
    </row>
    <row r="41" spans="1:4" ht="47.25" customHeight="1" x14ac:dyDescent="0.25">
      <c r="A41" s="270"/>
      <c r="B41" s="272"/>
      <c r="C41" s="275"/>
      <c r="D41" s="285"/>
    </row>
    <row r="42" spans="1:4" x14ac:dyDescent="0.25">
      <c r="A42" s="270"/>
      <c r="B42" s="273"/>
      <c r="C42" s="72" t="s">
        <v>69</v>
      </c>
      <c r="D42" s="72" t="s">
        <v>247</v>
      </c>
    </row>
    <row r="43" spans="1:4" ht="15.75" x14ac:dyDescent="0.25">
      <c r="A43" s="158" t="s">
        <v>7</v>
      </c>
      <c r="B43" s="159" t="s">
        <v>65</v>
      </c>
      <c r="C43" s="76">
        <v>9619.7800000000007</v>
      </c>
      <c r="D43" s="76" t="s">
        <v>252</v>
      </c>
    </row>
    <row r="44" spans="1:4" ht="15.75" hidden="1" customHeight="1" x14ac:dyDescent="0.25">
      <c r="A44" s="158" t="s">
        <v>93</v>
      </c>
      <c r="B44" s="160" t="s">
        <v>67</v>
      </c>
      <c r="C44" s="144"/>
      <c r="D44" s="144"/>
    </row>
    <row r="45" spans="1:4" ht="15.75" hidden="1" customHeight="1" x14ac:dyDescent="0.25">
      <c r="A45" s="158" t="s">
        <v>80</v>
      </c>
      <c r="B45" s="161" t="s">
        <v>79</v>
      </c>
      <c r="C45" s="144"/>
      <c r="D45" s="144"/>
    </row>
    <row r="46" spans="1:4" ht="15.75" hidden="1" customHeight="1" x14ac:dyDescent="0.25">
      <c r="A46" s="158" t="s">
        <v>81</v>
      </c>
      <c r="B46" s="161" t="s">
        <v>78</v>
      </c>
      <c r="C46" s="76"/>
      <c r="D46" s="76"/>
    </row>
    <row r="47" spans="1:4" ht="31.5" hidden="1" customHeight="1" x14ac:dyDescent="0.25">
      <c r="A47" s="158" t="s">
        <v>82</v>
      </c>
      <c r="B47" s="161" t="s">
        <v>118</v>
      </c>
      <c r="C47" s="144"/>
      <c r="D47" s="144"/>
    </row>
    <row r="48" spans="1:4" ht="31.5" hidden="1" customHeight="1" x14ac:dyDescent="0.25">
      <c r="A48" s="158" t="s">
        <v>83</v>
      </c>
      <c r="B48" s="161" t="s">
        <v>117</v>
      </c>
      <c r="C48" s="144">
        <v>0</v>
      </c>
      <c r="D48" s="144"/>
    </row>
    <row r="49" spans="1:4" ht="15.75" x14ac:dyDescent="0.25">
      <c r="A49" s="162" t="s">
        <v>8</v>
      </c>
      <c r="B49" s="159" t="s">
        <v>68</v>
      </c>
      <c r="C49" s="76">
        <v>18975.47</v>
      </c>
      <c r="D49" s="76" t="s">
        <v>253</v>
      </c>
    </row>
    <row r="50" spans="1:4" ht="15.75" hidden="1" customHeight="1" x14ac:dyDescent="0.25">
      <c r="A50" s="162" t="s">
        <v>94</v>
      </c>
      <c r="B50" s="160" t="s">
        <v>67</v>
      </c>
      <c r="C50" s="144"/>
      <c r="D50" s="144"/>
    </row>
    <row r="51" spans="1:4" ht="15.75" hidden="1" customHeight="1" x14ac:dyDescent="0.25">
      <c r="A51" s="162" t="s">
        <v>95</v>
      </c>
      <c r="B51" s="161" t="s">
        <v>79</v>
      </c>
      <c r="C51" s="144"/>
      <c r="D51" s="144"/>
    </row>
    <row r="52" spans="1:4" ht="15.75" hidden="1" customHeight="1" x14ac:dyDescent="0.25">
      <c r="A52" s="162" t="s">
        <v>96</v>
      </c>
      <c r="B52" s="161" t="s">
        <v>78</v>
      </c>
      <c r="C52" s="76"/>
      <c r="D52" s="76"/>
    </row>
    <row r="53" spans="1:4" ht="31.5" hidden="1" customHeight="1" x14ac:dyDescent="0.25">
      <c r="A53" s="162" t="s">
        <v>97</v>
      </c>
      <c r="B53" s="161" t="s">
        <v>118</v>
      </c>
      <c r="C53" s="144"/>
      <c r="D53" s="144"/>
    </row>
    <row r="54" spans="1:4" ht="31.5" hidden="1" customHeight="1" x14ac:dyDescent="0.25">
      <c r="A54" s="162" t="s">
        <v>98</v>
      </c>
      <c r="B54" s="161" t="s">
        <v>117</v>
      </c>
      <c r="C54" s="144">
        <v>0</v>
      </c>
      <c r="D54" s="144"/>
    </row>
    <row r="55" spans="1:4" ht="15.75" x14ac:dyDescent="0.25">
      <c r="A55" s="158" t="s">
        <v>20</v>
      </c>
      <c r="B55" s="159" t="s">
        <v>66</v>
      </c>
      <c r="C55" s="86"/>
      <c r="D55" s="86"/>
    </row>
    <row r="56" spans="1:4" ht="15.75" x14ac:dyDescent="0.25">
      <c r="A56" s="158" t="s">
        <v>75</v>
      </c>
      <c r="B56" s="159" t="s">
        <v>73</v>
      </c>
      <c r="C56" s="86">
        <v>37353.279999999999</v>
      </c>
      <c r="D56" s="76" t="s">
        <v>254</v>
      </c>
    </row>
    <row r="57" spans="1:4" ht="15.75" hidden="1" customHeight="1" x14ac:dyDescent="0.25">
      <c r="A57" s="162" t="s">
        <v>99</v>
      </c>
      <c r="B57" s="160" t="s">
        <v>67</v>
      </c>
      <c r="C57" s="144"/>
      <c r="D57" s="76" t="s">
        <v>253</v>
      </c>
    </row>
    <row r="58" spans="1:4" ht="31.5" hidden="1" customHeight="1" x14ac:dyDescent="0.25">
      <c r="A58" s="162" t="s">
        <v>100</v>
      </c>
      <c r="B58" s="161" t="s">
        <v>85</v>
      </c>
      <c r="C58" s="76"/>
      <c r="D58" s="76" t="s">
        <v>253</v>
      </c>
    </row>
    <row r="59" spans="1:4" ht="31.5" hidden="1" customHeight="1" x14ac:dyDescent="0.25">
      <c r="A59" s="162" t="s">
        <v>102</v>
      </c>
      <c r="B59" s="161" t="s">
        <v>118</v>
      </c>
      <c r="C59" s="144"/>
      <c r="D59" s="76" t="s">
        <v>253</v>
      </c>
    </row>
    <row r="60" spans="1:4" ht="31.5" hidden="1" customHeight="1" x14ac:dyDescent="0.25">
      <c r="A60" s="162" t="s">
        <v>103</v>
      </c>
      <c r="B60" s="161" t="s">
        <v>117</v>
      </c>
      <c r="C60" s="144"/>
      <c r="D60" s="76" t="s">
        <v>253</v>
      </c>
    </row>
    <row r="61" spans="1:4" ht="15.75" hidden="1" customHeight="1" x14ac:dyDescent="0.25">
      <c r="A61" s="162" t="s">
        <v>101</v>
      </c>
      <c r="B61" s="160" t="s">
        <v>84</v>
      </c>
      <c r="C61" s="144"/>
      <c r="D61" s="76" t="s">
        <v>253</v>
      </c>
    </row>
    <row r="62" spans="1:4" ht="15.75" x14ac:dyDescent="0.25">
      <c r="A62" s="162" t="s">
        <v>76</v>
      </c>
      <c r="B62" s="159" t="s">
        <v>74</v>
      </c>
      <c r="C62" s="76">
        <v>39982.25</v>
      </c>
      <c r="D62" s="76" t="s">
        <v>255</v>
      </c>
    </row>
    <row r="63" spans="1:4" ht="15.75" hidden="1" customHeight="1" x14ac:dyDescent="0.25">
      <c r="A63" s="162" t="s">
        <v>104</v>
      </c>
      <c r="B63" s="160" t="s">
        <v>67</v>
      </c>
      <c r="C63" s="144"/>
      <c r="D63" s="144"/>
    </row>
    <row r="64" spans="1:4" ht="31.5" hidden="1" customHeight="1" x14ac:dyDescent="0.25">
      <c r="A64" s="162" t="s">
        <v>105</v>
      </c>
      <c r="B64" s="161" t="s">
        <v>85</v>
      </c>
      <c r="C64" s="76"/>
      <c r="D64" s="76"/>
    </row>
    <row r="65" spans="1:4" ht="31.5" hidden="1" customHeight="1" x14ac:dyDescent="0.25">
      <c r="A65" s="162" t="s">
        <v>106</v>
      </c>
      <c r="B65" s="161" t="s">
        <v>118</v>
      </c>
      <c r="C65" s="144"/>
      <c r="D65" s="144"/>
    </row>
    <row r="66" spans="1:4" ht="31.5" hidden="1" customHeight="1" x14ac:dyDescent="0.25">
      <c r="A66" s="162" t="s">
        <v>107</v>
      </c>
      <c r="B66" s="161" t="s">
        <v>117</v>
      </c>
      <c r="C66" s="144"/>
      <c r="D66" s="144"/>
    </row>
    <row r="67" spans="1:4" ht="31.5" hidden="1" customHeight="1" x14ac:dyDescent="0.25">
      <c r="A67" s="162" t="s">
        <v>108</v>
      </c>
      <c r="B67" s="160" t="s">
        <v>70</v>
      </c>
      <c r="C67" s="144"/>
      <c r="D67" s="144"/>
    </row>
    <row r="68" spans="1:4" ht="15.75" x14ac:dyDescent="0.25">
      <c r="A68" s="158" t="s">
        <v>77</v>
      </c>
      <c r="B68" s="159" t="s">
        <v>86</v>
      </c>
      <c r="C68" s="76"/>
      <c r="D68" s="76"/>
    </row>
    <row r="69" spans="1:4" ht="15.75" x14ac:dyDescent="0.25">
      <c r="A69" s="162" t="s">
        <v>109</v>
      </c>
      <c r="B69" s="163" t="s">
        <v>250</v>
      </c>
      <c r="C69" s="144">
        <v>58748.37</v>
      </c>
      <c r="D69" s="76" t="s">
        <v>256</v>
      </c>
    </row>
    <row r="70" spans="1:4" ht="31.5" hidden="1" customHeight="1" x14ac:dyDescent="0.25">
      <c r="A70" s="162" t="s">
        <v>110</v>
      </c>
      <c r="B70" s="160" t="s">
        <v>88</v>
      </c>
      <c r="C70" s="144"/>
      <c r="D70" s="76" t="s">
        <v>254</v>
      </c>
    </row>
    <row r="71" spans="1:4" ht="15.75" x14ac:dyDescent="0.25">
      <c r="A71" s="162" t="s">
        <v>111</v>
      </c>
      <c r="B71" s="160" t="s">
        <v>251</v>
      </c>
      <c r="C71" s="144">
        <v>17580.189999999999</v>
      </c>
      <c r="D71" s="76" t="s">
        <v>256</v>
      </c>
    </row>
    <row r="72" spans="1:4" ht="31.5" hidden="1" x14ac:dyDescent="0.25">
      <c r="A72" s="162" t="s">
        <v>112</v>
      </c>
      <c r="B72" s="160" t="s">
        <v>90</v>
      </c>
      <c r="C72" s="144"/>
      <c r="D72" s="144"/>
    </row>
    <row r="73" spans="1:4" ht="15.75" hidden="1" x14ac:dyDescent="0.25">
      <c r="A73" s="162"/>
      <c r="B73" s="164"/>
      <c r="C73" s="91"/>
      <c r="D73" s="91"/>
    </row>
  </sheetData>
  <mergeCells count="10">
    <mergeCell ref="C2:D2"/>
    <mergeCell ref="A3:A5"/>
    <mergeCell ref="B3:B5"/>
    <mergeCell ref="C3:C4"/>
    <mergeCell ref="D3:D4"/>
    <mergeCell ref="A40:A42"/>
    <mergeCell ref="B40:B42"/>
    <mergeCell ref="C40:C41"/>
    <mergeCell ref="D40:D41"/>
    <mergeCell ref="C39:D39"/>
  </mergeCells>
  <pageMargins left="0.25" right="0.25" top="0.75" bottom="0.75" header="0.3" footer="0.3"/>
  <pageSetup paperSize="8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4ABA6-95CC-46F2-A240-1DEC4B8EA29F}">
  <dimension ref="A1:Z79"/>
  <sheetViews>
    <sheetView topLeftCell="A4" zoomScale="115" zoomScaleNormal="115" workbookViewId="0">
      <selection activeCell="H41" sqref="H41"/>
    </sheetView>
  </sheetViews>
  <sheetFormatPr defaultRowHeight="15" x14ac:dyDescent="0.25"/>
  <cols>
    <col min="1" max="1" width="47" customWidth="1"/>
    <col min="2" max="2" width="6.85546875" bestFit="1" customWidth="1"/>
    <col min="3" max="3" width="5.42578125" bestFit="1" customWidth="1"/>
    <col min="4" max="4" width="4.42578125" bestFit="1" customWidth="1"/>
    <col min="5" max="7" width="4.7109375" bestFit="1" customWidth="1"/>
    <col min="8" max="23" width="4.42578125" bestFit="1" customWidth="1"/>
    <col min="24" max="24" width="13.7109375" bestFit="1" customWidth="1"/>
    <col min="25" max="26" width="4.42578125" bestFit="1" customWidth="1"/>
  </cols>
  <sheetData>
    <row r="1" spans="1:26" x14ac:dyDescent="0.25">
      <c r="A1" s="226" t="s">
        <v>160</v>
      </c>
      <c r="B1" s="227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9"/>
      <c r="P1" s="228"/>
      <c r="Q1" s="228"/>
      <c r="R1" s="229"/>
      <c r="S1" s="228"/>
      <c r="T1" s="228"/>
      <c r="U1" s="228"/>
      <c r="V1" s="228"/>
      <c r="W1" s="228"/>
      <c r="X1" s="230" t="s">
        <v>161</v>
      </c>
      <c r="Y1" s="228"/>
      <c r="Z1" s="228"/>
    </row>
    <row r="2" spans="1:26" x14ac:dyDescent="0.25">
      <c r="A2" s="226" t="s">
        <v>236</v>
      </c>
      <c r="B2" s="227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9"/>
      <c r="P2" s="229"/>
      <c r="Q2" s="229"/>
      <c r="R2" s="229"/>
      <c r="S2" s="228"/>
      <c r="T2" s="228"/>
      <c r="U2" s="228"/>
      <c r="V2" s="228"/>
      <c r="W2" s="228"/>
      <c r="X2" s="228"/>
      <c r="Y2" s="228"/>
      <c r="Z2" s="228"/>
    </row>
    <row r="3" spans="1:26" x14ac:dyDescent="0.25">
      <c r="A3" s="229"/>
      <c r="B3" s="227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9"/>
      <c r="P3" s="229"/>
      <c r="Q3" s="229"/>
      <c r="R3" s="229"/>
      <c r="S3" s="231"/>
      <c r="T3" s="228"/>
      <c r="U3" s="228"/>
      <c r="V3" s="228"/>
      <c r="W3" s="228"/>
      <c r="X3" s="228"/>
      <c r="Y3" s="228"/>
      <c r="Z3" s="228"/>
    </row>
    <row r="4" spans="1:26" x14ac:dyDescent="0.25">
      <c r="A4" s="226" t="s">
        <v>237</v>
      </c>
      <c r="B4" s="227"/>
      <c r="C4" s="228"/>
      <c r="D4" s="229"/>
      <c r="E4" s="228"/>
      <c r="F4" s="228"/>
      <c r="G4" s="228"/>
      <c r="H4" s="226"/>
      <c r="I4" s="226"/>
      <c r="J4" s="228"/>
      <c r="K4" s="228"/>
      <c r="L4" s="228"/>
      <c r="M4" s="228"/>
      <c r="N4" s="228"/>
      <c r="O4" s="229"/>
      <c r="P4" s="229"/>
      <c r="Q4" s="229"/>
      <c r="R4" s="229"/>
      <c r="S4" s="228"/>
      <c r="T4" s="228"/>
      <c r="U4" s="228"/>
      <c r="V4" s="228"/>
      <c r="W4" s="228"/>
      <c r="X4" s="228"/>
      <c r="Y4" s="228"/>
      <c r="Z4" s="228"/>
    </row>
    <row r="5" spans="1:26" ht="15.75" thickBot="1" x14ac:dyDescent="0.3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</row>
    <row r="6" spans="1:26" ht="22.5" x14ac:dyDescent="0.25">
      <c r="A6" s="173" t="s">
        <v>162</v>
      </c>
      <c r="B6" s="173" t="s">
        <v>163</v>
      </c>
      <c r="C6" s="174">
        <v>2023</v>
      </c>
      <c r="D6" s="175" t="s">
        <v>164</v>
      </c>
      <c r="E6" s="175" t="s">
        <v>165</v>
      </c>
      <c r="F6" s="175" t="s">
        <v>166</v>
      </c>
      <c r="G6" s="175" t="s">
        <v>167</v>
      </c>
      <c r="H6" s="174">
        <v>2024</v>
      </c>
      <c r="I6" s="174">
        <v>2025</v>
      </c>
      <c r="J6" s="174">
        <v>2026</v>
      </c>
      <c r="K6" s="174">
        <v>2027</v>
      </c>
      <c r="L6" s="174">
        <v>2028</v>
      </c>
      <c r="M6" s="174">
        <v>2029</v>
      </c>
      <c r="N6" s="174">
        <v>2030</v>
      </c>
      <c r="O6" s="174">
        <v>2031</v>
      </c>
      <c r="P6" s="174">
        <v>2032</v>
      </c>
      <c r="Q6" s="174">
        <v>2033</v>
      </c>
      <c r="R6" s="174">
        <v>2034</v>
      </c>
      <c r="S6" s="174">
        <v>2035</v>
      </c>
      <c r="T6" s="174">
        <v>2036</v>
      </c>
      <c r="U6" s="174">
        <v>2037</v>
      </c>
      <c r="V6" s="174">
        <v>2038</v>
      </c>
      <c r="W6" s="174">
        <v>2039</v>
      </c>
      <c r="X6" s="174">
        <v>2040</v>
      </c>
      <c r="Y6" s="174">
        <v>2041</v>
      </c>
      <c r="Z6" s="174">
        <v>2042</v>
      </c>
    </row>
    <row r="7" spans="1:26" x14ac:dyDescent="0.25">
      <c r="A7" s="177"/>
      <c r="B7" s="178"/>
      <c r="C7" s="179"/>
      <c r="D7" s="180"/>
      <c r="E7" s="180"/>
      <c r="F7" s="180"/>
      <c r="G7" s="180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81"/>
      <c r="X7" s="181"/>
      <c r="Y7" s="181"/>
      <c r="Z7" s="181"/>
    </row>
    <row r="8" spans="1:26" x14ac:dyDescent="0.25">
      <c r="A8" s="183" t="s">
        <v>168</v>
      </c>
      <c r="B8" s="184"/>
      <c r="C8" s="221"/>
      <c r="D8" s="221"/>
      <c r="E8" s="186"/>
      <c r="F8" s="186"/>
      <c r="G8" s="186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</row>
    <row r="9" spans="1:26" x14ac:dyDescent="0.25">
      <c r="A9" s="187" t="s">
        <v>169</v>
      </c>
      <c r="B9" s="188" t="s">
        <v>170</v>
      </c>
      <c r="C9" s="189">
        <v>104.45</v>
      </c>
      <c r="D9" s="222">
        <v>77.099999999999994</v>
      </c>
      <c r="E9" s="222">
        <v>92.47</v>
      </c>
      <c r="F9" s="222">
        <v>99.47</v>
      </c>
      <c r="G9" s="222">
        <v>104.45</v>
      </c>
      <c r="H9" s="189">
        <v>108.1</v>
      </c>
      <c r="I9" s="189">
        <v>107.5</v>
      </c>
      <c r="J9" s="189">
        <v>108.93</v>
      </c>
      <c r="K9" s="189">
        <v>110.38</v>
      </c>
      <c r="L9" s="189">
        <v>111.85</v>
      </c>
      <c r="M9" s="189">
        <v>112</v>
      </c>
      <c r="N9" s="189">
        <v>115.71</v>
      </c>
      <c r="O9" s="189">
        <v>123.88</v>
      </c>
      <c r="P9" s="189">
        <v>131.88999999999999</v>
      </c>
      <c r="Q9" s="189">
        <v>138.97</v>
      </c>
      <c r="R9" s="189">
        <v>145.21</v>
      </c>
      <c r="S9" s="189">
        <v>151.30000000000001</v>
      </c>
      <c r="T9" s="189">
        <v>158.68</v>
      </c>
      <c r="U9" s="189">
        <v>167.19</v>
      </c>
      <c r="V9" s="189">
        <v>176.33</v>
      </c>
      <c r="W9" s="189">
        <v>187.51</v>
      </c>
      <c r="X9" s="189">
        <v>197.21</v>
      </c>
      <c r="Y9" s="189">
        <v>206.84</v>
      </c>
      <c r="Z9" s="189">
        <v>212.02</v>
      </c>
    </row>
    <row r="10" spans="1:26" x14ac:dyDescent="0.25">
      <c r="A10" s="187" t="s">
        <v>171</v>
      </c>
      <c r="B10" s="188" t="s">
        <v>170</v>
      </c>
      <c r="C10" s="189">
        <v>88.85</v>
      </c>
      <c r="D10" s="222">
        <v>72.72</v>
      </c>
      <c r="E10" s="222">
        <v>84.79</v>
      </c>
      <c r="F10" s="222">
        <v>95.97</v>
      </c>
      <c r="G10" s="222">
        <v>101.96</v>
      </c>
      <c r="H10" s="189">
        <v>106.28</v>
      </c>
      <c r="I10" s="189">
        <v>107.8</v>
      </c>
      <c r="J10" s="189">
        <v>108.22</v>
      </c>
      <c r="K10" s="189">
        <v>109.66</v>
      </c>
      <c r="L10" s="189">
        <v>111.12</v>
      </c>
      <c r="M10" s="189">
        <v>111.93</v>
      </c>
      <c r="N10" s="189">
        <v>113.86</v>
      </c>
      <c r="O10" s="189">
        <v>119.8</v>
      </c>
      <c r="P10" s="189">
        <v>127.89</v>
      </c>
      <c r="Q10" s="189">
        <v>135.43</v>
      </c>
      <c r="R10" s="189">
        <v>142.09</v>
      </c>
      <c r="S10" s="189">
        <v>148.26</v>
      </c>
      <c r="T10" s="189">
        <v>154.99</v>
      </c>
      <c r="U10" s="189">
        <v>162.94</v>
      </c>
      <c r="V10" s="189">
        <v>171.76</v>
      </c>
      <c r="W10" s="189">
        <v>181.92</v>
      </c>
      <c r="X10" s="189">
        <v>192.36</v>
      </c>
      <c r="Y10" s="189">
        <v>202.03</v>
      </c>
      <c r="Z10" s="189">
        <v>206.75</v>
      </c>
    </row>
    <row r="11" spans="1:26" x14ac:dyDescent="0.25">
      <c r="A11" s="187" t="s">
        <v>172</v>
      </c>
      <c r="B11" s="188" t="s">
        <v>170</v>
      </c>
      <c r="C11" s="189">
        <v>119.07</v>
      </c>
      <c r="D11" s="222">
        <v>83.76</v>
      </c>
      <c r="E11" s="222">
        <v>101.72</v>
      </c>
      <c r="F11" s="222">
        <v>111.41</v>
      </c>
      <c r="G11" s="222">
        <v>119.07</v>
      </c>
      <c r="H11" s="189">
        <v>124.32</v>
      </c>
      <c r="I11" s="189">
        <v>124.06</v>
      </c>
      <c r="J11" s="189">
        <v>130.16999999999999</v>
      </c>
      <c r="K11" s="189">
        <v>136.99</v>
      </c>
      <c r="L11" s="189">
        <v>139.82</v>
      </c>
      <c r="M11" s="189">
        <v>140</v>
      </c>
      <c r="N11" s="189">
        <v>144.63999999999999</v>
      </c>
      <c r="O11" s="189">
        <v>154.85</v>
      </c>
      <c r="P11" s="189">
        <v>164.86</v>
      </c>
      <c r="Q11" s="189">
        <v>173.71</v>
      </c>
      <c r="R11" s="189">
        <v>181.51</v>
      </c>
      <c r="S11" s="189">
        <v>189.13</v>
      </c>
      <c r="T11" s="189">
        <v>198.35</v>
      </c>
      <c r="U11" s="189">
        <v>208.99</v>
      </c>
      <c r="V11" s="189">
        <v>220.41</v>
      </c>
      <c r="W11" s="189">
        <v>234.39</v>
      </c>
      <c r="X11" s="189">
        <v>246.51</v>
      </c>
      <c r="Y11" s="189">
        <v>258.55</v>
      </c>
      <c r="Z11" s="189">
        <v>265.02999999999997</v>
      </c>
    </row>
    <row r="12" spans="1:26" x14ac:dyDescent="0.25">
      <c r="A12" s="187" t="s">
        <v>173</v>
      </c>
      <c r="B12" s="188" t="s">
        <v>170</v>
      </c>
      <c r="C12" s="189">
        <v>97.91</v>
      </c>
      <c r="D12" s="222">
        <v>78.099999999999994</v>
      </c>
      <c r="E12" s="222">
        <v>92.69</v>
      </c>
      <c r="F12" s="222">
        <v>106.53</v>
      </c>
      <c r="G12" s="222">
        <v>115.22</v>
      </c>
      <c r="H12" s="189">
        <v>121.68</v>
      </c>
      <c r="I12" s="189">
        <v>124.19</v>
      </c>
      <c r="J12" s="189">
        <v>127.1</v>
      </c>
      <c r="K12" s="189">
        <v>133.56</v>
      </c>
      <c r="L12" s="189">
        <v>138.4</v>
      </c>
      <c r="M12" s="189">
        <v>139.91</v>
      </c>
      <c r="N12" s="189">
        <v>142.32</v>
      </c>
      <c r="O12" s="189">
        <v>149.74</v>
      </c>
      <c r="P12" s="189">
        <v>159.86000000000001</v>
      </c>
      <c r="Q12" s="189">
        <v>169.29</v>
      </c>
      <c r="R12" s="189">
        <v>177.61</v>
      </c>
      <c r="S12" s="189">
        <v>185.32</v>
      </c>
      <c r="T12" s="189">
        <v>193.74</v>
      </c>
      <c r="U12" s="189">
        <v>203.67</v>
      </c>
      <c r="V12" s="189">
        <v>214.7</v>
      </c>
      <c r="W12" s="189">
        <v>227.4</v>
      </c>
      <c r="X12" s="189">
        <v>240.45</v>
      </c>
      <c r="Y12" s="189">
        <v>252.53</v>
      </c>
      <c r="Z12" s="189">
        <v>258.43</v>
      </c>
    </row>
    <row r="13" spans="1:26" x14ac:dyDescent="0.25">
      <c r="A13" s="187" t="s">
        <v>174</v>
      </c>
      <c r="B13" s="188" t="s">
        <v>175</v>
      </c>
      <c r="C13" s="198">
        <v>1.1000000000000001</v>
      </c>
      <c r="D13" s="199">
        <v>1.087</v>
      </c>
      <c r="E13" s="199">
        <v>1.042</v>
      </c>
      <c r="F13" s="199">
        <v>1.08</v>
      </c>
      <c r="G13" s="199">
        <v>1.19</v>
      </c>
      <c r="H13" s="198">
        <v>1.08</v>
      </c>
      <c r="I13" s="198">
        <v>1.06</v>
      </c>
      <c r="J13" s="198">
        <v>1.07</v>
      </c>
      <c r="K13" s="198">
        <v>1.07</v>
      </c>
      <c r="L13" s="198">
        <v>1.07</v>
      </c>
      <c r="M13" s="198">
        <v>1.06</v>
      </c>
      <c r="N13" s="198">
        <v>1.06</v>
      </c>
      <c r="O13" s="198">
        <v>1.06</v>
      </c>
      <c r="P13" s="198">
        <v>1.0549999999999999</v>
      </c>
      <c r="Q13" s="198">
        <v>1.0549999999999999</v>
      </c>
      <c r="R13" s="198">
        <v>1.0549999999999999</v>
      </c>
      <c r="S13" s="198">
        <v>1.0549999999999999</v>
      </c>
      <c r="T13" s="198">
        <v>1.0549999999999999</v>
      </c>
      <c r="U13" s="198">
        <v>1.0549999999999999</v>
      </c>
      <c r="V13" s="198">
        <v>1.0549999999999999</v>
      </c>
      <c r="W13" s="198">
        <v>1.0549999999999999</v>
      </c>
      <c r="X13" s="198">
        <v>1.0549999999999999</v>
      </c>
      <c r="Y13" s="198">
        <v>1.0549999999999999</v>
      </c>
      <c r="Z13" s="198">
        <v>1.0549999999999999</v>
      </c>
    </row>
    <row r="14" spans="1:26" x14ac:dyDescent="0.25">
      <c r="A14" s="190" t="s">
        <v>176</v>
      </c>
      <c r="B14" s="188" t="s">
        <v>175</v>
      </c>
      <c r="C14" s="198">
        <v>1.0229999999999999</v>
      </c>
      <c r="D14" s="199">
        <v>0.95</v>
      </c>
      <c r="E14" s="199">
        <v>0.97499999999999998</v>
      </c>
      <c r="F14" s="199">
        <v>1.0349999999999999</v>
      </c>
      <c r="G14" s="199">
        <v>1.1299999999999999</v>
      </c>
      <c r="H14" s="198">
        <v>1.054</v>
      </c>
      <c r="I14" s="198">
        <v>1.052</v>
      </c>
      <c r="J14" s="198">
        <v>1.0469999999999999</v>
      </c>
      <c r="K14" s="198">
        <v>1.0529999999999999</v>
      </c>
      <c r="L14" s="198">
        <v>1.052</v>
      </c>
      <c r="M14" s="198">
        <v>1.0660000000000001</v>
      </c>
      <c r="N14" s="198">
        <v>1.087</v>
      </c>
      <c r="O14" s="198">
        <v>1.0720000000000001</v>
      </c>
      <c r="P14" s="198">
        <v>1.054</v>
      </c>
      <c r="Q14" s="198">
        <v>1.0669999999999999</v>
      </c>
      <c r="R14" s="198">
        <v>1.05</v>
      </c>
      <c r="S14" s="198">
        <v>1.0580000000000001</v>
      </c>
      <c r="T14" s="198">
        <v>1.06</v>
      </c>
      <c r="U14" s="198">
        <v>1.0609999999999999</v>
      </c>
      <c r="V14" s="198">
        <v>1.0649999999999999</v>
      </c>
      <c r="W14" s="198">
        <v>1.073</v>
      </c>
      <c r="X14" s="198">
        <v>1.0649999999999999</v>
      </c>
      <c r="Y14" s="198">
        <v>1.0629999999999999</v>
      </c>
      <c r="Z14" s="198">
        <v>1.0609999999999999</v>
      </c>
    </row>
    <row r="15" spans="1:26" x14ac:dyDescent="0.25">
      <c r="A15" s="191" t="s">
        <v>177</v>
      </c>
      <c r="B15" s="188" t="s">
        <v>175</v>
      </c>
      <c r="C15" s="198">
        <v>1.109</v>
      </c>
      <c r="D15" s="199">
        <v>1.079</v>
      </c>
      <c r="E15" s="199">
        <v>1.1000000000000001</v>
      </c>
      <c r="F15" s="199">
        <v>1.125</v>
      </c>
      <c r="G15" s="199">
        <v>1.1299999999999999</v>
      </c>
      <c r="H15" s="198">
        <v>1.097</v>
      </c>
      <c r="I15" s="198">
        <v>1.0980000000000001</v>
      </c>
      <c r="J15" s="198">
        <v>1.0900000000000001</v>
      </c>
      <c r="K15" s="198">
        <v>1.085</v>
      </c>
      <c r="L15" s="198">
        <v>1.083</v>
      </c>
      <c r="M15" s="198">
        <v>1.0669999999999999</v>
      </c>
      <c r="N15" s="198">
        <v>1.08</v>
      </c>
      <c r="O15" s="198">
        <v>1.087</v>
      </c>
      <c r="P15" s="198">
        <v>1.081</v>
      </c>
      <c r="Q15" s="198">
        <v>1.075</v>
      </c>
      <c r="R15" s="198">
        <v>1.0660000000000001</v>
      </c>
      <c r="S15" s="198">
        <v>1.0629999999999999</v>
      </c>
      <c r="T15" s="198">
        <v>1.07</v>
      </c>
      <c r="U15" s="198">
        <v>1.075</v>
      </c>
      <c r="V15" s="198">
        <v>1.0760000000000001</v>
      </c>
      <c r="W15" s="198">
        <v>1.08</v>
      </c>
      <c r="X15" s="198">
        <v>1.073</v>
      </c>
      <c r="Y15" s="198">
        <v>1.07</v>
      </c>
      <c r="Z15" s="198">
        <v>1.0669999999999999</v>
      </c>
    </row>
    <row r="16" spans="1:26" x14ac:dyDescent="0.25">
      <c r="A16" s="187" t="s">
        <v>178</v>
      </c>
      <c r="B16" s="188" t="s">
        <v>175</v>
      </c>
      <c r="C16" s="198">
        <v>1.1140000000000001</v>
      </c>
      <c r="D16" s="199">
        <v>1.0960000000000001</v>
      </c>
      <c r="E16" s="199">
        <v>1.1400000000000001</v>
      </c>
      <c r="F16" s="199">
        <v>1.1200000000000001</v>
      </c>
      <c r="G16" s="199">
        <v>1.1000000000000001</v>
      </c>
      <c r="H16" s="198">
        <v>1.097</v>
      </c>
      <c r="I16" s="198">
        <v>1.0980000000000001</v>
      </c>
      <c r="J16" s="198">
        <v>1.0900000000000001</v>
      </c>
      <c r="K16" s="198">
        <v>1.085</v>
      </c>
      <c r="L16" s="198">
        <v>1.083</v>
      </c>
      <c r="M16" s="198">
        <v>1.0669999999999999</v>
      </c>
      <c r="N16" s="198">
        <v>1.08</v>
      </c>
      <c r="O16" s="198">
        <v>1.087</v>
      </c>
      <c r="P16" s="198">
        <v>1.081</v>
      </c>
      <c r="Q16" s="198">
        <v>1.075</v>
      </c>
      <c r="R16" s="198">
        <v>1.0660000000000001</v>
      </c>
      <c r="S16" s="198">
        <v>1.0629999999999999</v>
      </c>
      <c r="T16" s="198">
        <v>1.07</v>
      </c>
      <c r="U16" s="198">
        <v>1.075</v>
      </c>
      <c r="V16" s="198">
        <v>1.0760000000000001</v>
      </c>
      <c r="W16" s="198">
        <v>1.08</v>
      </c>
      <c r="X16" s="198">
        <v>1.073</v>
      </c>
      <c r="Y16" s="198">
        <v>1.07</v>
      </c>
      <c r="Z16" s="198">
        <v>1.0669999999999999</v>
      </c>
    </row>
    <row r="17" spans="1:26" x14ac:dyDescent="0.25">
      <c r="A17" s="172" t="s">
        <v>126</v>
      </c>
      <c r="B17" s="171" t="s">
        <v>175</v>
      </c>
      <c r="C17" s="170">
        <v>1.0980000000000001</v>
      </c>
      <c r="D17" s="170">
        <v>1.08</v>
      </c>
      <c r="E17" s="170">
        <v>1.0620000000000001</v>
      </c>
      <c r="F17" s="170">
        <v>1.0720000000000001</v>
      </c>
      <c r="G17" s="170">
        <v>1.18</v>
      </c>
      <c r="H17" s="170">
        <v>1.079</v>
      </c>
      <c r="I17" s="170">
        <v>1.0780000000000001</v>
      </c>
      <c r="J17" s="170">
        <v>1.069</v>
      </c>
      <c r="K17" s="170">
        <v>1.0680000000000001</v>
      </c>
      <c r="L17" s="170">
        <v>1.0680000000000001</v>
      </c>
      <c r="M17" s="198">
        <v>1.0589999999999999</v>
      </c>
      <c r="N17" s="198">
        <v>1.06</v>
      </c>
      <c r="O17" s="198">
        <v>1.0609999999999999</v>
      </c>
      <c r="P17" s="198">
        <v>1.0569999999999999</v>
      </c>
      <c r="Q17" s="198">
        <v>1.056</v>
      </c>
      <c r="R17" s="198">
        <v>1.0549999999999999</v>
      </c>
      <c r="S17" s="198">
        <v>1.0549999999999999</v>
      </c>
      <c r="T17" s="198">
        <v>1.056</v>
      </c>
      <c r="U17" s="198">
        <v>1.056</v>
      </c>
      <c r="V17" s="198">
        <v>1.056</v>
      </c>
      <c r="W17" s="198">
        <v>1.0569999999999999</v>
      </c>
      <c r="X17" s="198">
        <v>1.056</v>
      </c>
      <c r="Y17" s="198">
        <v>1.056</v>
      </c>
      <c r="Z17" s="198">
        <v>1.0549999999999999</v>
      </c>
    </row>
    <row r="18" spans="1:26" x14ac:dyDescent="0.25">
      <c r="A18" s="187" t="s">
        <v>179</v>
      </c>
      <c r="B18" s="188" t="s">
        <v>175</v>
      </c>
      <c r="C18" s="198">
        <v>1.0609999999999999</v>
      </c>
      <c r="D18" s="199">
        <v>1.0189999999999999</v>
      </c>
      <c r="E18" s="199">
        <v>1.008</v>
      </c>
      <c r="F18" s="199">
        <v>1.0580000000000001</v>
      </c>
      <c r="G18" s="199">
        <v>1.1599999999999999</v>
      </c>
      <c r="H18" s="198">
        <v>1.0669999999999999</v>
      </c>
      <c r="I18" s="198">
        <v>1.0660000000000001</v>
      </c>
      <c r="J18" s="198">
        <v>1.0580000000000001</v>
      </c>
      <c r="K18" s="198">
        <v>1.0609999999999999</v>
      </c>
      <c r="L18" s="198">
        <v>1.0609999999999999</v>
      </c>
      <c r="M18" s="198">
        <v>1.0629999999999999</v>
      </c>
      <c r="N18" s="198">
        <v>1.073</v>
      </c>
      <c r="O18" s="198">
        <v>1.0660000000000001</v>
      </c>
      <c r="P18" s="198">
        <v>1.054</v>
      </c>
      <c r="Q18" s="198">
        <v>1.0609999999999999</v>
      </c>
      <c r="R18" s="198">
        <v>1.0529999999999999</v>
      </c>
      <c r="S18" s="198">
        <v>1.056</v>
      </c>
      <c r="T18" s="198">
        <v>1.0569999999999999</v>
      </c>
      <c r="U18" s="198">
        <v>1.0580000000000001</v>
      </c>
      <c r="V18" s="198">
        <v>1.06</v>
      </c>
      <c r="W18" s="198">
        <v>1.0640000000000001</v>
      </c>
      <c r="X18" s="198">
        <v>1.06</v>
      </c>
      <c r="Y18" s="198">
        <v>1.0589999999999999</v>
      </c>
      <c r="Z18" s="198">
        <v>1.0580000000000001</v>
      </c>
    </row>
    <row r="19" spans="1:26" x14ac:dyDescent="0.25">
      <c r="A19" s="187" t="s">
        <v>180</v>
      </c>
      <c r="B19" s="188" t="s">
        <v>175</v>
      </c>
      <c r="C19" s="198">
        <v>1.0780000000000001</v>
      </c>
      <c r="D19" s="199">
        <v>1.08</v>
      </c>
      <c r="E19" s="199">
        <v>1.0529999999999999</v>
      </c>
      <c r="F19" s="199">
        <v>1.0780000000000001</v>
      </c>
      <c r="G19" s="199">
        <v>1.139</v>
      </c>
      <c r="H19" s="198">
        <v>1.0820000000000001</v>
      </c>
      <c r="I19" s="198">
        <v>1.0720000000000001</v>
      </c>
      <c r="J19" s="198">
        <v>1.0680000000000001</v>
      </c>
      <c r="K19" s="198">
        <v>1.0720000000000001</v>
      </c>
      <c r="L19" s="198">
        <v>1.075</v>
      </c>
      <c r="M19" s="198">
        <v>1.0640000000000001</v>
      </c>
      <c r="N19" s="198">
        <v>1.0640000000000001</v>
      </c>
      <c r="O19" s="198">
        <v>1.0629999999999999</v>
      </c>
      <c r="P19" s="198">
        <v>1.0580000000000001</v>
      </c>
      <c r="Q19" s="198">
        <v>1.0609999999999999</v>
      </c>
      <c r="R19" s="198">
        <v>1.06</v>
      </c>
      <c r="S19" s="198">
        <v>1.0580000000000001</v>
      </c>
      <c r="T19" s="198">
        <v>1.0580000000000001</v>
      </c>
      <c r="U19" s="198">
        <v>1.0609999999999999</v>
      </c>
      <c r="V19" s="198">
        <v>1.06</v>
      </c>
      <c r="W19" s="198">
        <v>1.0580000000000001</v>
      </c>
      <c r="X19" s="198">
        <v>1.0589999999999999</v>
      </c>
      <c r="Y19" s="198">
        <v>1.06</v>
      </c>
      <c r="Z19" s="198">
        <v>1.0589999999999999</v>
      </c>
    </row>
    <row r="20" spans="1:26" x14ac:dyDescent="0.25">
      <c r="A20" s="187" t="s">
        <v>181</v>
      </c>
      <c r="B20" s="188" t="s">
        <v>175</v>
      </c>
      <c r="C20" s="198">
        <v>1.1339999999999999</v>
      </c>
      <c r="D20" s="199">
        <v>1.1339999999999999</v>
      </c>
      <c r="E20" s="199">
        <v>1.1339999999999999</v>
      </c>
      <c r="F20" s="199">
        <v>1.1339999999999999</v>
      </c>
      <c r="G20" s="199">
        <v>1.1339999999999999</v>
      </c>
      <c r="H20" s="198">
        <v>1.0820000000000001</v>
      </c>
      <c r="I20" s="198">
        <v>1.0720000000000001</v>
      </c>
      <c r="J20" s="198">
        <v>1.0720000000000001</v>
      </c>
      <c r="K20" s="198">
        <v>1.0720000000000001</v>
      </c>
      <c r="L20" s="198">
        <v>1.0720000000000001</v>
      </c>
      <c r="M20" s="198">
        <v>1.0629999999999999</v>
      </c>
      <c r="N20" s="198">
        <v>1.0629999999999999</v>
      </c>
      <c r="O20" s="198">
        <v>1.0629999999999999</v>
      </c>
      <c r="P20" s="198">
        <v>1.0580000000000001</v>
      </c>
      <c r="Q20" s="198">
        <v>1.0580000000000001</v>
      </c>
      <c r="R20" s="198">
        <v>1.0580000000000001</v>
      </c>
      <c r="S20" s="198">
        <v>1.0580000000000001</v>
      </c>
      <c r="T20" s="198">
        <v>1.0580000000000001</v>
      </c>
      <c r="U20" s="198">
        <v>1.0580000000000001</v>
      </c>
      <c r="V20" s="198">
        <v>1.0580000000000001</v>
      </c>
      <c r="W20" s="198">
        <v>1.0580000000000001</v>
      </c>
      <c r="X20" s="198">
        <v>1.0580000000000001</v>
      </c>
      <c r="Y20" s="198">
        <v>1.0580000000000001</v>
      </c>
      <c r="Z20" s="198">
        <v>1.0580000000000001</v>
      </c>
    </row>
    <row r="21" spans="1:26" x14ac:dyDescent="0.25">
      <c r="A21" s="183" t="s">
        <v>182</v>
      </c>
      <c r="B21" s="184"/>
      <c r="C21" s="185"/>
      <c r="D21" s="192"/>
      <c r="E21" s="192"/>
      <c r="F21" s="192"/>
      <c r="G21" s="192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</row>
    <row r="22" spans="1:26" x14ac:dyDescent="0.25">
      <c r="A22" s="187" t="s">
        <v>183</v>
      </c>
      <c r="B22" s="178" t="s">
        <v>184</v>
      </c>
      <c r="C22" s="193">
        <v>0.2</v>
      </c>
      <c r="D22" s="194"/>
      <c r="E22" s="194"/>
      <c r="F22" s="194"/>
      <c r="G22" s="194"/>
      <c r="H22" s="193">
        <v>0.2</v>
      </c>
      <c r="I22" s="193">
        <v>0.2</v>
      </c>
      <c r="J22" s="193">
        <v>0.2</v>
      </c>
      <c r="K22" s="193">
        <v>0.2</v>
      </c>
      <c r="L22" s="193">
        <v>0.2</v>
      </c>
      <c r="M22" s="193">
        <v>0.2</v>
      </c>
      <c r="N22" s="193">
        <v>0.2</v>
      </c>
      <c r="O22" s="193">
        <v>0.2</v>
      </c>
      <c r="P22" s="193">
        <v>0.2</v>
      </c>
      <c r="Q22" s="193">
        <v>0.2</v>
      </c>
      <c r="R22" s="193">
        <v>0.2</v>
      </c>
      <c r="S22" s="193">
        <v>0.2</v>
      </c>
      <c r="T22" s="193">
        <v>0.2</v>
      </c>
      <c r="U22" s="193">
        <v>0.2</v>
      </c>
      <c r="V22" s="193">
        <v>0.2</v>
      </c>
      <c r="W22" s="193">
        <v>0.2</v>
      </c>
      <c r="X22" s="193">
        <v>0.2</v>
      </c>
      <c r="Y22" s="193">
        <v>0.2</v>
      </c>
      <c r="Z22" s="193">
        <v>0.2</v>
      </c>
    </row>
    <row r="23" spans="1:26" x14ac:dyDescent="0.25">
      <c r="A23" s="187" t="s">
        <v>185</v>
      </c>
      <c r="B23" s="178" t="s">
        <v>184</v>
      </c>
      <c r="C23" s="193">
        <v>0.2</v>
      </c>
      <c r="D23" s="195"/>
      <c r="E23" s="195"/>
      <c r="F23" s="195"/>
      <c r="G23" s="195"/>
      <c r="H23" s="193">
        <v>0.2</v>
      </c>
      <c r="I23" s="193">
        <v>0.2</v>
      </c>
      <c r="J23" s="193">
        <v>0.2</v>
      </c>
      <c r="K23" s="193">
        <v>0.2</v>
      </c>
      <c r="L23" s="193">
        <v>0.2</v>
      </c>
      <c r="M23" s="193">
        <v>0.2</v>
      </c>
      <c r="N23" s="193">
        <v>0.2</v>
      </c>
      <c r="O23" s="193">
        <v>0.2</v>
      </c>
      <c r="P23" s="193">
        <v>0.2</v>
      </c>
      <c r="Q23" s="193">
        <v>0.2</v>
      </c>
      <c r="R23" s="193">
        <v>0.2</v>
      </c>
      <c r="S23" s="193">
        <v>0.2</v>
      </c>
      <c r="T23" s="193">
        <v>0.2</v>
      </c>
      <c r="U23" s="193">
        <v>0.2</v>
      </c>
      <c r="V23" s="193">
        <v>0.2</v>
      </c>
      <c r="W23" s="193">
        <v>0.2</v>
      </c>
      <c r="X23" s="193">
        <v>0.2</v>
      </c>
      <c r="Y23" s="193">
        <v>0.2</v>
      </c>
      <c r="Z23" s="193">
        <v>0.2</v>
      </c>
    </row>
    <row r="24" spans="1:26" x14ac:dyDescent="0.25">
      <c r="A24" s="187" t="s">
        <v>186</v>
      </c>
      <c r="B24" s="178" t="s">
        <v>184</v>
      </c>
      <c r="C24" s="193">
        <v>2.1999999999999999E-2</v>
      </c>
      <c r="D24" s="195"/>
      <c r="E24" s="195"/>
      <c r="F24" s="195"/>
      <c r="G24" s="195"/>
      <c r="H24" s="193">
        <v>2.1999999999999999E-2</v>
      </c>
      <c r="I24" s="193">
        <v>2.1999999999999999E-2</v>
      </c>
      <c r="J24" s="193">
        <v>2.1999999999999999E-2</v>
      </c>
      <c r="K24" s="193">
        <v>2.1999999999999999E-2</v>
      </c>
      <c r="L24" s="193">
        <v>2.1999999999999999E-2</v>
      </c>
      <c r="M24" s="193">
        <v>2.1999999999999999E-2</v>
      </c>
      <c r="N24" s="193">
        <v>2.1999999999999999E-2</v>
      </c>
      <c r="O24" s="193">
        <v>2.1999999999999999E-2</v>
      </c>
      <c r="P24" s="193">
        <v>2.1999999999999999E-2</v>
      </c>
      <c r="Q24" s="193">
        <v>2.1999999999999999E-2</v>
      </c>
      <c r="R24" s="193">
        <v>2.1999999999999999E-2</v>
      </c>
      <c r="S24" s="193">
        <v>2.1999999999999999E-2</v>
      </c>
      <c r="T24" s="193">
        <v>2.1999999999999999E-2</v>
      </c>
      <c r="U24" s="193">
        <v>2.1999999999999999E-2</v>
      </c>
      <c r="V24" s="193">
        <v>2.1999999999999999E-2</v>
      </c>
      <c r="W24" s="193">
        <v>2.1999999999999999E-2</v>
      </c>
      <c r="X24" s="193">
        <v>2.1999999999999999E-2</v>
      </c>
      <c r="Y24" s="193">
        <v>2.1999999999999999E-2</v>
      </c>
      <c r="Z24" s="193">
        <v>2.1999999999999999E-2</v>
      </c>
    </row>
    <row r="25" spans="1:26" x14ac:dyDescent="0.25">
      <c r="A25" s="187" t="s">
        <v>187</v>
      </c>
      <c r="B25" s="178" t="s">
        <v>184</v>
      </c>
      <c r="C25" s="193">
        <v>0.13</v>
      </c>
      <c r="D25" s="195"/>
      <c r="E25" s="195"/>
      <c r="F25" s="195"/>
      <c r="G25" s="195"/>
      <c r="H25" s="193">
        <v>0.13</v>
      </c>
      <c r="I25" s="193">
        <v>0.13</v>
      </c>
      <c r="J25" s="193">
        <v>0.13</v>
      </c>
      <c r="K25" s="193">
        <v>0.13</v>
      </c>
      <c r="L25" s="193">
        <v>0.13</v>
      </c>
      <c r="M25" s="193">
        <v>0.13</v>
      </c>
      <c r="N25" s="193">
        <v>0.13</v>
      </c>
      <c r="O25" s="193">
        <v>0.13</v>
      </c>
      <c r="P25" s="193">
        <v>0.13</v>
      </c>
      <c r="Q25" s="193">
        <v>0.13</v>
      </c>
      <c r="R25" s="193">
        <v>0.13</v>
      </c>
      <c r="S25" s="193">
        <v>0.13</v>
      </c>
      <c r="T25" s="193">
        <v>0.13</v>
      </c>
      <c r="U25" s="193">
        <v>0.13</v>
      </c>
      <c r="V25" s="193">
        <v>0.13</v>
      </c>
      <c r="W25" s="193">
        <v>0.13</v>
      </c>
      <c r="X25" s="193">
        <v>0.13</v>
      </c>
      <c r="Y25" s="193">
        <v>0.13</v>
      </c>
      <c r="Z25" s="193">
        <v>0.13</v>
      </c>
    </row>
    <row r="26" spans="1:26" x14ac:dyDescent="0.25">
      <c r="A26" s="183" t="s">
        <v>188</v>
      </c>
      <c r="B26" s="184"/>
      <c r="C26" s="185"/>
      <c r="D26" s="196"/>
      <c r="E26" s="196"/>
      <c r="F26" s="196"/>
      <c r="G26" s="196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</row>
    <row r="27" spans="1:26" x14ac:dyDescent="0.25">
      <c r="A27" s="187" t="s">
        <v>189</v>
      </c>
      <c r="B27" s="188" t="s">
        <v>190</v>
      </c>
      <c r="C27" s="198">
        <v>1.1020000000000001</v>
      </c>
      <c r="D27" s="223">
        <v>1.0740000000000001</v>
      </c>
      <c r="E27" s="223">
        <v>1.093</v>
      </c>
      <c r="F27" s="223">
        <v>1.1100000000000001</v>
      </c>
      <c r="G27" s="223">
        <v>1.1299999999999999</v>
      </c>
      <c r="H27" s="197">
        <v>1.145</v>
      </c>
      <c r="I27" s="197">
        <v>1.1519999999999999</v>
      </c>
      <c r="J27" s="198">
        <v>1.175</v>
      </c>
      <c r="K27" s="198">
        <v>1.218</v>
      </c>
      <c r="L27" s="198">
        <v>1.246</v>
      </c>
      <c r="M27" s="198">
        <v>1.25</v>
      </c>
      <c r="N27" s="198">
        <v>1.25</v>
      </c>
      <c r="O27" s="198">
        <v>1.25</v>
      </c>
      <c r="P27" s="198">
        <v>1.25</v>
      </c>
      <c r="Q27" s="198">
        <v>1.25</v>
      </c>
      <c r="R27" s="198">
        <v>1.25</v>
      </c>
      <c r="S27" s="198">
        <v>1.25</v>
      </c>
      <c r="T27" s="198">
        <v>1.25</v>
      </c>
      <c r="U27" s="198">
        <v>1.25</v>
      </c>
      <c r="V27" s="198">
        <v>1.25</v>
      </c>
      <c r="W27" s="198">
        <v>1.25</v>
      </c>
      <c r="X27" s="198">
        <v>1.25</v>
      </c>
      <c r="Y27" s="198">
        <v>1.25</v>
      </c>
      <c r="Z27" s="198">
        <v>1.25</v>
      </c>
    </row>
    <row r="28" spans="1:26" x14ac:dyDescent="0.25">
      <c r="A28" s="187" t="s">
        <v>191</v>
      </c>
      <c r="B28" s="188" t="s">
        <v>175</v>
      </c>
      <c r="C28" s="198">
        <v>1.052</v>
      </c>
      <c r="D28" s="199">
        <v>1.056</v>
      </c>
      <c r="E28" s="199">
        <v>1.056</v>
      </c>
      <c r="F28" s="199">
        <v>1.0489999999999999</v>
      </c>
      <c r="G28" s="199">
        <v>1.0469999999999999</v>
      </c>
      <c r="H28" s="198">
        <v>1.0349999999999999</v>
      </c>
      <c r="I28" s="198">
        <v>1.03</v>
      </c>
      <c r="J28" s="198">
        <v>1.02</v>
      </c>
      <c r="K28" s="198">
        <v>1.02</v>
      </c>
      <c r="L28" s="198">
        <v>1.0209999999999999</v>
      </c>
      <c r="M28" s="198">
        <v>1.0209999999999999</v>
      </c>
      <c r="N28" s="198">
        <v>1.0209999999999999</v>
      </c>
      <c r="O28" s="198">
        <v>1.0209999999999999</v>
      </c>
      <c r="P28" s="198">
        <v>1.0209999999999999</v>
      </c>
      <c r="Q28" s="198">
        <v>1.0209999999999999</v>
      </c>
      <c r="R28" s="198">
        <v>1.0209999999999999</v>
      </c>
      <c r="S28" s="198">
        <v>1.0209999999999999</v>
      </c>
      <c r="T28" s="198">
        <v>1.0209999999999999</v>
      </c>
      <c r="U28" s="198">
        <v>1.0209999999999999</v>
      </c>
      <c r="V28" s="198">
        <v>1.0209999999999999</v>
      </c>
      <c r="W28" s="198">
        <v>1.0209999999999999</v>
      </c>
      <c r="X28" s="198">
        <v>1.0209999999999999</v>
      </c>
      <c r="Y28" s="198">
        <v>1.0209999999999999</v>
      </c>
      <c r="Z28" s="198">
        <v>1.0209999999999999</v>
      </c>
    </row>
    <row r="29" spans="1:26" x14ac:dyDescent="0.25">
      <c r="A29" s="187" t="s">
        <v>192</v>
      </c>
      <c r="B29" s="188" t="s">
        <v>175</v>
      </c>
      <c r="C29" s="198">
        <v>1.0620000000000001</v>
      </c>
      <c r="D29" s="199">
        <v>1.083</v>
      </c>
      <c r="E29" s="199">
        <v>1.0680000000000001</v>
      </c>
      <c r="F29" s="199">
        <v>1.056</v>
      </c>
      <c r="G29" s="199">
        <v>1.0409999999999999</v>
      </c>
      <c r="H29" s="198">
        <v>1.04</v>
      </c>
      <c r="I29" s="198">
        <v>1.0349999999999999</v>
      </c>
      <c r="J29" s="198">
        <v>1.02</v>
      </c>
      <c r="K29" s="198">
        <v>1.02</v>
      </c>
      <c r="L29" s="198">
        <v>1.018</v>
      </c>
      <c r="M29" s="198">
        <v>1.018</v>
      </c>
      <c r="N29" s="198">
        <v>1.018</v>
      </c>
      <c r="O29" s="198">
        <v>1.018</v>
      </c>
      <c r="P29" s="198">
        <v>1.018</v>
      </c>
      <c r="Q29" s="198">
        <v>1.018</v>
      </c>
      <c r="R29" s="198">
        <v>1.018</v>
      </c>
      <c r="S29" s="198">
        <v>1.018</v>
      </c>
      <c r="T29" s="198">
        <v>1.018</v>
      </c>
      <c r="U29" s="198">
        <v>1.018</v>
      </c>
      <c r="V29" s="198">
        <v>1.018</v>
      </c>
      <c r="W29" s="198">
        <v>1.018</v>
      </c>
      <c r="X29" s="198">
        <v>1.018</v>
      </c>
      <c r="Y29" s="198">
        <v>1.018</v>
      </c>
      <c r="Z29" s="198">
        <v>1.018</v>
      </c>
    </row>
    <row r="30" spans="1:26" x14ac:dyDescent="0.25">
      <c r="A30" s="187" t="s">
        <v>193</v>
      </c>
      <c r="B30" s="188" t="s">
        <v>175</v>
      </c>
      <c r="C30" s="197">
        <v>1.0337499999999999</v>
      </c>
      <c r="D30" s="199">
        <v>1.03</v>
      </c>
      <c r="E30" s="199">
        <v>1.0349999999999999</v>
      </c>
      <c r="F30" s="199">
        <v>1.0349999999999999</v>
      </c>
      <c r="G30" s="199">
        <v>1.0349999999999999</v>
      </c>
      <c r="H30" s="197">
        <v>1.03</v>
      </c>
      <c r="I30" s="197">
        <v>1.02</v>
      </c>
      <c r="J30" s="197">
        <v>1.0089999999999999</v>
      </c>
      <c r="K30" s="197">
        <v>1.0129999999999999</v>
      </c>
      <c r="L30" s="197">
        <v>1.0129999999999999</v>
      </c>
      <c r="M30" s="197">
        <v>1.0149999999999999</v>
      </c>
      <c r="N30" s="197">
        <v>1.01</v>
      </c>
      <c r="O30" s="197">
        <v>1.02</v>
      </c>
      <c r="P30" s="197">
        <v>1.0069999999999999</v>
      </c>
      <c r="Q30" s="197">
        <v>1.016</v>
      </c>
      <c r="R30" s="197">
        <v>1.01</v>
      </c>
      <c r="S30" s="197">
        <v>1.0129999999999999</v>
      </c>
      <c r="T30" s="197">
        <v>1.0149999999999999</v>
      </c>
      <c r="U30" s="197">
        <v>1.0149999999999999</v>
      </c>
      <c r="V30" s="197">
        <v>1.018</v>
      </c>
      <c r="W30" s="197">
        <v>1.02</v>
      </c>
      <c r="X30" s="197">
        <v>1.018</v>
      </c>
      <c r="Y30" s="197">
        <v>1.0169999999999999</v>
      </c>
      <c r="Z30" s="197">
        <v>1.022</v>
      </c>
    </row>
    <row r="31" spans="1:26" x14ac:dyDescent="0.25">
      <c r="A31" s="187" t="s">
        <v>194</v>
      </c>
      <c r="B31" s="188"/>
      <c r="C31" s="189">
        <v>4.8099999999999996</v>
      </c>
      <c r="D31" s="200">
        <v>3.75</v>
      </c>
      <c r="E31" s="200">
        <v>4</v>
      </c>
      <c r="F31" s="200">
        <v>5.5</v>
      </c>
      <c r="G31" s="200">
        <v>6</v>
      </c>
      <c r="H31" s="189">
        <v>6</v>
      </c>
      <c r="I31" s="189">
        <v>5.5</v>
      </c>
      <c r="J31" s="189">
        <v>5</v>
      </c>
      <c r="K31" s="189">
        <v>4.0999999999999996</v>
      </c>
      <c r="L31" s="189">
        <v>4.1500000000000004</v>
      </c>
      <c r="M31" s="189">
        <v>4.1500000000000004</v>
      </c>
      <c r="N31" s="189">
        <v>4.1500000000000004</v>
      </c>
      <c r="O31" s="189">
        <v>4.1500000000000004</v>
      </c>
      <c r="P31" s="189">
        <v>4.1500000000000004</v>
      </c>
      <c r="Q31" s="189">
        <v>4.1500000000000004</v>
      </c>
      <c r="R31" s="189">
        <v>4.1500000000000004</v>
      </c>
      <c r="S31" s="189">
        <v>4.1500000000000004</v>
      </c>
      <c r="T31" s="189">
        <v>4.1500000000000004</v>
      </c>
      <c r="U31" s="189">
        <v>4.1500000000000004</v>
      </c>
      <c r="V31" s="189">
        <v>4.1500000000000004</v>
      </c>
      <c r="W31" s="189">
        <v>4.1500000000000004</v>
      </c>
      <c r="X31" s="189">
        <v>4.1500000000000004</v>
      </c>
      <c r="Y31" s="189">
        <v>4.1500000000000004</v>
      </c>
      <c r="Z31" s="189">
        <v>4.1500000000000004</v>
      </c>
    </row>
    <row r="32" spans="1:26" x14ac:dyDescent="0.25">
      <c r="A32" s="187" t="s">
        <v>195</v>
      </c>
      <c r="B32" s="178" t="s">
        <v>184</v>
      </c>
      <c r="C32" s="189">
        <v>5.3</v>
      </c>
      <c r="D32" s="200">
        <v>4.46</v>
      </c>
      <c r="E32" s="200">
        <v>5.25</v>
      </c>
      <c r="F32" s="200">
        <v>5.5</v>
      </c>
      <c r="G32" s="200">
        <v>6</v>
      </c>
      <c r="H32" s="189">
        <v>6.5</v>
      </c>
      <c r="I32" s="189">
        <v>5.5</v>
      </c>
      <c r="J32" s="189">
        <v>4.5</v>
      </c>
      <c r="K32" s="189">
        <v>4</v>
      </c>
      <c r="L32" s="189">
        <v>4</v>
      </c>
      <c r="M32" s="189">
        <v>4</v>
      </c>
      <c r="N32" s="189">
        <v>4</v>
      </c>
      <c r="O32" s="189">
        <v>4</v>
      </c>
      <c r="P32" s="189">
        <v>4</v>
      </c>
      <c r="Q32" s="189">
        <v>4</v>
      </c>
      <c r="R32" s="189">
        <v>4</v>
      </c>
      <c r="S32" s="189">
        <v>4</v>
      </c>
      <c r="T32" s="189">
        <v>4</v>
      </c>
      <c r="U32" s="189">
        <v>4</v>
      </c>
      <c r="V32" s="189">
        <v>4</v>
      </c>
      <c r="W32" s="189">
        <v>4</v>
      </c>
      <c r="X32" s="189">
        <v>4</v>
      </c>
      <c r="Y32" s="189">
        <v>4</v>
      </c>
      <c r="Z32" s="189">
        <v>4</v>
      </c>
    </row>
    <row r="33" spans="1:26" x14ac:dyDescent="0.25">
      <c r="A33" s="187" t="s">
        <v>196</v>
      </c>
      <c r="B33" s="178" t="s">
        <v>184</v>
      </c>
      <c r="C33" s="189">
        <v>5.18</v>
      </c>
      <c r="D33" s="200">
        <v>4.34</v>
      </c>
      <c r="E33" s="200">
        <v>5.13</v>
      </c>
      <c r="F33" s="200">
        <v>5.38</v>
      </c>
      <c r="G33" s="200">
        <v>5.88</v>
      </c>
      <c r="H33" s="189">
        <v>6.38</v>
      </c>
      <c r="I33" s="189">
        <v>5.38</v>
      </c>
      <c r="J33" s="189">
        <v>4.38</v>
      </c>
      <c r="K33" s="189">
        <v>3.88</v>
      </c>
      <c r="L33" s="189">
        <v>3.88</v>
      </c>
      <c r="M33" s="189">
        <v>3.88</v>
      </c>
      <c r="N33" s="189">
        <v>3.88</v>
      </c>
      <c r="O33" s="189">
        <v>3.88</v>
      </c>
      <c r="P33" s="189">
        <v>3.88</v>
      </c>
      <c r="Q33" s="189">
        <v>3.88</v>
      </c>
      <c r="R33" s="189">
        <v>3.88</v>
      </c>
      <c r="S33" s="189">
        <v>3.88</v>
      </c>
      <c r="T33" s="189">
        <v>3.88</v>
      </c>
      <c r="U33" s="189">
        <v>3.88</v>
      </c>
      <c r="V33" s="189">
        <v>3.88</v>
      </c>
      <c r="W33" s="189">
        <v>3.88</v>
      </c>
      <c r="X33" s="189">
        <v>3.88</v>
      </c>
      <c r="Y33" s="189">
        <v>3.88</v>
      </c>
      <c r="Z33" s="189">
        <v>3.88</v>
      </c>
    </row>
    <row r="34" spans="1:26" x14ac:dyDescent="0.25">
      <c r="A34" s="187" t="s">
        <v>197</v>
      </c>
      <c r="B34" s="178" t="s">
        <v>184</v>
      </c>
      <c r="C34" s="189">
        <v>4.1399999999999997</v>
      </c>
      <c r="D34" s="200">
        <v>3.5</v>
      </c>
      <c r="E34" s="200">
        <v>4.0999999999999996</v>
      </c>
      <c r="F34" s="200">
        <v>3.85</v>
      </c>
      <c r="G34" s="200">
        <v>5.0999999999999996</v>
      </c>
      <c r="H34" s="189">
        <v>5.73</v>
      </c>
      <c r="I34" s="189">
        <v>4.5999999999999996</v>
      </c>
      <c r="J34" s="189">
        <v>3.1</v>
      </c>
      <c r="K34" s="189">
        <v>2.1</v>
      </c>
      <c r="L34" s="189">
        <v>2.1</v>
      </c>
      <c r="M34" s="189">
        <v>2.1</v>
      </c>
      <c r="N34" s="189">
        <v>2.1</v>
      </c>
      <c r="O34" s="189">
        <v>2.1</v>
      </c>
      <c r="P34" s="189">
        <v>2.1</v>
      </c>
      <c r="Q34" s="189">
        <v>2.1</v>
      </c>
      <c r="R34" s="189">
        <v>2.1</v>
      </c>
      <c r="S34" s="189">
        <v>2.1</v>
      </c>
      <c r="T34" s="189">
        <v>2.1</v>
      </c>
      <c r="U34" s="189">
        <v>2.1</v>
      </c>
      <c r="V34" s="189">
        <v>2.1</v>
      </c>
      <c r="W34" s="189">
        <v>2.1</v>
      </c>
      <c r="X34" s="189">
        <v>2.1</v>
      </c>
      <c r="Y34" s="189">
        <v>2.1</v>
      </c>
      <c r="Z34" s="189">
        <v>2.1</v>
      </c>
    </row>
    <row r="35" spans="1:26" x14ac:dyDescent="0.25">
      <c r="A35" s="187" t="s">
        <v>198</v>
      </c>
      <c r="B35" s="202" t="s">
        <v>184</v>
      </c>
      <c r="C35" s="189">
        <v>11.3</v>
      </c>
      <c r="D35" s="200">
        <v>8.34</v>
      </c>
      <c r="E35" s="200">
        <v>9.4700000000000006</v>
      </c>
      <c r="F35" s="200">
        <v>12.88</v>
      </c>
      <c r="G35" s="200">
        <v>14.24</v>
      </c>
      <c r="H35" s="189">
        <v>12.2</v>
      </c>
      <c r="I35" s="189">
        <v>11.13</v>
      </c>
      <c r="J35" s="189">
        <v>9.56</v>
      </c>
      <c r="K35" s="189">
        <v>9.56</v>
      </c>
      <c r="L35" s="189">
        <v>9.56</v>
      </c>
      <c r="M35" s="189">
        <v>8.82</v>
      </c>
      <c r="N35" s="189">
        <v>8.82</v>
      </c>
      <c r="O35" s="189">
        <v>8.82</v>
      </c>
      <c r="P35" s="189">
        <v>8.09</v>
      </c>
      <c r="Q35" s="189">
        <v>8.09</v>
      </c>
      <c r="R35" s="189">
        <v>8.09</v>
      </c>
      <c r="S35" s="189">
        <v>8.09</v>
      </c>
      <c r="T35" s="189">
        <v>8.09</v>
      </c>
      <c r="U35" s="189">
        <v>8.09</v>
      </c>
      <c r="V35" s="189">
        <v>8.09</v>
      </c>
      <c r="W35" s="189">
        <v>8.09</v>
      </c>
      <c r="X35" s="189">
        <v>8.09</v>
      </c>
      <c r="Y35" s="189">
        <v>8.09</v>
      </c>
      <c r="Z35" s="189">
        <v>8.09</v>
      </c>
    </row>
    <row r="36" spans="1:26" x14ac:dyDescent="0.25">
      <c r="A36" s="187" t="s">
        <v>199</v>
      </c>
      <c r="B36" s="178" t="s">
        <v>184</v>
      </c>
      <c r="C36" s="189">
        <v>9.83</v>
      </c>
      <c r="D36" s="200">
        <v>7.5</v>
      </c>
      <c r="E36" s="200">
        <v>8.24</v>
      </c>
      <c r="F36" s="200">
        <v>11.2</v>
      </c>
      <c r="G36" s="200">
        <v>12.38</v>
      </c>
      <c r="H36" s="189">
        <v>11.5</v>
      </c>
      <c r="I36" s="189">
        <v>10.6</v>
      </c>
      <c r="J36" s="189">
        <v>9.1</v>
      </c>
      <c r="K36" s="189">
        <v>9.1</v>
      </c>
      <c r="L36" s="189">
        <v>9.1</v>
      </c>
      <c r="M36" s="189">
        <v>8.4</v>
      </c>
      <c r="N36" s="189">
        <v>8.4</v>
      </c>
      <c r="O36" s="189">
        <v>8.4</v>
      </c>
      <c r="P36" s="189">
        <v>7.7</v>
      </c>
      <c r="Q36" s="189">
        <v>7.7</v>
      </c>
      <c r="R36" s="189">
        <v>7.7</v>
      </c>
      <c r="S36" s="189">
        <v>7.7</v>
      </c>
      <c r="T36" s="189">
        <v>7.7</v>
      </c>
      <c r="U36" s="189">
        <v>7.7</v>
      </c>
      <c r="V36" s="189">
        <v>7.7</v>
      </c>
      <c r="W36" s="189">
        <v>7.7</v>
      </c>
      <c r="X36" s="189">
        <v>7.7</v>
      </c>
      <c r="Y36" s="189">
        <v>7.7</v>
      </c>
      <c r="Z36" s="189">
        <v>7.7</v>
      </c>
    </row>
    <row r="37" spans="1:26" x14ac:dyDescent="0.25">
      <c r="A37" s="187" t="s">
        <v>200</v>
      </c>
      <c r="B37" s="178" t="s">
        <v>184</v>
      </c>
      <c r="C37" s="189">
        <v>11.15</v>
      </c>
      <c r="D37" s="200">
        <v>10.67</v>
      </c>
      <c r="E37" s="200">
        <v>10.87</v>
      </c>
      <c r="F37" s="200">
        <v>11.37</v>
      </c>
      <c r="G37" s="200">
        <v>11.67</v>
      </c>
      <c r="H37" s="189">
        <v>12.68</v>
      </c>
      <c r="I37" s="189">
        <v>11.25</v>
      </c>
      <c r="J37" s="189">
        <v>10.23</v>
      </c>
      <c r="K37" s="189">
        <v>10.06</v>
      </c>
      <c r="L37" s="189">
        <v>9.89</v>
      </c>
      <c r="M37" s="189">
        <v>9.7100000000000009</v>
      </c>
      <c r="N37" s="189">
        <v>9.6300000000000008</v>
      </c>
      <c r="O37" s="189">
        <v>9.5399999999999991</v>
      </c>
      <c r="P37" s="189">
        <v>9.4600000000000009</v>
      </c>
      <c r="Q37" s="189">
        <v>9.41</v>
      </c>
      <c r="R37" s="189">
        <v>9.3699999999999992</v>
      </c>
      <c r="S37" s="189">
        <v>9.33</v>
      </c>
      <c r="T37" s="189">
        <v>9.2799999999999994</v>
      </c>
      <c r="U37" s="189">
        <v>9.24</v>
      </c>
      <c r="V37" s="189">
        <v>9.1999999999999993</v>
      </c>
      <c r="W37" s="189">
        <v>9.15</v>
      </c>
      <c r="X37" s="189">
        <v>9.11</v>
      </c>
      <c r="Y37" s="189">
        <v>9.11</v>
      </c>
      <c r="Z37" s="189">
        <v>9.11</v>
      </c>
    </row>
    <row r="38" spans="1:26" x14ac:dyDescent="0.25">
      <c r="A38" s="187" t="s">
        <v>201</v>
      </c>
      <c r="B38" s="178" t="s">
        <v>184</v>
      </c>
      <c r="C38" s="201">
        <v>11.28</v>
      </c>
      <c r="D38" s="200">
        <v>10.8</v>
      </c>
      <c r="E38" s="200">
        <v>11</v>
      </c>
      <c r="F38" s="200">
        <v>11.5</v>
      </c>
      <c r="G38" s="200">
        <v>11.8</v>
      </c>
      <c r="H38" s="201">
        <v>12.81</v>
      </c>
      <c r="I38" s="201">
        <v>11.38</v>
      </c>
      <c r="J38" s="201">
        <v>10.36</v>
      </c>
      <c r="K38" s="201">
        <v>10.19</v>
      </c>
      <c r="L38" s="201">
        <v>10.02</v>
      </c>
      <c r="M38" s="201">
        <v>9.84</v>
      </c>
      <c r="N38" s="201">
        <v>9.76</v>
      </c>
      <c r="O38" s="201">
        <v>9.67</v>
      </c>
      <c r="P38" s="201">
        <v>9.59</v>
      </c>
      <c r="Q38" s="201">
        <v>9.5399999999999991</v>
      </c>
      <c r="R38" s="201">
        <v>9.5</v>
      </c>
      <c r="S38" s="201">
        <v>9.4600000000000009</v>
      </c>
      <c r="T38" s="201">
        <v>9.41</v>
      </c>
      <c r="U38" s="201">
        <v>9.3699999999999992</v>
      </c>
      <c r="V38" s="201">
        <v>9.33</v>
      </c>
      <c r="W38" s="201">
        <v>9.2799999999999994</v>
      </c>
      <c r="X38" s="201">
        <v>9.24</v>
      </c>
      <c r="Y38" s="201">
        <v>9.24</v>
      </c>
      <c r="Z38" s="201">
        <v>9.24</v>
      </c>
    </row>
    <row r="39" spans="1:26" x14ac:dyDescent="0.25">
      <c r="A39" s="183" t="s">
        <v>202</v>
      </c>
      <c r="B39" s="184"/>
      <c r="C39" s="185"/>
      <c r="D39" s="196"/>
      <c r="E39" s="196"/>
      <c r="F39" s="196"/>
      <c r="G39" s="196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5"/>
      <c r="Y39" s="185"/>
      <c r="Z39" s="185"/>
    </row>
    <row r="40" spans="1:26" x14ac:dyDescent="0.25">
      <c r="A40" s="190" t="s">
        <v>203</v>
      </c>
      <c r="B40" s="188" t="s">
        <v>175</v>
      </c>
      <c r="C40" s="203">
        <v>1.103</v>
      </c>
      <c r="D40" s="195"/>
      <c r="E40" s="195"/>
      <c r="F40" s="195"/>
      <c r="G40" s="195"/>
      <c r="H40" s="203">
        <v>1.0349999999999999</v>
      </c>
      <c r="I40" s="203">
        <v>1.07</v>
      </c>
      <c r="J40" s="203">
        <v>1.07</v>
      </c>
      <c r="K40" s="203">
        <v>1.0649999999999999</v>
      </c>
      <c r="L40" s="203">
        <v>1.0569999999999999</v>
      </c>
      <c r="M40" s="203">
        <v>1.054</v>
      </c>
      <c r="N40" s="203">
        <v>1.054</v>
      </c>
      <c r="O40" s="203">
        <v>1.054</v>
      </c>
      <c r="P40" s="203">
        <v>1.054</v>
      </c>
      <c r="Q40" s="203">
        <v>1.054</v>
      </c>
      <c r="R40" s="203">
        <v>1.054</v>
      </c>
      <c r="S40" s="203">
        <v>1.054</v>
      </c>
      <c r="T40" s="203">
        <v>1.054</v>
      </c>
      <c r="U40" s="203">
        <v>1.054</v>
      </c>
      <c r="V40" s="203">
        <v>1.054</v>
      </c>
      <c r="W40" s="203">
        <v>1.054</v>
      </c>
      <c r="X40" s="203">
        <v>1.054</v>
      </c>
      <c r="Y40" s="203">
        <v>1.054</v>
      </c>
      <c r="Z40" s="203">
        <v>1.054</v>
      </c>
    </row>
    <row r="41" spans="1:26" x14ac:dyDescent="0.25">
      <c r="A41" s="190" t="s">
        <v>204</v>
      </c>
      <c r="B41" s="188" t="s">
        <v>175</v>
      </c>
      <c r="C41" s="203">
        <v>1.103</v>
      </c>
      <c r="D41" s="204"/>
      <c r="E41" s="204"/>
      <c r="F41" s="204"/>
      <c r="G41" s="204"/>
      <c r="H41" s="203">
        <v>1.0349999999999999</v>
      </c>
      <c r="I41" s="203">
        <v>1.07</v>
      </c>
      <c r="J41" s="203">
        <v>1.07</v>
      </c>
      <c r="K41" s="203">
        <v>1.0649999999999999</v>
      </c>
      <c r="L41" s="203">
        <v>1.0569999999999999</v>
      </c>
      <c r="M41" s="203">
        <v>1.054</v>
      </c>
      <c r="N41" s="203">
        <v>1.054</v>
      </c>
      <c r="O41" s="203">
        <v>1.054</v>
      </c>
      <c r="P41" s="203">
        <v>1.054</v>
      </c>
      <c r="Q41" s="203">
        <v>1.054</v>
      </c>
      <c r="R41" s="203">
        <v>1.054</v>
      </c>
      <c r="S41" s="203">
        <v>1.054</v>
      </c>
      <c r="T41" s="203">
        <v>1.054</v>
      </c>
      <c r="U41" s="203">
        <v>1.054</v>
      </c>
      <c r="V41" s="203">
        <v>1.054</v>
      </c>
      <c r="W41" s="203">
        <v>1.054</v>
      </c>
      <c r="X41" s="203">
        <v>1.054</v>
      </c>
      <c r="Y41" s="203">
        <v>1.054</v>
      </c>
      <c r="Z41" s="203">
        <v>1.054</v>
      </c>
    </row>
    <row r="42" spans="1:26" x14ac:dyDescent="0.25">
      <c r="A42" s="187"/>
      <c r="B42" s="178"/>
      <c r="C42" s="197"/>
      <c r="D42" s="204"/>
      <c r="E42" s="204"/>
      <c r="F42" s="204"/>
      <c r="G42" s="204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  <c r="Z42" s="197"/>
    </row>
    <row r="43" spans="1:26" x14ac:dyDescent="0.25">
      <c r="A43" s="190" t="s">
        <v>205</v>
      </c>
      <c r="B43" s="188" t="s">
        <v>175</v>
      </c>
      <c r="C43" s="203">
        <v>1.1060000000000001</v>
      </c>
      <c r="D43" s="204"/>
      <c r="E43" s="204"/>
      <c r="F43" s="204"/>
      <c r="G43" s="204"/>
      <c r="H43" s="203">
        <v>1.048</v>
      </c>
      <c r="I43" s="203">
        <v>1.0429999999999999</v>
      </c>
      <c r="J43" s="203">
        <v>1.046</v>
      </c>
      <c r="K43" s="203">
        <v>1.056</v>
      </c>
      <c r="L43" s="203">
        <v>1.056</v>
      </c>
      <c r="M43" s="203">
        <v>1.056</v>
      </c>
      <c r="N43" s="203">
        <v>1.0589999999999999</v>
      </c>
      <c r="O43" s="203">
        <v>1.0609999999999999</v>
      </c>
      <c r="P43" s="203">
        <v>1.056</v>
      </c>
      <c r="Q43" s="203">
        <v>1.0529999999999999</v>
      </c>
      <c r="R43" s="203">
        <v>1.0509999999999999</v>
      </c>
      <c r="S43" s="203">
        <v>1.052</v>
      </c>
      <c r="T43" s="203">
        <v>1.0549999999999999</v>
      </c>
      <c r="U43" s="203">
        <v>1.0569999999999999</v>
      </c>
      <c r="V43" s="203">
        <v>1.0589999999999999</v>
      </c>
      <c r="W43" s="203">
        <v>1.0580000000000001</v>
      </c>
      <c r="X43" s="203">
        <v>1.054</v>
      </c>
      <c r="Y43" s="203">
        <v>1.046</v>
      </c>
      <c r="Z43" s="203">
        <v>1.046</v>
      </c>
    </row>
    <row r="44" spans="1:26" x14ac:dyDescent="0.25">
      <c r="A44" s="187" t="s">
        <v>206</v>
      </c>
      <c r="B44" s="188" t="s">
        <v>175</v>
      </c>
      <c r="C44" s="203">
        <v>1.107</v>
      </c>
      <c r="D44" s="204"/>
      <c r="E44" s="204"/>
      <c r="F44" s="204"/>
      <c r="G44" s="204"/>
      <c r="H44" s="203">
        <v>1.026</v>
      </c>
      <c r="I44" s="203">
        <v>1.05</v>
      </c>
      <c r="J44" s="203">
        <v>1.0309999999999999</v>
      </c>
      <c r="K44" s="203">
        <v>1.012</v>
      </c>
      <c r="L44" s="203">
        <v>1.0249999999999999</v>
      </c>
      <c r="M44" s="203">
        <v>1.048</v>
      </c>
      <c r="N44" s="203">
        <v>1.0569999999999999</v>
      </c>
      <c r="O44" s="203">
        <v>1.0629999999999999</v>
      </c>
      <c r="P44" s="203">
        <v>1.0549999999999999</v>
      </c>
      <c r="Q44" s="203">
        <v>1.0469999999999999</v>
      </c>
      <c r="R44" s="203">
        <v>1.044</v>
      </c>
      <c r="S44" s="203">
        <v>1.048</v>
      </c>
      <c r="T44" s="203">
        <v>1.052</v>
      </c>
      <c r="U44" s="203">
        <v>1.056</v>
      </c>
      <c r="V44" s="203">
        <v>1.06</v>
      </c>
      <c r="W44" s="203">
        <v>1.0580000000000001</v>
      </c>
      <c r="X44" s="203">
        <v>1.052</v>
      </c>
      <c r="Y44" s="203">
        <v>1.042</v>
      </c>
      <c r="Z44" s="203">
        <v>1.042</v>
      </c>
    </row>
    <row r="45" spans="1:26" x14ac:dyDescent="0.25">
      <c r="A45" s="187" t="s">
        <v>207</v>
      </c>
      <c r="B45" s="188" t="s">
        <v>175</v>
      </c>
      <c r="C45" s="203">
        <v>1.1379999999999999</v>
      </c>
      <c r="D45" s="204"/>
      <c r="E45" s="204"/>
      <c r="F45" s="204"/>
      <c r="G45" s="204"/>
      <c r="H45" s="203">
        <v>1.028</v>
      </c>
      <c r="I45" s="203">
        <v>1.036</v>
      </c>
      <c r="J45" s="203">
        <v>1.0349999999999999</v>
      </c>
      <c r="K45" s="203">
        <v>1.034</v>
      </c>
      <c r="L45" s="203">
        <v>1.0389999999999999</v>
      </c>
      <c r="M45" s="203">
        <v>1.0489999999999999</v>
      </c>
      <c r="N45" s="203">
        <v>1.0549999999999999</v>
      </c>
      <c r="O45" s="203">
        <v>1.0569999999999999</v>
      </c>
      <c r="P45" s="203">
        <v>1.052</v>
      </c>
      <c r="Q45" s="203">
        <v>1.048</v>
      </c>
      <c r="R45" s="203">
        <v>1.0469999999999999</v>
      </c>
      <c r="S45" s="203">
        <v>1.05</v>
      </c>
      <c r="T45" s="203">
        <v>1.0529999999999999</v>
      </c>
      <c r="U45" s="203">
        <v>1.0549999999999999</v>
      </c>
      <c r="V45" s="203">
        <v>1.056</v>
      </c>
      <c r="W45" s="203">
        <v>1.0580000000000001</v>
      </c>
      <c r="X45" s="203">
        <v>1.056</v>
      </c>
      <c r="Y45" s="203">
        <v>1.05</v>
      </c>
      <c r="Z45" s="203">
        <v>1.05</v>
      </c>
    </row>
    <row r="46" spans="1:26" x14ac:dyDescent="0.25">
      <c r="A46" s="190"/>
      <c r="B46" s="188"/>
      <c r="C46" s="203"/>
      <c r="D46" s="204"/>
      <c r="E46" s="204"/>
      <c r="F46" s="204"/>
      <c r="G46" s="204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</row>
    <row r="47" spans="1:26" x14ac:dyDescent="0.25">
      <c r="A47" s="187" t="s">
        <v>208</v>
      </c>
      <c r="B47" s="178" t="s">
        <v>175</v>
      </c>
      <c r="C47" s="197">
        <v>0.98</v>
      </c>
      <c r="D47" s="204"/>
      <c r="E47" s="204"/>
      <c r="F47" s="204"/>
      <c r="G47" s="204"/>
      <c r="H47" s="197">
        <v>0.92600000000000005</v>
      </c>
      <c r="I47" s="197">
        <v>0.98699999999999999</v>
      </c>
      <c r="J47" s="197">
        <v>0.98</v>
      </c>
      <c r="K47" s="197">
        <v>0.94199999999999995</v>
      </c>
      <c r="L47" s="197">
        <v>0.96099999999999997</v>
      </c>
      <c r="M47" s="197">
        <v>0.91600000000000004</v>
      </c>
      <c r="N47" s="197">
        <v>1.0660000000000001</v>
      </c>
      <c r="O47" s="197">
        <v>1.0580000000000001</v>
      </c>
      <c r="P47" s="197">
        <v>0.93600000000000005</v>
      </c>
      <c r="Q47" s="197">
        <v>1.012</v>
      </c>
      <c r="R47" s="197">
        <v>0.96199999999999997</v>
      </c>
      <c r="S47" s="197">
        <v>0.99199999999999999</v>
      </c>
      <c r="T47" s="197">
        <v>1.012</v>
      </c>
      <c r="U47" s="197">
        <v>1.026</v>
      </c>
      <c r="V47" s="197">
        <v>1.0640000000000001</v>
      </c>
      <c r="W47" s="197">
        <v>1.089</v>
      </c>
      <c r="X47" s="197">
        <v>1.0649999999999999</v>
      </c>
      <c r="Y47" s="197">
        <v>1.0649999999999999</v>
      </c>
      <c r="Z47" s="197">
        <v>1.0649999999999999</v>
      </c>
    </row>
    <row r="48" spans="1:26" x14ac:dyDescent="0.25">
      <c r="A48" s="187" t="s">
        <v>209</v>
      </c>
      <c r="B48" s="188" t="s">
        <v>175</v>
      </c>
      <c r="C48" s="203">
        <v>0.99</v>
      </c>
      <c r="D48" s="204"/>
      <c r="E48" s="204"/>
      <c r="F48" s="204"/>
      <c r="G48" s="204"/>
      <c r="H48" s="203">
        <v>0.93</v>
      </c>
      <c r="I48" s="203">
        <v>0.99</v>
      </c>
      <c r="J48" s="203">
        <v>0.98299999999999998</v>
      </c>
      <c r="K48" s="203">
        <v>0.94499999999999995</v>
      </c>
      <c r="L48" s="203">
        <v>0.96499999999999997</v>
      </c>
      <c r="M48" s="203">
        <v>0.92300000000000004</v>
      </c>
      <c r="N48" s="203">
        <v>1.0669999999999999</v>
      </c>
      <c r="O48" s="203">
        <v>1.0589999999999999</v>
      </c>
      <c r="P48" s="203">
        <v>0.94199999999999995</v>
      </c>
      <c r="Q48" s="203">
        <v>1.0149999999999999</v>
      </c>
      <c r="R48" s="203">
        <v>0.96699999999999997</v>
      </c>
      <c r="S48" s="203">
        <v>0.996</v>
      </c>
      <c r="T48" s="203">
        <v>1.016</v>
      </c>
      <c r="U48" s="203">
        <v>1.028</v>
      </c>
      <c r="V48" s="203">
        <v>1.0640000000000001</v>
      </c>
      <c r="W48" s="203">
        <v>1.087</v>
      </c>
      <c r="X48" s="203">
        <v>1.0649999999999999</v>
      </c>
      <c r="Y48" s="203">
        <v>1.0649999999999999</v>
      </c>
      <c r="Z48" s="203">
        <v>1.0649999999999999</v>
      </c>
    </row>
    <row r="49" spans="1:26" x14ac:dyDescent="0.25">
      <c r="A49" s="187" t="s">
        <v>210</v>
      </c>
      <c r="B49" s="188"/>
      <c r="C49" s="203"/>
      <c r="D49" s="204"/>
      <c r="E49" s="204"/>
      <c r="F49" s="204"/>
      <c r="G49" s="204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</row>
    <row r="50" spans="1:26" x14ac:dyDescent="0.25">
      <c r="A50" s="190" t="s">
        <v>211</v>
      </c>
      <c r="B50" s="188" t="s">
        <v>175</v>
      </c>
      <c r="C50" s="203">
        <v>1.077</v>
      </c>
      <c r="D50" s="204"/>
      <c r="E50" s="204"/>
      <c r="F50" s="204"/>
      <c r="G50" s="204"/>
      <c r="H50" s="203">
        <v>1.03</v>
      </c>
      <c r="I50" s="203">
        <v>1.0660000000000001</v>
      </c>
      <c r="J50" s="203">
        <v>1.0650000000000002</v>
      </c>
      <c r="K50" s="203">
        <v>1.0649999999999999</v>
      </c>
      <c r="L50" s="203">
        <v>1.0549999999999999</v>
      </c>
      <c r="M50" s="203">
        <v>1.0580000000000001</v>
      </c>
      <c r="N50" s="203">
        <v>1.056</v>
      </c>
      <c r="O50" s="203">
        <v>1.0580000000000001</v>
      </c>
      <c r="P50" s="203">
        <v>1.0429999999999999</v>
      </c>
      <c r="Q50" s="203">
        <v>1.0549999999999999</v>
      </c>
      <c r="R50" s="203">
        <v>1.038</v>
      </c>
      <c r="S50" s="203">
        <v>1.048</v>
      </c>
      <c r="T50" s="203">
        <v>1.036</v>
      </c>
      <c r="U50" s="203">
        <v>1.0549999999999999</v>
      </c>
      <c r="V50" s="203">
        <v>1.0609999999999999</v>
      </c>
      <c r="W50" s="203">
        <v>1.06</v>
      </c>
      <c r="X50" s="203">
        <v>1.0549999999999999</v>
      </c>
      <c r="Y50" s="203">
        <v>1.0549999999999999</v>
      </c>
      <c r="Z50" s="203">
        <v>1.054</v>
      </c>
    </row>
    <row r="51" spans="1:26" x14ac:dyDescent="0.25">
      <c r="A51" s="187" t="s">
        <v>212</v>
      </c>
      <c r="B51" s="178" t="s">
        <v>175</v>
      </c>
      <c r="C51" s="197">
        <v>1.0649999999999999</v>
      </c>
      <c r="D51" s="204"/>
      <c r="E51" s="204"/>
      <c r="F51" s="204"/>
      <c r="G51" s="204"/>
      <c r="H51" s="197">
        <v>1.028</v>
      </c>
      <c r="I51" s="197">
        <v>1.0589999999999999</v>
      </c>
      <c r="J51" s="197">
        <v>1.0640000000000001</v>
      </c>
      <c r="K51" s="197">
        <v>1.0669999999999999</v>
      </c>
      <c r="L51" s="197">
        <v>1.052</v>
      </c>
      <c r="M51" s="197">
        <v>1.0580000000000001</v>
      </c>
      <c r="N51" s="197">
        <v>1.0549999999999999</v>
      </c>
      <c r="O51" s="197">
        <v>1.0609999999999999</v>
      </c>
      <c r="P51" s="197">
        <v>1.0489999999999999</v>
      </c>
      <c r="Q51" s="197">
        <v>1.0569999999999999</v>
      </c>
      <c r="R51" s="197">
        <v>1.042</v>
      </c>
      <c r="S51" s="197">
        <v>1.048</v>
      </c>
      <c r="T51" s="197">
        <v>1.0409999999999999</v>
      </c>
      <c r="U51" s="197">
        <v>1.0589999999999999</v>
      </c>
      <c r="V51" s="197">
        <v>1.06</v>
      </c>
      <c r="W51" s="197">
        <v>1.06</v>
      </c>
      <c r="X51" s="197">
        <v>1.052</v>
      </c>
      <c r="Y51" s="197">
        <v>1.0549999999999999</v>
      </c>
      <c r="Z51" s="197">
        <v>1.0509999999999999</v>
      </c>
    </row>
    <row r="52" spans="1:26" x14ac:dyDescent="0.25">
      <c r="A52" s="187" t="s">
        <v>213</v>
      </c>
      <c r="B52" s="188" t="s">
        <v>175</v>
      </c>
      <c r="C52" s="203">
        <v>1.0680000000000001</v>
      </c>
      <c r="D52" s="204"/>
      <c r="E52" s="204"/>
      <c r="F52" s="204"/>
      <c r="G52" s="204"/>
      <c r="H52" s="203">
        <v>1.0349999999999999</v>
      </c>
      <c r="I52" s="203">
        <v>1.0650000000000002</v>
      </c>
      <c r="J52" s="203">
        <v>1.056</v>
      </c>
      <c r="K52" s="203">
        <v>1.0649999999999999</v>
      </c>
      <c r="L52" s="203">
        <v>1.0409999999999999</v>
      </c>
      <c r="M52" s="203">
        <v>1.0620000000000001</v>
      </c>
      <c r="N52" s="203">
        <v>1.056</v>
      </c>
      <c r="O52" s="203">
        <v>1.0589999999999999</v>
      </c>
      <c r="P52" s="203">
        <v>1.0489999999999999</v>
      </c>
      <c r="Q52" s="203">
        <v>1.056</v>
      </c>
      <c r="R52" s="203">
        <v>1.046</v>
      </c>
      <c r="S52" s="203">
        <v>1.0409999999999999</v>
      </c>
      <c r="T52" s="203">
        <v>1.04</v>
      </c>
      <c r="U52" s="203">
        <v>1.0569999999999999</v>
      </c>
      <c r="V52" s="203">
        <v>1.056</v>
      </c>
      <c r="W52" s="203">
        <v>1.0569999999999999</v>
      </c>
      <c r="X52" s="203">
        <v>1.054</v>
      </c>
      <c r="Y52" s="203">
        <v>1.056</v>
      </c>
      <c r="Z52" s="203">
        <v>1.0529999999999999</v>
      </c>
    </row>
    <row r="53" spans="1:26" x14ac:dyDescent="0.25">
      <c r="A53" s="187" t="s">
        <v>214</v>
      </c>
      <c r="B53" s="188" t="s">
        <v>175</v>
      </c>
      <c r="C53" s="203">
        <v>1.0620000000000001</v>
      </c>
      <c r="D53" s="204"/>
      <c r="E53" s="204"/>
      <c r="F53" s="204"/>
      <c r="G53" s="204"/>
      <c r="H53" s="203">
        <v>1.0199999999999998</v>
      </c>
      <c r="I53" s="203">
        <v>1.07</v>
      </c>
      <c r="J53" s="203">
        <v>1.079</v>
      </c>
      <c r="K53" s="203">
        <v>1.0660000000000001</v>
      </c>
      <c r="L53" s="203">
        <v>1.075</v>
      </c>
      <c r="M53" s="203">
        <v>1.038</v>
      </c>
      <c r="N53" s="203">
        <v>1.0660000000000001</v>
      </c>
      <c r="O53" s="203">
        <v>1.048</v>
      </c>
      <c r="P53" s="203">
        <v>1.054</v>
      </c>
      <c r="Q53" s="203">
        <v>1.0660000000000001</v>
      </c>
      <c r="R53" s="203">
        <v>1.026</v>
      </c>
      <c r="S53" s="203">
        <v>1.0549999999999999</v>
      </c>
      <c r="T53" s="203">
        <v>1.0469999999999999</v>
      </c>
      <c r="U53" s="203">
        <v>1.073</v>
      </c>
      <c r="V53" s="203">
        <v>1.0660000000000001</v>
      </c>
      <c r="W53" s="203">
        <v>1.07</v>
      </c>
      <c r="X53" s="203">
        <v>1.0580000000000001</v>
      </c>
      <c r="Y53" s="203">
        <v>1.0629999999999999</v>
      </c>
      <c r="Z53" s="203">
        <v>1.06</v>
      </c>
    </row>
    <row r="54" spans="1:26" x14ac:dyDescent="0.25">
      <c r="A54" s="190" t="s">
        <v>215</v>
      </c>
      <c r="B54" s="188" t="s">
        <v>175</v>
      </c>
      <c r="C54" s="203">
        <v>1.0680000000000001</v>
      </c>
      <c r="D54" s="204"/>
      <c r="E54" s="204"/>
      <c r="F54" s="204"/>
      <c r="G54" s="204"/>
      <c r="H54" s="203">
        <v>1.0249999999999999</v>
      </c>
      <c r="I54" s="203">
        <v>1.0620000000000001</v>
      </c>
      <c r="J54" s="203">
        <v>1.071</v>
      </c>
      <c r="K54" s="203">
        <v>1.0649999999999999</v>
      </c>
      <c r="L54" s="203">
        <v>1.0609999999999999</v>
      </c>
      <c r="M54" s="203">
        <v>1.0609999999999999</v>
      </c>
      <c r="N54" s="203">
        <v>1.0580000000000001</v>
      </c>
      <c r="O54" s="203">
        <v>1.0629999999999999</v>
      </c>
      <c r="P54" s="203">
        <v>1.038</v>
      </c>
      <c r="Q54" s="203">
        <v>1.0640000000000001</v>
      </c>
      <c r="R54" s="203">
        <v>1.0429999999999999</v>
      </c>
      <c r="S54" s="203">
        <v>1.0429999999999999</v>
      </c>
      <c r="T54" s="203">
        <v>1.0269999999999999</v>
      </c>
      <c r="U54" s="203">
        <v>1.0569999999999999</v>
      </c>
      <c r="V54" s="203">
        <v>1.0649999999999999</v>
      </c>
      <c r="W54" s="203">
        <v>1.0649999999999999</v>
      </c>
      <c r="X54" s="203">
        <v>1.0569999999999999</v>
      </c>
      <c r="Y54" s="203">
        <v>1.06</v>
      </c>
      <c r="Z54" s="203">
        <v>1.0580000000000001</v>
      </c>
    </row>
    <row r="55" spans="1:26" x14ac:dyDescent="0.25">
      <c r="A55" s="187" t="s">
        <v>216</v>
      </c>
      <c r="B55" s="178" t="s">
        <v>175</v>
      </c>
      <c r="C55" s="197">
        <v>0.98399999999999999</v>
      </c>
      <c r="D55" s="204"/>
      <c r="E55" s="204"/>
      <c r="F55" s="204"/>
      <c r="G55" s="204"/>
      <c r="H55" s="197">
        <v>1.06</v>
      </c>
      <c r="I55" s="197">
        <v>1.0229999999999999</v>
      </c>
      <c r="J55" s="197">
        <v>1.0229999999999999</v>
      </c>
      <c r="K55" s="197">
        <v>1.0409999999999999</v>
      </c>
      <c r="L55" s="197">
        <v>1.04</v>
      </c>
      <c r="M55" s="197">
        <v>1.0580000000000001</v>
      </c>
      <c r="N55" s="197">
        <v>1.056</v>
      </c>
      <c r="O55" s="197">
        <v>1.056</v>
      </c>
      <c r="P55" s="197">
        <v>1.0529999999999999</v>
      </c>
      <c r="Q55" s="197">
        <v>1.0549999999999999</v>
      </c>
      <c r="R55" s="197">
        <v>1.048</v>
      </c>
      <c r="S55" s="197">
        <v>1.05</v>
      </c>
      <c r="T55" s="197">
        <v>1.0489999999999999</v>
      </c>
      <c r="U55" s="197">
        <v>1.06</v>
      </c>
      <c r="V55" s="197">
        <v>1.0549999999999999</v>
      </c>
      <c r="W55" s="197">
        <v>1.0589999999999999</v>
      </c>
      <c r="X55" s="197">
        <v>1.0589999999999999</v>
      </c>
      <c r="Y55" s="197">
        <v>1.0620000000000001</v>
      </c>
      <c r="Z55" s="197">
        <v>1.0549999999999999</v>
      </c>
    </row>
    <row r="56" spans="1:26" x14ac:dyDescent="0.25">
      <c r="A56" s="187"/>
      <c r="B56" s="188"/>
      <c r="C56" s="197"/>
      <c r="D56" s="205"/>
      <c r="E56" s="205"/>
      <c r="F56" s="205"/>
      <c r="G56" s="205"/>
      <c r="H56" s="197"/>
      <c r="I56" s="197"/>
      <c r="J56" s="198"/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</row>
    <row r="57" spans="1:26" x14ac:dyDescent="0.25">
      <c r="A57" s="206" t="s">
        <v>217</v>
      </c>
      <c r="B57" s="207" t="s">
        <v>175</v>
      </c>
      <c r="C57" s="198">
        <v>1.141</v>
      </c>
      <c r="D57" s="208" t="s">
        <v>218</v>
      </c>
      <c r="E57" s="208" t="s">
        <v>218</v>
      </c>
      <c r="F57" s="208" t="s">
        <v>218</v>
      </c>
      <c r="G57" s="208" t="s">
        <v>218</v>
      </c>
      <c r="H57" s="198">
        <v>1.1372</v>
      </c>
      <c r="I57" s="198">
        <v>1.1024</v>
      </c>
      <c r="J57" s="198">
        <v>0.98680000000000001</v>
      </c>
      <c r="K57" s="198">
        <v>0.9718</v>
      </c>
      <c r="L57" s="198">
        <v>1.0782</v>
      </c>
      <c r="M57" s="198">
        <v>1.0632999999999999</v>
      </c>
      <c r="N57" s="198">
        <v>1.0641</v>
      </c>
      <c r="O57" s="198">
        <v>1.0651999999999999</v>
      </c>
      <c r="P57" s="198">
        <v>1.0590999999999999</v>
      </c>
      <c r="Q57" s="198">
        <v>1.0581</v>
      </c>
      <c r="R57" s="198">
        <v>1.0620000000000001</v>
      </c>
      <c r="S57" s="198">
        <v>1.06</v>
      </c>
      <c r="T57" s="198">
        <v>1.0589</v>
      </c>
      <c r="U57" s="198">
        <v>1.0589</v>
      </c>
      <c r="V57" s="198">
        <v>1.0589</v>
      </c>
      <c r="W57" s="198">
        <v>1.0588</v>
      </c>
      <c r="X57" s="198">
        <v>1.0588</v>
      </c>
      <c r="Y57" s="198">
        <v>1.0587</v>
      </c>
      <c r="Z57" s="198">
        <v>1.0587</v>
      </c>
    </row>
    <row r="58" spans="1:26" x14ac:dyDescent="0.25">
      <c r="A58" s="206" t="s">
        <v>219</v>
      </c>
      <c r="B58" s="207" t="s">
        <v>175</v>
      </c>
      <c r="C58" s="198">
        <v>1.129</v>
      </c>
      <c r="D58" s="208" t="s">
        <v>218</v>
      </c>
      <c r="E58" s="208" t="s">
        <v>218</v>
      </c>
      <c r="F58" s="208" t="s">
        <v>218</v>
      </c>
      <c r="G58" s="208" t="s">
        <v>218</v>
      </c>
      <c r="H58" s="198">
        <v>1.1167</v>
      </c>
      <c r="I58" s="198">
        <v>1.1308</v>
      </c>
      <c r="J58" s="198">
        <v>0.96550000000000002</v>
      </c>
      <c r="K58" s="198">
        <v>0.98080000000000001</v>
      </c>
      <c r="L58" s="198">
        <v>1.0741000000000001</v>
      </c>
      <c r="M58" s="198">
        <v>1.0591999999999999</v>
      </c>
      <c r="N58" s="198">
        <v>1.0601</v>
      </c>
      <c r="O58" s="198">
        <v>1.0610999999999999</v>
      </c>
      <c r="P58" s="198">
        <v>1.0549999999999999</v>
      </c>
      <c r="Q58" s="198">
        <v>1.054</v>
      </c>
      <c r="R58" s="198">
        <v>1.0579000000000001</v>
      </c>
      <c r="S58" s="198">
        <v>1.0558000000000001</v>
      </c>
      <c r="T58" s="198">
        <v>1.0548</v>
      </c>
      <c r="U58" s="198">
        <v>1.0547</v>
      </c>
      <c r="V58" s="198">
        <v>1.0547</v>
      </c>
      <c r="W58" s="198">
        <v>1.0546</v>
      </c>
      <c r="X58" s="198">
        <v>1.0546</v>
      </c>
      <c r="Y58" s="198">
        <v>1.0545</v>
      </c>
      <c r="Z58" s="198">
        <v>1.0544</v>
      </c>
    </row>
    <row r="59" spans="1:26" x14ac:dyDescent="0.25">
      <c r="A59" s="187"/>
      <c r="B59" s="188"/>
      <c r="C59" s="197"/>
      <c r="D59" s="205"/>
      <c r="E59" s="205"/>
      <c r="F59" s="205"/>
      <c r="G59" s="205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</row>
    <row r="60" spans="1:26" x14ac:dyDescent="0.25">
      <c r="A60" s="190" t="s">
        <v>220</v>
      </c>
      <c r="B60" s="188" t="s">
        <v>175</v>
      </c>
      <c r="C60" s="198">
        <v>1.099</v>
      </c>
      <c r="D60" s="209"/>
      <c r="E60" s="209"/>
      <c r="F60" s="209"/>
      <c r="G60" s="209"/>
      <c r="H60" s="198">
        <v>1.0349999999999999</v>
      </c>
      <c r="I60" s="198">
        <v>1.067415458937198</v>
      </c>
      <c r="J60" s="198">
        <v>1.06</v>
      </c>
      <c r="K60" s="198">
        <v>1.0569999999999999</v>
      </c>
      <c r="L60" s="198">
        <v>1.0569999999999999</v>
      </c>
      <c r="M60" s="198">
        <v>1.0569999999999999</v>
      </c>
      <c r="N60" s="198">
        <v>1.056</v>
      </c>
      <c r="O60" s="198">
        <v>1.054</v>
      </c>
      <c r="P60" s="198">
        <v>1.054</v>
      </c>
      <c r="Q60" s="198">
        <v>1.054</v>
      </c>
      <c r="R60" s="198">
        <v>1.054</v>
      </c>
      <c r="S60" s="198">
        <v>1.052</v>
      </c>
      <c r="T60" s="198">
        <v>1.05</v>
      </c>
      <c r="U60" s="198">
        <v>1.05</v>
      </c>
      <c r="V60" s="198">
        <v>1.05</v>
      </c>
      <c r="W60" s="198">
        <v>1.05</v>
      </c>
      <c r="X60" s="198">
        <v>1.05</v>
      </c>
      <c r="Y60" s="198">
        <v>1.05</v>
      </c>
      <c r="Z60" s="198">
        <v>1.05</v>
      </c>
    </row>
    <row r="61" spans="1:26" x14ac:dyDescent="0.25">
      <c r="A61" s="190" t="s">
        <v>221</v>
      </c>
      <c r="B61" s="188" t="s">
        <v>175</v>
      </c>
      <c r="C61" s="198">
        <v>1.1000000000000001</v>
      </c>
      <c r="D61" s="209"/>
      <c r="E61" s="209"/>
      <c r="F61" s="209"/>
      <c r="G61" s="209"/>
      <c r="H61" s="198">
        <v>1.0359999999999998</v>
      </c>
      <c r="I61" s="198">
        <v>1.0678610038610039</v>
      </c>
      <c r="J61" s="198">
        <v>1.06</v>
      </c>
      <c r="K61" s="198">
        <v>1.056</v>
      </c>
      <c r="L61" s="198">
        <v>1.056</v>
      </c>
      <c r="M61" s="198">
        <v>1.056</v>
      </c>
      <c r="N61" s="198">
        <v>1.0549999999999999</v>
      </c>
      <c r="O61" s="198">
        <v>1.0549999999999999</v>
      </c>
      <c r="P61" s="198">
        <v>1.0549999999999999</v>
      </c>
      <c r="Q61" s="198">
        <v>1.0549999999999999</v>
      </c>
      <c r="R61" s="198">
        <v>1.0549999999999999</v>
      </c>
      <c r="S61" s="198">
        <v>1.0529999999999999</v>
      </c>
      <c r="T61" s="198">
        <v>1.0509999999999999</v>
      </c>
      <c r="U61" s="198">
        <v>1.0509999999999999</v>
      </c>
      <c r="V61" s="198">
        <v>1.0509999999999999</v>
      </c>
      <c r="W61" s="198">
        <v>1.0509999999999999</v>
      </c>
      <c r="X61" s="198">
        <v>1.0509999999999999</v>
      </c>
      <c r="Y61" s="198">
        <v>1.0509999999999999</v>
      </c>
      <c r="Z61" s="198">
        <v>1.0509999999999999</v>
      </c>
    </row>
    <row r="62" spans="1:26" x14ac:dyDescent="0.25">
      <c r="A62" s="190" t="s">
        <v>222</v>
      </c>
      <c r="B62" s="188" t="s">
        <v>175</v>
      </c>
      <c r="C62" s="198">
        <v>1.131</v>
      </c>
      <c r="D62" s="209"/>
      <c r="E62" s="209"/>
      <c r="F62" s="209"/>
      <c r="G62" s="209"/>
      <c r="H62" s="198">
        <v>1.0389999999999999</v>
      </c>
      <c r="I62" s="198">
        <v>1.0696997112608277</v>
      </c>
      <c r="J62" s="198">
        <v>1.0569999999999999</v>
      </c>
      <c r="K62" s="198">
        <v>1.0569999999999999</v>
      </c>
      <c r="L62" s="198">
        <v>1.0529999999999999</v>
      </c>
      <c r="M62" s="198">
        <v>1.052</v>
      </c>
      <c r="N62" s="198">
        <v>1.052</v>
      </c>
      <c r="O62" s="198">
        <v>1.05</v>
      </c>
      <c r="P62" s="198">
        <v>1.0489999999999999</v>
      </c>
      <c r="Q62" s="198">
        <v>1.0489999999999999</v>
      </c>
      <c r="R62" s="198">
        <v>1.0489999999999999</v>
      </c>
      <c r="S62" s="198">
        <v>1.048</v>
      </c>
      <c r="T62" s="198">
        <v>1.048</v>
      </c>
      <c r="U62" s="198">
        <v>1.048</v>
      </c>
      <c r="V62" s="198">
        <v>1.048</v>
      </c>
      <c r="W62" s="198">
        <v>1.048</v>
      </c>
      <c r="X62" s="198">
        <v>1.048</v>
      </c>
      <c r="Y62" s="198">
        <v>1.048</v>
      </c>
      <c r="Z62" s="198">
        <v>1.048</v>
      </c>
    </row>
    <row r="63" spans="1:26" x14ac:dyDescent="0.25">
      <c r="A63" s="190" t="s">
        <v>223</v>
      </c>
      <c r="B63" s="188" t="s">
        <v>175</v>
      </c>
      <c r="C63" s="198">
        <v>1.081</v>
      </c>
      <c r="D63" s="209"/>
      <c r="E63" s="209"/>
      <c r="F63" s="209"/>
      <c r="G63" s="209"/>
      <c r="H63" s="198">
        <v>1.0400000000000003</v>
      </c>
      <c r="I63" s="198">
        <v>1.0659807692307692</v>
      </c>
      <c r="J63" s="198">
        <v>1.052</v>
      </c>
      <c r="K63" s="198">
        <v>1.052</v>
      </c>
      <c r="L63" s="198">
        <v>1.052</v>
      </c>
      <c r="M63" s="198">
        <v>1.052</v>
      </c>
      <c r="N63" s="198">
        <v>1.0509999999999999</v>
      </c>
      <c r="O63" s="198">
        <v>1.0509999999999999</v>
      </c>
      <c r="P63" s="198">
        <v>1.0509999999999999</v>
      </c>
      <c r="Q63" s="198">
        <v>1.0509999999999999</v>
      </c>
      <c r="R63" s="198">
        <v>1.0509999999999999</v>
      </c>
      <c r="S63" s="198">
        <v>1.0509999999999999</v>
      </c>
      <c r="T63" s="198">
        <v>1.0489999999999999</v>
      </c>
      <c r="U63" s="198">
        <v>1.0489999999999999</v>
      </c>
      <c r="V63" s="198">
        <v>1.0489999999999999</v>
      </c>
      <c r="W63" s="198">
        <v>1.0489999999999999</v>
      </c>
      <c r="X63" s="198">
        <v>1.0489999999999999</v>
      </c>
      <c r="Y63" s="198">
        <v>1.0489999999999999</v>
      </c>
      <c r="Z63" s="198">
        <v>1.0489999999999999</v>
      </c>
    </row>
    <row r="64" spans="1:26" x14ac:dyDescent="0.25">
      <c r="A64" s="190" t="s">
        <v>224</v>
      </c>
      <c r="B64" s="188" t="s">
        <v>175</v>
      </c>
      <c r="C64" s="198">
        <v>1.0820000000000001</v>
      </c>
      <c r="D64" s="209"/>
      <c r="E64" s="209"/>
      <c r="F64" s="209"/>
      <c r="G64" s="209"/>
      <c r="H64" s="198">
        <v>1.04</v>
      </c>
      <c r="I64" s="198">
        <v>1.0659807692307695</v>
      </c>
      <c r="J64" s="198">
        <v>1.054</v>
      </c>
      <c r="K64" s="198">
        <v>1.054</v>
      </c>
      <c r="L64" s="198">
        <v>1.054</v>
      </c>
      <c r="M64" s="198">
        <v>1.054</v>
      </c>
      <c r="N64" s="198">
        <v>1.0509999999999999</v>
      </c>
      <c r="O64" s="198">
        <v>1.0509999999999999</v>
      </c>
      <c r="P64" s="198">
        <v>1.05</v>
      </c>
      <c r="Q64" s="198">
        <v>1.05</v>
      </c>
      <c r="R64" s="198">
        <v>1.05</v>
      </c>
      <c r="S64" s="198">
        <v>1.05</v>
      </c>
      <c r="T64" s="198">
        <v>1.05</v>
      </c>
      <c r="U64" s="198">
        <v>1.0509999999999999</v>
      </c>
      <c r="V64" s="198">
        <v>1.0509999999999999</v>
      </c>
      <c r="W64" s="198">
        <v>1.0509999999999999</v>
      </c>
      <c r="X64" s="198">
        <v>1.0509999999999999</v>
      </c>
      <c r="Y64" s="198">
        <v>1.0509999999999999</v>
      </c>
      <c r="Z64" s="198">
        <v>1.0509999999999999</v>
      </c>
    </row>
    <row r="65" spans="1:26" x14ac:dyDescent="0.25">
      <c r="A65" s="190" t="s">
        <v>225</v>
      </c>
      <c r="B65" s="188" t="s">
        <v>175</v>
      </c>
      <c r="C65" s="198">
        <v>1.0920000000000001</v>
      </c>
      <c r="D65" s="209"/>
      <c r="E65" s="209"/>
      <c r="F65" s="209"/>
      <c r="G65" s="209"/>
      <c r="H65" s="198">
        <v>1.0414999999999999</v>
      </c>
      <c r="I65" s="198">
        <v>1.0684421507441191</v>
      </c>
      <c r="J65" s="198">
        <v>1.0549999999999999</v>
      </c>
      <c r="K65" s="198">
        <v>1.0549999999999999</v>
      </c>
      <c r="L65" s="198">
        <v>1.0549999999999999</v>
      </c>
      <c r="M65" s="198">
        <v>1.0549999999999999</v>
      </c>
      <c r="N65" s="198">
        <v>1.0509999999999999</v>
      </c>
      <c r="O65" s="198">
        <v>1.0489999999999999</v>
      </c>
      <c r="P65" s="198">
        <v>1.0489999999999999</v>
      </c>
      <c r="Q65" s="198">
        <v>1.0489999999999999</v>
      </c>
      <c r="R65" s="198">
        <v>1.0489999999999999</v>
      </c>
      <c r="S65" s="198">
        <v>1.048</v>
      </c>
      <c r="T65" s="198">
        <v>1.048</v>
      </c>
      <c r="U65" s="198">
        <v>1.048</v>
      </c>
      <c r="V65" s="198">
        <v>1.048</v>
      </c>
      <c r="W65" s="198">
        <v>1.048</v>
      </c>
      <c r="X65" s="198">
        <v>1.048</v>
      </c>
      <c r="Y65" s="198">
        <v>1.048</v>
      </c>
      <c r="Z65" s="198">
        <v>1.048</v>
      </c>
    </row>
    <row r="66" spans="1:26" x14ac:dyDescent="0.25">
      <c r="A66" s="190"/>
      <c r="B66" s="210"/>
      <c r="C66" s="179"/>
      <c r="D66" s="211"/>
      <c r="E66" s="211"/>
      <c r="F66" s="211"/>
      <c r="G66" s="211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</row>
    <row r="67" spans="1:26" x14ac:dyDescent="0.25">
      <c r="A67" s="219" t="s">
        <v>238</v>
      </c>
      <c r="B67" s="219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</row>
    <row r="68" spans="1:26" ht="18" x14ac:dyDescent="0.25">
      <c r="A68" s="190" t="s">
        <v>239</v>
      </c>
      <c r="B68" s="210" t="s">
        <v>184</v>
      </c>
      <c r="C68" s="224">
        <v>13.62</v>
      </c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</row>
    <row r="69" spans="1:26" ht="16.5" x14ac:dyDescent="0.25">
      <c r="A69" s="206" t="s">
        <v>226</v>
      </c>
      <c r="B69" s="210" t="s">
        <v>184</v>
      </c>
      <c r="C69" s="225">
        <v>14.506699204632412</v>
      </c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</row>
    <row r="70" spans="1:26" ht="18" x14ac:dyDescent="0.25">
      <c r="A70" s="220" t="s">
        <v>227</v>
      </c>
      <c r="B70" s="210" t="s">
        <v>184</v>
      </c>
      <c r="C70" s="225">
        <v>16.32</v>
      </c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</row>
    <row r="71" spans="1:26" x14ac:dyDescent="0.25">
      <c r="A71" s="220" t="s">
        <v>240</v>
      </c>
      <c r="B71" s="176"/>
      <c r="C71" s="225">
        <v>17.07</v>
      </c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</row>
    <row r="72" spans="1:26" ht="18" x14ac:dyDescent="0.25">
      <c r="A72" s="220" t="s">
        <v>228</v>
      </c>
      <c r="B72" s="210" t="s">
        <v>184</v>
      </c>
      <c r="C72" s="225">
        <v>13.19</v>
      </c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</row>
    <row r="73" spans="1:26" x14ac:dyDescent="0.25">
      <c r="A73" s="190"/>
      <c r="B73" s="210"/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228"/>
      <c r="X73" s="228"/>
      <c r="Y73" s="228"/>
      <c r="Z73" s="228"/>
    </row>
    <row r="74" spans="1:26" x14ac:dyDescent="0.25">
      <c r="A74" s="214" t="s">
        <v>241</v>
      </c>
      <c r="B74" s="234"/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29"/>
      <c r="X74" s="229"/>
      <c r="Y74" s="229"/>
      <c r="Z74" s="229"/>
    </row>
    <row r="75" spans="1:26" x14ac:dyDescent="0.25">
      <c r="A75" s="213" t="s">
        <v>242</v>
      </c>
      <c r="B75" s="218"/>
      <c r="C75" s="218"/>
      <c r="D75" s="212"/>
      <c r="E75" s="212"/>
      <c r="F75" s="212"/>
      <c r="G75" s="212"/>
      <c r="H75" s="218"/>
      <c r="I75" s="218"/>
      <c r="J75" s="218"/>
      <c r="K75" s="218"/>
      <c r="L75" s="187"/>
      <c r="M75" s="187"/>
      <c r="N75" s="187"/>
      <c r="O75" s="187"/>
      <c r="P75" s="187"/>
      <c r="Q75" s="187"/>
      <c r="R75" s="187"/>
      <c r="S75" s="187"/>
      <c r="T75" s="187"/>
      <c r="U75" s="187"/>
      <c r="V75" s="187"/>
      <c r="W75" s="229"/>
      <c r="X75" s="229"/>
      <c r="Y75" s="229"/>
      <c r="Z75" s="229"/>
    </row>
    <row r="76" spans="1:26" x14ac:dyDescent="0.25">
      <c r="A76" s="214" t="s">
        <v>243</v>
      </c>
      <c r="B76" s="215"/>
      <c r="C76" s="216"/>
      <c r="D76" s="212"/>
      <c r="E76" s="212"/>
      <c r="F76" s="212"/>
      <c r="G76" s="212"/>
      <c r="H76" s="216"/>
      <c r="I76" s="216"/>
      <c r="J76" s="216"/>
      <c r="K76" s="216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229"/>
      <c r="X76" s="229"/>
      <c r="Y76" s="229"/>
      <c r="Z76" s="229"/>
    </row>
    <row r="77" spans="1:26" x14ac:dyDescent="0.25">
      <c r="A77" s="286" t="s">
        <v>244</v>
      </c>
      <c r="B77" s="286"/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286"/>
      <c r="O77" s="286"/>
      <c r="P77" s="286"/>
      <c r="Q77" s="286"/>
      <c r="R77" s="187"/>
      <c r="S77" s="187"/>
      <c r="T77" s="187"/>
      <c r="U77" s="187"/>
      <c r="V77" s="187"/>
      <c r="W77" s="229"/>
      <c r="X77" s="229"/>
      <c r="Y77" s="229"/>
      <c r="Z77" s="229"/>
    </row>
    <row r="78" spans="1:26" x14ac:dyDescent="0.25">
      <c r="A78" s="228"/>
      <c r="B78" s="227"/>
      <c r="C78" s="228"/>
      <c r="D78" s="212"/>
      <c r="E78" s="212"/>
      <c r="F78" s="212"/>
      <c r="G78" s="212"/>
      <c r="H78" s="228"/>
      <c r="I78" s="228"/>
      <c r="J78" s="228"/>
      <c r="K78" s="228"/>
      <c r="L78" s="228"/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9"/>
      <c r="X78" s="229"/>
      <c r="Y78" s="229"/>
      <c r="Z78" s="229"/>
    </row>
    <row r="79" spans="1:26" x14ac:dyDescent="0.25">
      <c r="A79" s="287" t="s">
        <v>245</v>
      </c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28"/>
      <c r="Q79" s="228"/>
      <c r="R79" s="228"/>
      <c r="S79" s="228"/>
      <c r="T79" s="228"/>
      <c r="U79" s="228"/>
      <c r="V79" s="228"/>
      <c r="W79" s="229"/>
      <c r="X79" s="229"/>
      <c r="Y79" s="229"/>
      <c r="Z79" s="229"/>
    </row>
  </sheetData>
  <mergeCells count="2">
    <mergeCell ref="A77:Q77"/>
    <mergeCell ref="A79:O7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A88D3-C3FE-47E3-BFE2-7C1DF538204D}">
  <dimension ref="A1:N62"/>
  <sheetViews>
    <sheetView topLeftCell="A22" zoomScale="70" zoomScaleNormal="70" zoomScaleSheetLayoutView="70" workbookViewId="0">
      <selection activeCell="O32" sqref="O32"/>
    </sheetView>
  </sheetViews>
  <sheetFormatPr defaultColWidth="9.140625" defaultRowHeight="15" x14ac:dyDescent="0.25"/>
  <cols>
    <col min="1" max="1" width="8.5703125" style="13" customWidth="1"/>
    <col min="2" max="2" width="68.140625" style="1" customWidth="1"/>
    <col min="3" max="3" width="28.85546875" style="59" customWidth="1"/>
    <col min="4" max="4" width="26.85546875" style="59" customWidth="1"/>
    <col min="5" max="5" width="21.85546875" style="59" customWidth="1"/>
    <col min="6" max="6" width="20.85546875" style="59" customWidth="1"/>
    <col min="7" max="7" width="13.140625" style="59" customWidth="1"/>
    <col min="8" max="8" width="12.85546875" style="59" customWidth="1"/>
    <col min="9" max="9" width="22" style="59" customWidth="1"/>
    <col min="10" max="10" width="12.140625" style="13" customWidth="1"/>
    <col min="11" max="11" width="13.5703125" style="13" customWidth="1"/>
    <col min="12" max="12" width="12.85546875" style="13" customWidth="1"/>
    <col min="13" max="13" width="17.85546875" style="13" customWidth="1"/>
    <col min="14" max="14" width="18" style="13" customWidth="1"/>
    <col min="15" max="16384" width="9.140625" style="13"/>
  </cols>
  <sheetData>
    <row r="1" spans="1:14" s="4" customFormat="1" ht="21.75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1"/>
      <c r="L1" s="61"/>
      <c r="M1" s="61"/>
      <c r="N1" s="61"/>
    </row>
    <row r="2" spans="1:14" s="7" customFormat="1" ht="20.25" x14ac:dyDescent="0.3">
      <c r="A2" s="269" t="s">
        <v>128</v>
      </c>
      <c r="B2" s="269"/>
      <c r="C2" s="269"/>
      <c r="D2" s="269"/>
      <c r="E2" s="269"/>
      <c r="F2" s="269"/>
      <c r="G2" s="269"/>
      <c r="H2" s="269"/>
      <c r="I2" s="269"/>
      <c r="J2" s="63"/>
      <c r="K2" s="63"/>
      <c r="L2" s="64"/>
      <c r="M2" s="64"/>
      <c r="N2" s="64"/>
    </row>
    <row r="3" spans="1:14" x14ac:dyDescent="0.25">
      <c r="A3" s="62"/>
      <c r="B3" s="65"/>
      <c r="C3" s="66"/>
      <c r="D3" s="67"/>
      <c r="E3" s="67"/>
      <c r="F3" s="67"/>
      <c r="G3" s="68"/>
      <c r="H3" s="68"/>
      <c r="I3" s="67"/>
      <c r="J3" s="62"/>
      <c r="K3" s="62"/>
      <c r="L3" s="62"/>
      <c r="M3" s="62"/>
      <c r="N3" s="62"/>
    </row>
    <row r="4" spans="1:14" ht="15.75" x14ac:dyDescent="0.25">
      <c r="A4" s="69" t="s">
        <v>31</v>
      </c>
      <c r="B4" s="70"/>
      <c r="C4" s="71"/>
      <c r="D4" s="71"/>
      <c r="E4" s="71"/>
      <c r="F4" s="71"/>
      <c r="G4" s="71"/>
      <c r="H4" s="71"/>
      <c r="I4" s="71"/>
      <c r="J4" s="62"/>
      <c r="K4" s="62"/>
      <c r="L4" s="62"/>
      <c r="M4" s="62"/>
      <c r="N4" s="62"/>
    </row>
    <row r="5" spans="1:14" s="57" customFormat="1" ht="15.75" customHeight="1" x14ac:dyDescent="0.25">
      <c r="A5" s="270" t="s">
        <v>2</v>
      </c>
      <c r="B5" s="271" t="s">
        <v>1</v>
      </c>
      <c r="C5" s="289" t="s">
        <v>64</v>
      </c>
      <c r="D5" s="290"/>
      <c r="E5" s="291"/>
      <c r="F5" s="271" t="s">
        <v>3</v>
      </c>
      <c r="G5" s="295" t="s">
        <v>125</v>
      </c>
      <c r="H5" s="114" t="s">
        <v>122</v>
      </c>
      <c r="I5" s="109" t="s">
        <v>123</v>
      </c>
    </row>
    <row r="6" spans="1:14" s="57" customFormat="1" ht="15.75" customHeight="1" x14ac:dyDescent="0.25">
      <c r="A6" s="270"/>
      <c r="B6" s="272"/>
      <c r="C6" s="292"/>
      <c r="D6" s="293"/>
      <c r="E6" s="294"/>
      <c r="F6" s="272"/>
      <c r="G6" s="295"/>
      <c r="H6" s="296">
        <v>2022</v>
      </c>
      <c r="I6" s="298">
        <v>2022</v>
      </c>
    </row>
    <row r="7" spans="1:14" s="57" customFormat="1" ht="30.75" customHeight="1" x14ac:dyDescent="0.25">
      <c r="A7" s="270"/>
      <c r="B7" s="273"/>
      <c r="C7" s="72" t="s">
        <v>69</v>
      </c>
      <c r="D7" s="73" t="s">
        <v>71</v>
      </c>
      <c r="E7" s="73" t="s">
        <v>72</v>
      </c>
      <c r="F7" s="273"/>
      <c r="G7" s="295"/>
      <c r="H7" s="297"/>
      <c r="I7" s="299"/>
    </row>
    <row r="8" spans="1:14" ht="27" customHeight="1" x14ac:dyDescent="0.25">
      <c r="A8" s="74" t="s">
        <v>7</v>
      </c>
      <c r="B8" s="75" t="s">
        <v>65</v>
      </c>
      <c r="C8" s="76">
        <f>SUM(C9:C11)</f>
        <v>6261.68</v>
      </c>
      <c r="D8" s="76">
        <f t="shared" ref="D8:E8" si="0">SUM(D9:D11)</f>
        <v>6549.72</v>
      </c>
      <c r="E8" s="76">
        <f t="shared" si="0"/>
        <v>6524.67</v>
      </c>
      <c r="F8" s="77">
        <f>AVERAGE(C8:E8)</f>
        <v>6445.3566666666666</v>
      </c>
      <c r="G8" s="110">
        <f t="shared" ref="G8:G42" si="1">SUM(H8:H8)</f>
        <v>151000</v>
      </c>
      <c r="H8" s="78">
        <f t="shared" ref="H8" si="2">H11</f>
        <v>151000</v>
      </c>
      <c r="I8" s="79">
        <f>I9+I10+I11</f>
        <v>1034831843.5166665</v>
      </c>
    </row>
    <row r="9" spans="1:14" s="58" customFormat="1" ht="27" customHeight="1" x14ac:dyDescent="0.25">
      <c r="A9" s="74" t="s">
        <v>93</v>
      </c>
      <c r="B9" s="80" t="s">
        <v>67</v>
      </c>
      <c r="C9" s="76">
        <v>4734.59</v>
      </c>
      <c r="D9" s="81">
        <v>4952.38</v>
      </c>
      <c r="E9" s="81">
        <v>4933.4399999999996</v>
      </c>
      <c r="F9" s="77">
        <f>AVERAGE(C9:E9)</f>
        <v>4873.47</v>
      </c>
      <c r="G9" s="110">
        <f t="shared" si="1"/>
        <v>151000</v>
      </c>
      <c r="H9" s="78">
        <f t="shared" ref="H9" si="3">H11</f>
        <v>151000</v>
      </c>
      <c r="I9" s="82">
        <f>H9*$F$9*F$46</f>
        <v>783727078.04999995</v>
      </c>
    </row>
    <row r="10" spans="1:14" s="58" customFormat="1" ht="27" customHeight="1" x14ac:dyDescent="0.25">
      <c r="A10" s="74" t="s">
        <v>80</v>
      </c>
      <c r="B10" s="83" t="s">
        <v>79</v>
      </c>
      <c r="C10" s="76">
        <v>447.38</v>
      </c>
      <c r="D10" s="81">
        <v>467.96</v>
      </c>
      <c r="E10" s="81">
        <v>466.17</v>
      </c>
      <c r="F10" s="77">
        <f t="shared" ref="F10:F13" si="4">AVERAGE(C10:E10)</f>
        <v>460.50333333333333</v>
      </c>
      <c r="G10" s="110">
        <f t="shared" si="1"/>
        <v>151000</v>
      </c>
      <c r="H10" s="78">
        <f t="shared" ref="H10" si="5">H11</f>
        <v>151000</v>
      </c>
      <c r="I10" s="82">
        <f>H10*$F$10*F$46</f>
        <v>74055843.549999997</v>
      </c>
    </row>
    <row r="11" spans="1:14" s="58" customFormat="1" ht="27" customHeight="1" x14ac:dyDescent="0.25">
      <c r="A11" s="74" t="s">
        <v>81</v>
      </c>
      <c r="B11" s="83" t="s">
        <v>78</v>
      </c>
      <c r="C11" s="76">
        <v>1079.71</v>
      </c>
      <c r="D11" s="81">
        <v>1129.3800000000001</v>
      </c>
      <c r="E11" s="81">
        <v>1125.06</v>
      </c>
      <c r="F11" s="77">
        <f t="shared" si="4"/>
        <v>1111.3833333333334</v>
      </c>
      <c r="G11" s="110">
        <f t="shared" si="1"/>
        <v>151000</v>
      </c>
      <c r="H11" s="78">
        <f t="shared" ref="H11:I11" si="6">H12+H13</f>
        <v>151000</v>
      </c>
      <c r="I11" s="82">
        <f t="shared" si="6"/>
        <v>177048921.91666666</v>
      </c>
    </row>
    <row r="12" spans="1:14" s="58" customFormat="1" ht="34.5" customHeight="1" x14ac:dyDescent="0.25">
      <c r="A12" s="74" t="s">
        <v>82</v>
      </c>
      <c r="B12" s="83" t="s">
        <v>117</v>
      </c>
      <c r="C12" s="76">
        <f>C13*$G$56</f>
        <v>1619.5650000000001</v>
      </c>
      <c r="D12" s="76">
        <f t="shared" ref="D12:E12" si="7">D13*$G$56</f>
        <v>1694.0700000000002</v>
      </c>
      <c r="E12" s="76">
        <f t="shared" si="7"/>
        <v>1687.59</v>
      </c>
      <c r="F12" s="77">
        <f t="shared" si="4"/>
        <v>1667.075</v>
      </c>
      <c r="G12" s="110">
        <f t="shared" si="1"/>
        <v>0</v>
      </c>
      <c r="H12" s="107">
        <v>0</v>
      </c>
      <c r="I12" s="82">
        <f>H12*$F$12*F$48</f>
        <v>0</v>
      </c>
    </row>
    <row r="13" spans="1:14" s="58" customFormat="1" ht="34.5" customHeight="1" x14ac:dyDescent="0.25">
      <c r="A13" s="74" t="s">
        <v>83</v>
      </c>
      <c r="B13" s="83" t="s">
        <v>118</v>
      </c>
      <c r="C13" s="76">
        <v>1079.71</v>
      </c>
      <c r="D13" s="81">
        <v>1129.3800000000001</v>
      </c>
      <c r="E13" s="81">
        <v>1125.06</v>
      </c>
      <c r="F13" s="77">
        <f t="shared" si="4"/>
        <v>1111.3833333333334</v>
      </c>
      <c r="G13" s="110">
        <f t="shared" si="1"/>
        <v>151000</v>
      </c>
      <c r="H13" s="107">
        <v>151000</v>
      </c>
      <c r="I13" s="82">
        <f>H13*$F$13*F$48</f>
        <v>177048921.91666666</v>
      </c>
    </row>
    <row r="14" spans="1:14" s="58" customFormat="1" ht="27" customHeight="1" x14ac:dyDescent="0.25">
      <c r="A14" s="84" t="s">
        <v>8</v>
      </c>
      <c r="B14" s="75" t="s">
        <v>68</v>
      </c>
      <c r="C14" s="76">
        <f>SUM(C15:C17)</f>
        <v>10848.19</v>
      </c>
      <c r="D14" s="76">
        <f t="shared" ref="D14:E14" si="8">SUM(D15:D17)</f>
        <v>11347.210000000001</v>
      </c>
      <c r="E14" s="76">
        <f t="shared" si="8"/>
        <v>11303.82</v>
      </c>
      <c r="F14" s="77">
        <f>AVERAGE(C14:E14)</f>
        <v>11166.406666666668</v>
      </c>
      <c r="G14" s="110">
        <f t="shared" si="1"/>
        <v>5201</v>
      </c>
      <c r="H14" s="85">
        <f t="shared" ref="H14" si="9">H17</f>
        <v>5201</v>
      </c>
      <c r="I14" s="79">
        <f>I15+I16+I17</f>
        <v>61729409.837899998</v>
      </c>
    </row>
    <row r="15" spans="1:14" s="58" customFormat="1" ht="27" customHeight="1" x14ac:dyDescent="0.25">
      <c r="A15" s="84" t="s">
        <v>94</v>
      </c>
      <c r="B15" s="80" t="s">
        <v>67</v>
      </c>
      <c r="C15" s="76">
        <v>7532.31</v>
      </c>
      <c r="D15" s="81">
        <v>7878.8</v>
      </c>
      <c r="E15" s="81">
        <v>7848.67</v>
      </c>
      <c r="F15" s="77">
        <f>AVERAGE(C15:E15)</f>
        <v>7753.2599999999993</v>
      </c>
      <c r="G15" s="110">
        <f t="shared" si="1"/>
        <v>5201</v>
      </c>
      <c r="H15" s="85">
        <f t="shared" ref="H15" si="10">H17</f>
        <v>5201</v>
      </c>
      <c r="I15" s="82">
        <f>H15*$F$15*F$46</f>
        <v>42945811.101899996</v>
      </c>
    </row>
    <row r="16" spans="1:14" s="58" customFormat="1" ht="27" customHeight="1" x14ac:dyDescent="0.25">
      <c r="A16" s="84" t="s">
        <v>95</v>
      </c>
      <c r="B16" s="83" t="s">
        <v>79</v>
      </c>
      <c r="C16" s="76">
        <v>1036.23</v>
      </c>
      <c r="D16" s="81">
        <v>1083.9000000000001</v>
      </c>
      <c r="E16" s="81">
        <v>1079.75</v>
      </c>
      <c r="F16" s="77">
        <f t="shared" ref="F16:F19" si="11">AVERAGE(C16:E16)</f>
        <v>1066.6266666666668</v>
      </c>
      <c r="G16" s="110">
        <f t="shared" si="1"/>
        <v>5201</v>
      </c>
      <c r="H16" s="85">
        <f t="shared" ref="H16" si="12">H17</f>
        <v>5201</v>
      </c>
      <c r="I16" s="82">
        <f>H16*$F$16*F$46</f>
        <v>5908114.4374000002</v>
      </c>
    </row>
    <row r="17" spans="1:9" s="58" customFormat="1" ht="27" customHeight="1" x14ac:dyDescent="0.25">
      <c r="A17" s="84" t="s">
        <v>96</v>
      </c>
      <c r="B17" s="83" t="s">
        <v>78</v>
      </c>
      <c r="C17" s="76">
        <v>2279.65</v>
      </c>
      <c r="D17" s="81">
        <v>2384.5100000000002</v>
      </c>
      <c r="E17" s="81">
        <v>2375.4</v>
      </c>
      <c r="F17" s="77">
        <f t="shared" si="11"/>
        <v>2346.52</v>
      </c>
      <c r="G17" s="110">
        <f t="shared" si="1"/>
        <v>5201</v>
      </c>
      <c r="H17" s="85">
        <f t="shared" ref="H17:I17" si="13">H18+H19</f>
        <v>5201</v>
      </c>
      <c r="I17" s="82">
        <f t="shared" si="13"/>
        <v>12875484.298599999</v>
      </c>
    </row>
    <row r="18" spans="1:9" s="58" customFormat="1" ht="32.25" customHeight="1" x14ac:dyDescent="0.25">
      <c r="A18" s="84" t="s">
        <v>97</v>
      </c>
      <c r="B18" s="83" t="s">
        <v>117</v>
      </c>
      <c r="C18" s="76">
        <f>C19*$G$56</f>
        <v>3419.4750000000004</v>
      </c>
      <c r="D18" s="76">
        <f t="shared" ref="D18:E18" si="14">D19*$G$56</f>
        <v>3576.7650000000003</v>
      </c>
      <c r="E18" s="76">
        <f t="shared" si="14"/>
        <v>3563.1000000000004</v>
      </c>
      <c r="F18" s="77">
        <f t="shared" si="11"/>
        <v>3519.78</v>
      </c>
      <c r="G18" s="110">
        <f t="shared" si="1"/>
        <v>0</v>
      </c>
      <c r="H18" s="107">
        <v>0</v>
      </c>
      <c r="I18" s="82">
        <f>H18*$F$18*F$48</f>
        <v>0</v>
      </c>
    </row>
    <row r="19" spans="1:9" s="58" customFormat="1" ht="35.25" customHeight="1" x14ac:dyDescent="0.25">
      <c r="A19" s="84" t="s">
        <v>98</v>
      </c>
      <c r="B19" s="83" t="s">
        <v>118</v>
      </c>
      <c r="C19" s="76">
        <v>2279.65</v>
      </c>
      <c r="D19" s="81">
        <v>2384.5100000000002</v>
      </c>
      <c r="E19" s="81">
        <v>2375.4</v>
      </c>
      <c r="F19" s="77">
        <f t="shared" si="11"/>
        <v>2346.52</v>
      </c>
      <c r="G19" s="110">
        <f t="shared" si="1"/>
        <v>5201</v>
      </c>
      <c r="H19" s="107">
        <v>5201</v>
      </c>
      <c r="I19" s="82">
        <f>H19*$F$19*F$48</f>
        <v>12875484.298599999</v>
      </c>
    </row>
    <row r="20" spans="1:9" ht="27" customHeight="1" x14ac:dyDescent="0.25">
      <c r="A20" s="74" t="s">
        <v>20</v>
      </c>
      <c r="B20" s="75" t="s">
        <v>66</v>
      </c>
      <c r="C20" s="86"/>
      <c r="D20" s="87"/>
      <c r="E20" s="87"/>
      <c r="F20" s="77"/>
      <c r="G20" s="110">
        <f t="shared" si="1"/>
        <v>12000</v>
      </c>
      <c r="H20" s="88">
        <f t="shared" ref="H20:I20" si="15">H21+H27</f>
        <v>12000</v>
      </c>
      <c r="I20" s="79">
        <f t="shared" si="15"/>
        <v>363429072.19999993</v>
      </c>
    </row>
    <row r="21" spans="1:9" ht="27" customHeight="1" x14ac:dyDescent="0.25">
      <c r="A21" s="74" t="s">
        <v>75</v>
      </c>
      <c r="B21" s="75" t="s">
        <v>73</v>
      </c>
      <c r="C21" s="86">
        <f>C22+C23+C26</f>
        <v>26181.91</v>
      </c>
      <c r="D21" s="86">
        <f t="shared" ref="D21:E21" si="16">D22+D23+D26</f>
        <v>27386.28</v>
      </c>
      <c r="E21" s="86">
        <f t="shared" si="16"/>
        <v>27281.55</v>
      </c>
      <c r="F21" s="77">
        <f>AVERAGE(C21:E21)</f>
        <v>26949.913333333334</v>
      </c>
      <c r="G21" s="110">
        <f t="shared" si="1"/>
        <v>0</v>
      </c>
      <c r="H21" s="88">
        <f t="shared" ref="H21" si="17">H23</f>
        <v>0</v>
      </c>
      <c r="I21" s="82">
        <f>I22+I23+I26</f>
        <v>0</v>
      </c>
    </row>
    <row r="22" spans="1:9" s="58" customFormat="1" ht="27" customHeight="1" x14ac:dyDescent="0.25">
      <c r="A22" s="84" t="s">
        <v>99</v>
      </c>
      <c r="B22" s="80" t="s">
        <v>67</v>
      </c>
      <c r="C22" s="76">
        <v>8160</v>
      </c>
      <c r="D22" s="81">
        <v>8535.36</v>
      </c>
      <c r="E22" s="81">
        <v>8502.7199999999993</v>
      </c>
      <c r="F22" s="77">
        <f>AVERAGE(C22:E22)</f>
        <v>8399.36</v>
      </c>
      <c r="G22" s="110">
        <f t="shared" si="1"/>
        <v>0</v>
      </c>
      <c r="H22" s="88">
        <f t="shared" ref="H22" si="18">H23</f>
        <v>0</v>
      </c>
      <c r="I22" s="82">
        <f>H22*$F$22*F$46</f>
        <v>0</v>
      </c>
    </row>
    <row r="23" spans="1:9" s="58" customFormat="1" ht="27" customHeight="1" x14ac:dyDescent="0.25">
      <c r="A23" s="84" t="s">
        <v>100</v>
      </c>
      <c r="B23" s="83" t="s">
        <v>85</v>
      </c>
      <c r="C23" s="76">
        <v>11658.48</v>
      </c>
      <c r="D23" s="81">
        <v>12194.77</v>
      </c>
      <c r="E23" s="81">
        <v>12148.14</v>
      </c>
      <c r="F23" s="77">
        <f t="shared" ref="F23:F26" si="19">AVERAGE(C23:E23)</f>
        <v>12000.463333333333</v>
      </c>
      <c r="G23" s="110">
        <f t="shared" si="1"/>
        <v>0</v>
      </c>
      <c r="H23" s="88">
        <f t="shared" ref="H23:I23" si="20">H24+H25</f>
        <v>0</v>
      </c>
      <c r="I23" s="82">
        <f t="shared" si="20"/>
        <v>0</v>
      </c>
    </row>
    <row r="24" spans="1:9" s="58" customFormat="1" ht="32.25" customHeight="1" x14ac:dyDescent="0.25">
      <c r="A24" s="84" t="s">
        <v>102</v>
      </c>
      <c r="B24" s="83" t="s">
        <v>117</v>
      </c>
      <c r="C24" s="76">
        <f>C25*$G$56</f>
        <v>17487.72</v>
      </c>
      <c r="D24" s="76">
        <f t="shared" ref="D24:E24" si="21">D25*$G$56</f>
        <v>18292.154999999999</v>
      </c>
      <c r="E24" s="76">
        <f t="shared" si="21"/>
        <v>18222.21</v>
      </c>
      <c r="F24" s="77">
        <f t="shared" si="19"/>
        <v>18000.695</v>
      </c>
      <c r="G24" s="110">
        <f t="shared" si="1"/>
        <v>0</v>
      </c>
      <c r="H24" s="107">
        <v>0</v>
      </c>
      <c r="I24" s="82">
        <f>H24*$F$24*F$48</f>
        <v>0</v>
      </c>
    </row>
    <row r="25" spans="1:9" s="58" customFormat="1" ht="33.75" customHeight="1" x14ac:dyDescent="0.25">
      <c r="A25" s="84" t="s">
        <v>103</v>
      </c>
      <c r="B25" s="83" t="s">
        <v>118</v>
      </c>
      <c r="C25" s="76">
        <v>11658.48</v>
      </c>
      <c r="D25" s="81">
        <v>12194.77</v>
      </c>
      <c r="E25" s="81">
        <v>12148.14</v>
      </c>
      <c r="F25" s="77">
        <f t="shared" si="19"/>
        <v>12000.463333333333</v>
      </c>
      <c r="G25" s="110">
        <f t="shared" si="1"/>
        <v>0</v>
      </c>
      <c r="H25" s="107">
        <v>0</v>
      </c>
      <c r="I25" s="82">
        <f>H25*$F$25*F$48</f>
        <v>0</v>
      </c>
    </row>
    <row r="26" spans="1:9" s="58" customFormat="1" ht="27" customHeight="1" x14ac:dyDescent="0.25">
      <c r="A26" s="84" t="s">
        <v>101</v>
      </c>
      <c r="B26" s="80" t="s">
        <v>84</v>
      </c>
      <c r="C26" s="76">
        <v>6363.43</v>
      </c>
      <c r="D26" s="81">
        <v>6656.15</v>
      </c>
      <c r="E26" s="81">
        <v>6630.69</v>
      </c>
      <c r="F26" s="77">
        <f t="shared" si="19"/>
        <v>6550.09</v>
      </c>
      <c r="G26" s="110">
        <f t="shared" si="1"/>
        <v>0</v>
      </c>
      <c r="H26" s="88">
        <f t="shared" ref="H26" si="22">H23</f>
        <v>0</v>
      </c>
      <c r="I26" s="82">
        <f>H26*$F$26*F$46</f>
        <v>0</v>
      </c>
    </row>
    <row r="27" spans="1:9" s="58" customFormat="1" ht="27" customHeight="1" x14ac:dyDescent="0.25">
      <c r="A27" s="84" t="s">
        <v>76</v>
      </c>
      <c r="B27" s="75" t="s">
        <v>74</v>
      </c>
      <c r="C27" s="76">
        <f>C28+C29+C32</f>
        <v>27736.41</v>
      </c>
      <c r="D27" s="76">
        <f t="shared" ref="D27:E27" si="23">D28+D29+D32</f>
        <v>29012.28</v>
      </c>
      <c r="E27" s="76">
        <f t="shared" si="23"/>
        <v>28901.339999999997</v>
      </c>
      <c r="F27" s="77">
        <f>AVERAGE(C27:E27)</f>
        <v>28550.01</v>
      </c>
      <c r="G27" s="110">
        <f t="shared" si="1"/>
        <v>12000</v>
      </c>
      <c r="H27" s="88">
        <f t="shared" ref="H27" si="24">H29</f>
        <v>12000</v>
      </c>
      <c r="I27" s="82">
        <f>I28+I29+I32</f>
        <v>363429072.19999993</v>
      </c>
    </row>
    <row r="28" spans="1:9" s="58" customFormat="1" ht="27" customHeight="1" x14ac:dyDescent="0.25">
      <c r="A28" s="84" t="s">
        <v>104</v>
      </c>
      <c r="B28" s="80" t="s">
        <v>67</v>
      </c>
      <c r="C28" s="76">
        <v>7897.93</v>
      </c>
      <c r="D28" s="81">
        <v>8261.23</v>
      </c>
      <c r="E28" s="81">
        <v>8229.64</v>
      </c>
      <c r="F28" s="77">
        <f>AVERAGE(C28:E28)</f>
        <v>8129.5999999999995</v>
      </c>
      <c r="G28" s="110">
        <f t="shared" si="1"/>
        <v>12000</v>
      </c>
      <c r="H28" s="88">
        <f t="shared" ref="H28" si="25">H29</f>
        <v>12000</v>
      </c>
      <c r="I28" s="82">
        <f>H28*$F$28*F$46</f>
        <v>103896288</v>
      </c>
    </row>
    <row r="29" spans="1:9" s="58" customFormat="1" ht="27" customHeight="1" x14ac:dyDescent="0.25">
      <c r="A29" s="84" t="s">
        <v>105</v>
      </c>
      <c r="B29" s="83" t="s">
        <v>85</v>
      </c>
      <c r="C29" s="76">
        <v>11658.48</v>
      </c>
      <c r="D29" s="81">
        <v>12194.77</v>
      </c>
      <c r="E29" s="81">
        <v>12148.14</v>
      </c>
      <c r="F29" s="77">
        <f t="shared" ref="F29:F32" si="26">AVERAGE(C29:E29)</f>
        <v>12000.463333333333</v>
      </c>
      <c r="G29" s="110">
        <f t="shared" si="1"/>
        <v>12000</v>
      </c>
      <c r="H29" s="88">
        <f t="shared" ref="H29:I29" si="27">H30+H31</f>
        <v>12000</v>
      </c>
      <c r="I29" s="82">
        <f t="shared" si="27"/>
        <v>151925865.79999998</v>
      </c>
    </row>
    <row r="30" spans="1:9" s="58" customFormat="1" ht="33.75" customHeight="1" x14ac:dyDescent="0.25">
      <c r="A30" s="84" t="s">
        <v>106</v>
      </c>
      <c r="B30" s="83" t="s">
        <v>117</v>
      </c>
      <c r="C30" s="76">
        <f>C31*$G$56</f>
        <v>17487.72</v>
      </c>
      <c r="D30" s="76">
        <f t="shared" ref="D30:E30" si="28">D31*$G$56</f>
        <v>18292.154999999999</v>
      </c>
      <c r="E30" s="76">
        <f t="shared" si="28"/>
        <v>18222.21</v>
      </c>
      <c r="F30" s="77">
        <f t="shared" si="26"/>
        <v>18000.695</v>
      </c>
      <c r="G30" s="110">
        <f t="shared" si="1"/>
        <v>0</v>
      </c>
      <c r="H30" s="107">
        <v>0</v>
      </c>
      <c r="I30" s="82">
        <f>H30*$F$30*F$48</f>
        <v>0</v>
      </c>
    </row>
    <row r="31" spans="1:9" s="58" customFormat="1" ht="37.5" customHeight="1" x14ac:dyDescent="0.25">
      <c r="A31" s="84" t="s">
        <v>107</v>
      </c>
      <c r="B31" s="83" t="s">
        <v>118</v>
      </c>
      <c r="C31" s="76">
        <v>11658.48</v>
      </c>
      <c r="D31" s="81">
        <v>12194.77</v>
      </c>
      <c r="E31" s="81">
        <v>12148.14</v>
      </c>
      <c r="F31" s="77">
        <f t="shared" si="26"/>
        <v>12000.463333333333</v>
      </c>
      <c r="G31" s="110">
        <f t="shared" si="1"/>
        <v>12000</v>
      </c>
      <c r="H31" s="107">
        <v>12000</v>
      </c>
      <c r="I31" s="82">
        <f>H31*$F$31*F$48</f>
        <v>151925865.79999998</v>
      </c>
    </row>
    <row r="32" spans="1:9" s="58" customFormat="1" ht="27" customHeight="1" x14ac:dyDescent="0.25">
      <c r="A32" s="84" t="s">
        <v>108</v>
      </c>
      <c r="B32" s="80" t="s">
        <v>70</v>
      </c>
      <c r="C32" s="76">
        <v>8180</v>
      </c>
      <c r="D32" s="81">
        <v>8556.2800000000007</v>
      </c>
      <c r="E32" s="81">
        <v>8523.56</v>
      </c>
      <c r="F32" s="77">
        <f t="shared" si="26"/>
        <v>8419.9466666666649</v>
      </c>
      <c r="G32" s="110">
        <f t="shared" si="1"/>
        <v>12000</v>
      </c>
      <c r="H32" s="88">
        <f t="shared" ref="H32" si="29">H29</f>
        <v>12000</v>
      </c>
      <c r="I32" s="82">
        <f>H32*$F$32*F$46</f>
        <v>107606918.39999998</v>
      </c>
    </row>
    <row r="33" spans="1:14" s="58" customFormat="1" ht="27" customHeight="1" x14ac:dyDescent="0.25">
      <c r="A33" s="74" t="s">
        <v>77</v>
      </c>
      <c r="B33" s="75" t="s">
        <v>86</v>
      </c>
      <c r="C33" s="76"/>
      <c r="D33" s="81"/>
      <c r="E33" s="81"/>
      <c r="F33" s="77"/>
      <c r="G33" s="110">
        <f t="shared" si="1"/>
        <v>12248</v>
      </c>
      <c r="H33" s="88">
        <f t="shared" ref="H33" si="30">H34+H38</f>
        <v>12248</v>
      </c>
      <c r="I33" s="79">
        <f>I34+I35+I38+I39</f>
        <v>234390881.68193334</v>
      </c>
    </row>
    <row r="34" spans="1:14" s="58" customFormat="1" ht="29.25" customHeight="1" x14ac:dyDescent="0.25">
      <c r="A34" s="84" t="s">
        <v>109</v>
      </c>
      <c r="B34" s="89" t="s">
        <v>87</v>
      </c>
      <c r="C34" s="76">
        <v>14176.88</v>
      </c>
      <c r="D34" s="81">
        <v>14829.02</v>
      </c>
      <c r="E34" s="81">
        <v>14772.31</v>
      </c>
      <c r="F34" s="77">
        <f>AVERAGE(C34:E34)</f>
        <v>14592.736666666666</v>
      </c>
      <c r="G34" s="110">
        <f t="shared" si="1"/>
        <v>7562</v>
      </c>
      <c r="H34" s="88">
        <f>H35</f>
        <v>7562</v>
      </c>
      <c r="I34" s="82">
        <f>H34*$F$34*F$46</f>
        <v>117523042.5271</v>
      </c>
    </row>
    <row r="35" spans="1:14" s="58" customFormat="1" ht="27" customHeight="1" x14ac:dyDescent="0.25">
      <c r="A35" s="84" t="s">
        <v>110</v>
      </c>
      <c r="B35" s="80" t="s">
        <v>88</v>
      </c>
      <c r="C35" s="76">
        <v>5567.95</v>
      </c>
      <c r="D35" s="81">
        <v>5824.07</v>
      </c>
      <c r="E35" s="81">
        <v>5801.8</v>
      </c>
      <c r="F35" s="77">
        <f t="shared" ref="F35:F41" si="31">AVERAGE(C35:E35)</f>
        <v>5731.2733333333335</v>
      </c>
      <c r="G35" s="110">
        <f t="shared" si="1"/>
        <v>7562</v>
      </c>
      <c r="H35" s="88">
        <f>H36+H37</f>
        <v>7562</v>
      </c>
      <c r="I35" s="82">
        <f t="shared" ref="I35" si="32">I36+I37</f>
        <v>45723582.83873333</v>
      </c>
    </row>
    <row r="36" spans="1:14" s="58" customFormat="1" ht="35.25" customHeight="1" x14ac:dyDescent="0.25">
      <c r="A36" s="84" t="s">
        <v>113</v>
      </c>
      <c r="B36" s="83" t="s">
        <v>117</v>
      </c>
      <c r="C36" s="76">
        <f>C37*$G$56</f>
        <v>8351.9249999999993</v>
      </c>
      <c r="D36" s="76">
        <f t="shared" ref="D36:E36" si="33">D37*$G$56</f>
        <v>8736.1049999999996</v>
      </c>
      <c r="E36" s="76">
        <f t="shared" si="33"/>
        <v>8702.7000000000007</v>
      </c>
      <c r="F36" s="77">
        <f t="shared" si="31"/>
        <v>8596.91</v>
      </c>
      <c r="G36" s="110">
        <f t="shared" si="1"/>
        <v>0</v>
      </c>
      <c r="H36" s="88">
        <f t="shared" ref="H36" si="34">H24+H30</f>
        <v>0</v>
      </c>
      <c r="I36" s="82">
        <f>H36*$F$36*F$48</f>
        <v>0</v>
      </c>
    </row>
    <row r="37" spans="1:14" s="58" customFormat="1" ht="34.5" customHeight="1" x14ac:dyDescent="0.25">
      <c r="A37" s="84" t="s">
        <v>114</v>
      </c>
      <c r="B37" s="83" t="s">
        <v>118</v>
      </c>
      <c r="C37" s="76">
        <v>5567.95</v>
      </c>
      <c r="D37" s="81">
        <v>5824.07</v>
      </c>
      <c r="E37" s="81">
        <v>5801.8</v>
      </c>
      <c r="F37" s="77">
        <f t="shared" si="31"/>
        <v>5731.2733333333335</v>
      </c>
      <c r="G37" s="110">
        <f t="shared" si="1"/>
        <v>7562</v>
      </c>
      <c r="H37" s="88">
        <v>7562</v>
      </c>
      <c r="I37" s="82">
        <f>H37*$F$37*F$48</f>
        <v>45723582.83873333</v>
      </c>
    </row>
    <row r="38" spans="1:14" s="58" customFormat="1" ht="27" customHeight="1" x14ac:dyDescent="0.25">
      <c r="A38" s="84" t="s">
        <v>111</v>
      </c>
      <c r="B38" s="80" t="s">
        <v>89</v>
      </c>
      <c r="C38" s="76">
        <v>11657.14</v>
      </c>
      <c r="D38" s="81">
        <v>12193.37</v>
      </c>
      <c r="E38" s="81">
        <v>12146.74</v>
      </c>
      <c r="F38" s="77">
        <f t="shared" si="31"/>
        <v>11999.083333333334</v>
      </c>
      <c r="G38" s="110">
        <f t="shared" si="1"/>
        <v>4686</v>
      </c>
      <c r="H38" s="88">
        <v>4686</v>
      </c>
      <c r="I38" s="82">
        <f>H38*$F$38*F$46</f>
        <v>59882505.292499997</v>
      </c>
    </row>
    <row r="39" spans="1:14" s="58" customFormat="1" ht="31.5" customHeight="1" x14ac:dyDescent="0.25">
      <c r="A39" s="84" t="s">
        <v>112</v>
      </c>
      <c r="B39" s="80" t="s">
        <v>90</v>
      </c>
      <c r="C39" s="76">
        <v>2213.0700000000002</v>
      </c>
      <c r="D39" s="81">
        <v>2314.87</v>
      </c>
      <c r="E39" s="81">
        <v>2306.02</v>
      </c>
      <c r="F39" s="77">
        <f t="shared" si="31"/>
        <v>2277.9866666666671</v>
      </c>
      <c r="G39" s="110">
        <f t="shared" si="1"/>
        <v>4686</v>
      </c>
      <c r="H39" s="88">
        <f t="shared" ref="H39:I39" si="35">H40+H41</f>
        <v>4686</v>
      </c>
      <c r="I39" s="82">
        <f t="shared" si="35"/>
        <v>11261751.023600001</v>
      </c>
    </row>
    <row r="40" spans="1:14" s="58" customFormat="1" ht="33.75" customHeight="1" x14ac:dyDescent="0.25">
      <c r="A40" s="84" t="s">
        <v>115</v>
      </c>
      <c r="B40" s="83" t="s">
        <v>117</v>
      </c>
      <c r="C40" s="76">
        <f>C41*$G$56</f>
        <v>3319.6050000000005</v>
      </c>
      <c r="D40" s="76">
        <f t="shared" ref="D40:E40" si="36">D41*$G$56</f>
        <v>3472.3049999999998</v>
      </c>
      <c r="E40" s="76">
        <f t="shared" si="36"/>
        <v>3459.0299999999997</v>
      </c>
      <c r="F40" s="77">
        <f t="shared" si="31"/>
        <v>3416.9799999999996</v>
      </c>
      <c r="G40" s="110">
        <f t="shared" si="1"/>
        <v>0</v>
      </c>
      <c r="H40" s="88">
        <f t="shared" ref="H40" si="37">H36*3</f>
        <v>0</v>
      </c>
      <c r="I40" s="82">
        <f>H40*$F$40*F$48</f>
        <v>0</v>
      </c>
    </row>
    <row r="41" spans="1:14" s="58" customFormat="1" ht="31.5" customHeight="1" x14ac:dyDescent="0.25">
      <c r="A41" s="84" t="s">
        <v>116</v>
      </c>
      <c r="B41" s="83" t="s">
        <v>118</v>
      </c>
      <c r="C41" s="76">
        <v>2213.0700000000002</v>
      </c>
      <c r="D41" s="81">
        <v>2314.87</v>
      </c>
      <c r="E41" s="81">
        <v>2306.02</v>
      </c>
      <c r="F41" s="77">
        <f t="shared" si="31"/>
        <v>2277.9866666666671</v>
      </c>
      <c r="G41" s="110">
        <f t="shared" si="1"/>
        <v>4686</v>
      </c>
      <c r="H41" s="88">
        <v>4686</v>
      </c>
      <c r="I41" s="82">
        <f>H41*$F$41*F$48</f>
        <v>11261751.023600001</v>
      </c>
    </row>
    <row r="42" spans="1:14" ht="31.5" customHeight="1" x14ac:dyDescent="0.25">
      <c r="A42" s="84"/>
      <c r="B42" s="90" t="s">
        <v>0</v>
      </c>
      <c r="C42" s="91"/>
      <c r="D42" s="91"/>
      <c r="E42" s="91"/>
      <c r="F42" s="91"/>
      <c r="G42" s="111">
        <f t="shared" si="1"/>
        <v>168201</v>
      </c>
      <c r="H42" s="92">
        <f t="shared" ref="H42" si="38">H8+H14+H20</f>
        <v>168201</v>
      </c>
      <c r="I42" s="93">
        <f>I8+I20+I14+I33</f>
        <v>1694381207.2364998</v>
      </c>
    </row>
    <row r="43" spans="1:14" x14ac:dyDescent="0.25">
      <c r="A43" s="62"/>
      <c r="B43" s="65"/>
      <c r="C43" s="66"/>
      <c r="D43" s="66"/>
      <c r="E43" s="66"/>
      <c r="F43" s="66"/>
      <c r="G43" s="66"/>
      <c r="H43" s="66"/>
      <c r="I43" s="66"/>
      <c r="J43" s="62"/>
      <c r="K43" s="62"/>
      <c r="L43" s="62"/>
      <c r="M43" s="62"/>
      <c r="N43" s="62"/>
    </row>
    <row r="44" spans="1:14" ht="15.75" x14ac:dyDescent="0.25">
      <c r="A44" s="62"/>
      <c r="B44" s="65"/>
      <c r="C44" s="65"/>
      <c r="D44" s="94" t="s">
        <v>121</v>
      </c>
      <c r="E44" s="95"/>
      <c r="F44" s="95"/>
      <c r="G44" s="94"/>
      <c r="H44" s="94"/>
      <c r="I44" s="93"/>
      <c r="J44" s="62"/>
      <c r="K44" s="62"/>
      <c r="L44" s="62"/>
      <c r="M44" s="62"/>
      <c r="N44" s="62"/>
    </row>
    <row r="45" spans="1:14" ht="10.5" customHeight="1" x14ac:dyDescent="0.25">
      <c r="A45" s="62"/>
      <c r="B45" s="67"/>
      <c r="C45" s="65"/>
      <c r="D45" s="96"/>
      <c r="E45" s="96"/>
      <c r="F45" s="97">
        <v>2022</v>
      </c>
      <c r="G45" s="62"/>
      <c r="H45" s="62"/>
      <c r="I45" s="62"/>
    </row>
    <row r="46" spans="1:14" x14ac:dyDescent="0.25">
      <c r="A46" s="301" t="s">
        <v>124</v>
      </c>
      <c r="B46" s="301"/>
      <c r="C46" s="301"/>
      <c r="D46" s="301"/>
      <c r="E46" s="301"/>
      <c r="F46" s="98">
        <f>'[4]расчет стоимости по КП'!F46</f>
        <v>1.0649999999999999</v>
      </c>
      <c r="G46" s="62"/>
      <c r="H46" s="62"/>
      <c r="I46" s="62"/>
    </row>
    <row r="47" spans="1:14" ht="18.75" customHeight="1" x14ac:dyDescent="0.25">
      <c r="A47" s="60"/>
      <c r="B47" s="302" t="s">
        <v>127</v>
      </c>
      <c r="C47" s="302"/>
      <c r="D47" s="302"/>
      <c r="E47" s="302"/>
      <c r="F47" s="98">
        <f>'[4]расчет стоимости по КП'!F47</f>
        <v>1.0649999999999999</v>
      </c>
      <c r="G47" s="13"/>
      <c r="H47" s="13"/>
      <c r="I47" s="13"/>
    </row>
    <row r="48" spans="1:14" ht="18.75" customHeight="1" x14ac:dyDescent="0.25">
      <c r="A48" s="301" t="s">
        <v>124</v>
      </c>
      <c r="B48" s="301"/>
      <c r="C48" s="301"/>
      <c r="D48" s="301"/>
      <c r="E48" s="301"/>
      <c r="F48" s="98">
        <f>'[4]расчет стоимости по КП'!F48</f>
        <v>1.0549999999999999</v>
      </c>
      <c r="G48" s="13"/>
      <c r="H48" s="13"/>
      <c r="I48" s="13"/>
    </row>
    <row r="49" spans="1:11" ht="18.75" customHeight="1" x14ac:dyDescent="0.25">
      <c r="A49" s="303" t="s">
        <v>126</v>
      </c>
      <c r="B49" s="303"/>
      <c r="C49" s="303"/>
      <c r="D49" s="303"/>
      <c r="E49" s="303"/>
      <c r="F49" s="98">
        <f>'[4]расчет стоимости по КП'!F49</f>
        <v>1.0549999999999999</v>
      </c>
      <c r="G49" s="13"/>
      <c r="H49" s="13"/>
      <c r="I49" s="13"/>
    </row>
    <row r="50" spans="1:11" ht="18.75" customHeight="1" x14ac:dyDescent="0.25">
      <c r="A50" s="4"/>
      <c r="B50" s="112"/>
      <c r="C50" s="112"/>
      <c r="D50" s="112"/>
      <c r="E50" s="112"/>
      <c r="F50" s="113"/>
      <c r="G50" s="113"/>
      <c r="H50" s="113"/>
      <c r="I50" s="113"/>
      <c r="J50" s="113"/>
      <c r="K50" s="113"/>
    </row>
    <row r="51" spans="1:11" ht="14.25" customHeight="1" x14ac:dyDescent="0.25">
      <c r="B51" s="14"/>
      <c r="C51" s="15"/>
      <c r="D51" s="16"/>
      <c r="E51" s="16"/>
      <c r="F51" s="16"/>
      <c r="G51" s="16"/>
      <c r="H51" s="16"/>
      <c r="I51" s="16"/>
      <c r="J51" s="16"/>
    </row>
    <row r="52" spans="1:11" s="62" customFormat="1" ht="32.25" customHeight="1" x14ac:dyDescent="0.25">
      <c r="A52" s="304" t="s">
        <v>119</v>
      </c>
      <c r="B52" s="304"/>
      <c r="C52" s="304"/>
      <c r="D52" s="304"/>
      <c r="E52" s="304"/>
      <c r="F52" s="304"/>
      <c r="G52" s="304"/>
      <c r="H52" s="304"/>
      <c r="I52" s="304"/>
    </row>
    <row r="53" spans="1:11" s="62" customFormat="1" ht="12.75" customHeight="1" x14ac:dyDescent="0.25">
      <c r="A53" s="126"/>
      <c r="B53" s="126"/>
      <c r="C53" s="126"/>
      <c r="D53" s="126"/>
      <c r="E53" s="126"/>
      <c r="F53" s="126"/>
      <c r="G53" s="126"/>
      <c r="H53" s="126"/>
      <c r="I53" s="126"/>
    </row>
    <row r="54" spans="1:11" s="62" customFormat="1" ht="25.5" x14ac:dyDescent="0.25">
      <c r="A54" s="305"/>
      <c r="B54" s="305"/>
      <c r="C54" s="305"/>
      <c r="D54" s="99" t="s">
        <v>69</v>
      </c>
      <c r="E54" s="100" t="s">
        <v>71</v>
      </c>
      <c r="F54" s="100" t="s">
        <v>72</v>
      </c>
      <c r="G54" s="101" t="s">
        <v>92</v>
      </c>
      <c r="H54" s="102"/>
      <c r="I54" s="66"/>
    </row>
    <row r="55" spans="1:11" s="62" customFormat="1" x14ac:dyDescent="0.25">
      <c r="B55" s="306" t="s">
        <v>120</v>
      </c>
      <c r="C55" s="306"/>
      <c r="D55" s="103">
        <v>100</v>
      </c>
      <c r="E55" s="103">
        <v>60</v>
      </c>
      <c r="F55" s="103">
        <v>80</v>
      </c>
      <c r="G55" s="103">
        <f>AVERAGE(D55:F55)</f>
        <v>80</v>
      </c>
      <c r="H55" s="104"/>
      <c r="I55" s="105"/>
      <c r="J55" s="105"/>
    </row>
    <row r="56" spans="1:11" s="62" customFormat="1" x14ac:dyDescent="0.25">
      <c r="B56" s="300" t="s">
        <v>91</v>
      </c>
      <c r="C56" s="300"/>
      <c r="D56" s="106">
        <v>1.4</v>
      </c>
      <c r="E56" s="106">
        <v>1.6</v>
      </c>
      <c r="F56" s="106">
        <v>1.5</v>
      </c>
      <c r="G56" s="103">
        <f>AVERAGE(D56:F56)</f>
        <v>1.5</v>
      </c>
      <c r="H56" s="104"/>
      <c r="I56" s="66"/>
    </row>
    <row r="58" spans="1:11" x14ac:dyDescent="0.25">
      <c r="B58" s="14"/>
      <c r="C58" s="15"/>
      <c r="D58" s="16"/>
      <c r="E58" s="16"/>
      <c r="F58" s="16"/>
      <c r="G58" s="16"/>
      <c r="H58" s="16"/>
      <c r="I58" s="16"/>
      <c r="J58" s="16"/>
    </row>
    <row r="61" spans="1:11" x14ac:dyDescent="0.25">
      <c r="B61" s="14"/>
      <c r="C61" s="15"/>
      <c r="D61" s="16"/>
      <c r="E61" s="16"/>
      <c r="F61" s="16"/>
      <c r="G61" s="16"/>
      <c r="H61" s="16"/>
      <c r="I61" s="16"/>
      <c r="J61" s="16"/>
    </row>
    <row r="62" spans="1:11" x14ac:dyDescent="0.25">
      <c r="B62" s="13"/>
      <c r="C62" s="13"/>
      <c r="D62" s="13"/>
      <c r="E62" s="13"/>
      <c r="F62" s="13"/>
      <c r="G62" s="13"/>
      <c r="H62" s="13"/>
      <c r="I62" s="13"/>
    </row>
  </sheetData>
  <sheetProtection autoFilter="0"/>
  <mergeCells count="16">
    <mergeCell ref="B56:C56"/>
    <mergeCell ref="A46:E46"/>
    <mergeCell ref="B47:E47"/>
    <mergeCell ref="A48:E48"/>
    <mergeCell ref="A49:E49"/>
    <mergeCell ref="A52:I52"/>
    <mergeCell ref="A54:C54"/>
    <mergeCell ref="B55:C55"/>
    <mergeCell ref="A2:I2"/>
    <mergeCell ref="A5:A7"/>
    <mergeCell ref="B5:B7"/>
    <mergeCell ref="C5:E6"/>
    <mergeCell ref="F5:F7"/>
    <mergeCell ref="G5:G7"/>
    <mergeCell ref="H6:H7"/>
    <mergeCell ref="I6:I7"/>
  </mergeCells>
  <pageMargins left="0.70866141732283472" right="0.70866141732283472" top="0.74803149606299213" bottom="0.74803149606299213" header="0.31496062992125984" footer="0.31496062992125984"/>
  <pageSetup paperSize="9" scale="55" fitToWidth="0" fitToHeight="0" orientation="landscape" r:id="rId1"/>
  <rowBreaks count="2" manualBreakCount="2">
    <brk id="32" max="16383" man="1"/>
    <brk id="58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c F A A B Q S w M E F A A C A A g A o 4 v u V N l f 4 S q n A A A A + Q A A A B I A H A B D b 2 5 m a W c v U G F j a 2 F n Z S 5 4 b W w g o h g A K K A U A A A A A A A A A A A A A A A A A A A A A A A A A A A A h Y 9 B D o I w F E S v Q r q n v 1 R j h H z K w q 0 k R q N x 2 0 C F R i i G F u F u L j y S V 5 B E U X c u Z / J e M v O 4 3 T E Z 6 s q 7 q t b q x s Q k o I x 4 y m R N r k 0 R k 8 6 d / C V J B G 5 k d p a F 8 k b Y 2 G i w O i a l c 5 c I o O 9 7 2 s 9 o 0 x b A G Q v g m K 5 3 W a l q 6 W t j n T S Z I h 8 r / 2 8 R g Y f X G M F p O K c L z k P K R g R h 6 j H V 5 s v w c T J l C D 8 l r r r K d a 0 S b e d v 9 w h T R H j f E E 9 Q S w M E F A A C A A g A o 4 v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O L 7 l S x r P F 9 j g I A A M 4 H A A A T A B w A R m 9 y b X V s Y X M v U 2 V j d G l v b j E u b S C i G A A o o B Q A A A A A A A A A A A A A A A A A A A A A A A A A A A C 1 V V t v E k E U f i f h P 4 z r C y Q b E i r W h 4 q J Q Y 1 9 U V N Q H w g x W z o G 0 m G n W Z Z e Q k i A G j W h J j 6 Y t E 8 2 x j / A x U 1 X y u U v n P l H n t m F 7 k J X i j S S N H T O n M t 3 v u + c o U z z Z p H r J O 1 + x z f C o X C o X N A M u k P u K t A T d W i L D 2 B D / w 5 8 h w 5 c 4 r E h m u L k H Y z B E p / w 2 A R b I U n C q B k O E f z A m f S A E V 4 O Z S D e P T 3 M U x Z L V Q y D 6 u Z b b u x u c 7 4 b i V a z L 7 Q S T S 5 f J l f L p r h u Y p K c 6 h Z D j G d w A Q O w s J j 8 G 4 o W / C b S G 8 Y S V k b b Z j S W M T S 9 / J 4 b p R R n l Z K e O d q j 5 c g 8 U L V a V d z 7 u K I S E 3 2 I p h / V V D I 1 r w W b 7 0 3 N J j 0 0 f f Z E s P v 9 Y P N 6 s P m B 3 1 y L e m 3 / Q H r q M I I + 2 E Q 0 C I z x Z M 8 R M S A O q Z f i Z O I 8 8 C h J U 4 a a b / G D c m Q x i S q h W r 5 A I t k J / B x 5 + I j o F c a i P j Q / 4 R e 0 U b Z p t E V c b t H U E R 9 F y 6 u 7 R U t 8 n 7 q 5 n N I r N q J 6 Y v l p O U U Y Y 6 e u G 2 0 j F O g 6 / 1 x 4 I J 4 V G X v C D / T I M t B V T / / b C x D / m w I L g c 9 p k H A 0 U O B c L g o M F b 8 S 5 5 i j K 1 r i s 6 8 h F L c N P S c 5 X k r E H o p X B i 9 x k z 6 n 2 g 4 1 b i G I 3 J n s J N l j x t J 5 j W l G O W k a F Z q L L r O t 8 R v W d f n e A h Z 5 b j X X r t n x M Z C a Y y I n I 9 k k m K q L 7 0 4 d 7 T g e G L C p m + u J m A Q T H L F K y A o x b x a G 1 G Z G w U J t r C v x J D / t J R Z U x 1 f Z t 6 C L J P O o l p Q q m K + D D 2 p d H O N S T c v h J C s + 7 q U m i v g i G t B X Z u B + c + J 6 z u T P g n P G c I S W a 0 P Y w B q W Z A K P V 9 X 8 z 9 x r f a + 4 z 8 2 X Z o E a v p 7 + i R q J f Q L 4 h h 4 V + O r s g 4 2 R x 6 L p u J / i d R t / Y y Z L r U T D o a L + X 5 r e + A N Q S w E C L Q A U A A I A C A C j i + 5 U 2 V / h K q c A A A D 5 A A A A E g A A A A A A A A A A A A A A A A A A A A A A Q 2 9 u Z m l n L 1 B h Y 2 t h Z 2 U u e G 1 s U E s B A i 0 A F A A C A A g A o 4 v u V A / K 6 a u k A A A A 6 Q A A A B M A A A A A A A A A A A A A A A A A 8 w A A A F t D b 2 5 0 Z W 5 0 X 1 R 5 c G V z X S 5 4 b W x Q S w E C L Q A U A A I A C A C j i + 5 U s a z x f Y 4 C A A D O B w A A E w A A A A A A A A A A A A A A A A D k A Q A A R m 9 y b X V s Y X M v U 2 V j d G l v b j E u b V B L B Q Y A A A A A A w A D A M I A A A C /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t G g A A A A A A A E s a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j M l R D E l O D A l R D A l Q j A l R D E l O D Q l R D A l Q j g l R D A l Q k E h J U Q w J T l F J U Q w J U I x J U Q w J U J C J U Q w J U I w J U Q x J T g x J U Q x J T g y J U Q x J T h D X y V E M C V C R i V E M C V C N S V E M S U 4 N y V E M C V C M C V E M S U 4 M i V E M C V C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0 J 3 Q s N C y 0 L j Q s 9 C w 0 Y b Q u N G P I i A v P j x F b n R y e S B U e X B l P S J G a W x s V G F y Z 2 V 0 I i B W Y W x 1 Z T 0 i c 9 C z 0 Y D Q s N G E 0 L j Q u l / Q n t C x 0 L v Q s N G B 0 Y L R j F / Q v 9 C 1 0 Y f Q s N G C 0 L g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g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3 L T E 0 V D E 0 O j I 5 O j A 2 L j c 2 N z E w M j N a I i A v P j x F b n R y e S B U e X B l P S J G a W x s Q 2 9 s d W 1 u V H l w Z X M i I F Z h b H V l P S J z Q m d Z R 0 F 3 P T 0 i I C 8 + P E V u d H J 5 I F R 5 c G U 9 I k Z p b G x D b 2 x 1 b W 5 O Y W 1 l c y I g V m F s d W U 9 I n N b J n F 1 b 3 Q 7 0 Y 3 R g d C 6 J n F 1 b 3 Q 7 L C Z x d W 9 0 O 9 C + 0 L H Q v t G A 0 Y P Q t N C + 0 L L Q s N C 9 0 L j Q t S Z x d W 9 0 O y w m c X V v d D v Q k N G C 0 Y D Q u N C x 0 Y P R g i Z x d W 9 0 O y w m c X V v d D v Q l 9 C 9 0 L D R h 9 C 1 0 L 3 Q u N C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L P R g N C w 0 Y T Q u N C 6 I d C e 0 L H Q u 9 C w 0 Y H R g t G M X 9 C / 0 L X R h 9 C w 0 Y L Q u C / Q l N G A 0 Y P Q s 9 C 4 0 L U g 0 Y H R g t C + 0 L v Q s d G G 0 Y s g 0 Y E g 0 L 7 R g t C 8 0 L X Q v d C 1 0 L 3 Q v d G L 0 L w g 0 Y H Q s t C 1 0 Y D R g t G L 0 L L Q s N C 9 0 L j Q t d C 8 L n v R j d G B 0 L o s M H 0 m c X V v d D s s J n F 1 b 3 Q 7 U 2 V j d G l v b j E v 0 L P R g N C w 0 Y T Q u N C 6 I d C e 0 L H Q u 9 C w 0 Y H R g t G M X 9 C / 0 L X R h 9 C w 0 Y L Q u C / Q l N G A 0 Y P Q s 9 C 4 0 L U g 0 Y H R g t C + 0 L v Q s d G G 0 Y s g 0 Y E g 0 L 7 R g t C 8 0 L X Q v d C 1 0 L 3 Q v d G L 0 L w g 0 Y H Q s t C 1 0 Y D R g t G L 0 L L Q s N C 9 0 L j Q t d C 8 L n v Q v t C x 0 L 7 R g N G D 0 L T Q v t C y 0 L D Q v d C 4 0 L U s M X 0 m c X V v d D s s J n F 1 b 3 Q 7 U 2 V j d G l v b j E v 0 L P R g N C w 0 Y T Q u N C 6 I d C e 0 L H Q u 9 C w 0 Y H R g t G M X 9 C / 0 L X R h 9 C w 0 Y L Q u C / Q l N G A 0 Y P Q s 9 C 4 0 L U g 0 Y H R g t C + 0 L v Q s d G G 0 Y s g 0 Y E g 0 L 7 R g t C 8 0 L X Q v d C 1 0 L 3 Q v d G L 0 L w g 0 Y H Q s t C 1 0 Y D R g t G L 0 L L Q s N C 9 0 L j Q t d C 8 L n v Q k N G C 0 Y D Q u N C x 0 Y P R g i w y f S Z x d W 9 0 O y w m c X V v d D t T Z W N 0 a W 9 u M S / Q s 9 G A 0 L D R h N C 4 0 L o h 0 J 7 Q s d C 7 0 L D R g d G C 0 Y x f 0 L / Q t d G H 0 L D R g t C 4 L 9 C U 0 Y D R g 9 C z 0 L j Q t S D R g d G C 0 L 7 Q u 9 C x 0 Y b R i y D R g S D Q v t G C 0 L z Q t d C 9 0 L X Q v d C 9 0 Y v Q v C D R g d C y 0 L X R g N G C 0 Y v Q s t C w 0 L 3 Q u N C 1 0 L w u e 9 C X 0 L 3 Q s N G H 0 L X Q v d C 4 0 L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0 L P R g N C w 0 Y T Q u N C 6 I d C e 0 L H Q u 9 C w 0 Y H R g t G M X 9 C / 0 L X R h 9 C w 0 Y L Q u C / Q l N G A 0 Y P Q s 9 C 4 0 L U g 0 Y H R g t C + 0 L v Q s d G G 0 Y s g 0 Y E g 0 L 7 R g t C 8 0 L X Q v d C 1 0 L 3 Q v d G L 0 L w g 0 Y H Q s t C 1 0 Y D R g t G L 0 L L Q s N C 9 0 L j Q t d C 8 L n v R j d G B 0 L o s M H 0 m c X V v d D s s J n F 1 b 3 Q 7 U 2 V j d G l v b j E v 0 L P R g N C w 0 Y T Q u N C 6 I d C e 0 L H Q u 9 C w 0 Y H R g t G M X 9 C / 0 L X R h 9 C w 0 Y L Q u C / Q l N G A 0 Y P Q s 9 C 4 0 L U g 0 Y H R g t C + 0 L v Q s d G G 0 Y s g 0 Y E g 0 L 7 R g t C 8 0 L X Q v d C 1 0 L 3 Q v d G L 0 L w g 0 Y H Q s t C 1 0 Y D R g t G L 0 L L Q s N C 9 0 L j Q t d C 8 L n v Q v t C x 0 L 7 R g N G D 0 L T Q v t C y 0 L D Q v d C 4 0 L U s M X 0 m c X V v d D s s J n F 1 b 3 Q 7 U 2 V j d G l v b j E v 0 L P R g N C w 0 Y T Q u N C 6 I d C e 0 L H Q u 9 C w 0 Y H R g t G M X 9 C / 0 L X R h 9 C w 0 Y L Q u C / Q l N G A 0 Y P Q s 9 C 4 0 L U g 0 Y H R g t C + 0 L v Q s d G G 0 Y s g 0 Y E g 0 L 7 R g t C 8 0 L X Q v d C 1 0 L 3 Q v d G L 0 L w g 0 Y H Q s t C 1 0 Y D R g t G L 0 L L Q s N C 9 0 L j Q t d C 8 L n v Q k N G C 0 Y D Q u N C x 0 Y P R g i w y f S Z x d W 9 0 O y w m c X V v d D t T Z W N 0 a W 9 u M S / Q s 9 G A 0 L D R h N C 4 0 L o h 0 J 7 Q s d C 7 0 L D R g d G C 0 Y x f 0 L / Q t d G H 0 L D R g t C 4 L 9 C U 0 Y D R g 9 C z 0 L j Q t S D R g d G C 0 L 7 Q u 9 C x 0 Y b R i y D R g S D Q v t G C 0 L z Q t d C 9 0 L X Q v d C 9 0 Y v Q v C D R g d C y 0 L X R g N G C 0 Y v Q s t C w 0 L 3 Q u N C 1 0 L w u e 9 C X 0 L 3 Q s N G H 0 L X Q v d C 4 0 L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C M y V E M S U 4 M C V E M C V C M C V E M S U 4 N C V E M C V C O C V E M C V C Q S E l R D A l O U U l R D A l Q j E l R D A l Q k I l R D A l Q j A l R D E l O D E l R D E l O D I l R D E l O E N f J U Q w J U J G J U Q w J U I 1 J U Q x J T g 3 J U Q w J U I w J U Q x J T g y J U Q w J U I 4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C M y V E M S U 4 M C V E M C V C M C V E M S U 4 N C V E M C V C O C V E M C V C Q S E l R D A l O U U l R D A l Q j E l R D A l Q k I l R D A l Q j A l R D E l O D E l R D E l O D I l R D E l O E N f J U Q w J U J G J U Q w J U I 1 J U Q x J T g 3 J U Q w J U I w J U Q x J T g y J U Q w J U I 4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C M y V E M S U 4 M C V E M C V C M C V E M S U 4 N C V E M C V C O C V E M C V C Q S E l R D A l O U U l R D A l Q j E l R D A l Q k I l R D A l Q j A l R D E l O D E l R D E l O D I l R D E l O E N f J U Q w J U J G J U Q w J U I 1 J U Q x J T g 3 J U Q w J U I w J U Q x J T g y J U Q w J U I 4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C M y V E M S U 4 M C V E M C V C M C V E M S U 4 N C V E M C V C O C V E M C V C Q S E l R D A l O U U l R D A l Q j E l R D A l Q k I l R D A l Q j A l R D E l O D E l R D E l O D I l R D E l O E N f J U Q w J U J G J U Q w J U I 1 J U Q x J T g 3 J U Q w J U I w J U Q x J T g y J U Q w J U I 4 L y V E M C V B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C M y V E M S U 4 M C V E M C V C M C V E M S U 4 N C V E M C V C O C V E M C V C Q S E l R D A l O U U l R D A l Q j E l R D A l Q k I l R D A l Q j A l R D E l O D E l R D E l O D I l R D E l O E N f J U Q w J U J G J U Q w J U I 1 J U Q x J T g 3 J U Q w J U I w J U Q x J T g y J U Q w J U I 4 L y V E M C U 5 N y V E M C V C M C V E M C V C R i V E M C V C R S V E M C V C Q i V E M C V C R C V E M C V C N S V E M C V C R C V E M C V C O C V E M C V C N S U y M C V E M C V C M i V E M C V C R C V E M C V C O C V E M C V C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C M y V E M S U 4 M C V E M C V C M C V E M S U 4 N C V E M C V C O C V E M C V C Q S E l R D A l O U U l R D A l Q j E l R D A l Q k I l R D A l Q j A l R D E l O D E l R D E l O D I l R D E l O E N f J U Q w J U J G J U Q w J U I 1 J U Q x J T g 3 J U Q w J U I w J U Q x J T g y J U Q w J U I 4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j M l R D E l O D A l R D A l Q j A l R D E l O D Q l R D A l Q j g l R D A l Q k E h J U Q w J T l F J U Q w J U I x J U Q w J U J C J U Q w J U I w J U Q x J T g x J U Q x J T g y J U Q x J T h D X y V E M C V C R i V E M C V C N S V E M S U 4 N y V E M C V C M C V E M S U 4 M i V E M C V C O C 8 l R D A l O U Y l R D A l Q k U l R D A l Q j I l R D E l O E I l R D E l O D g l R D A l Q j U l R D A l Q k Q l R D A l Q k Q l R D E l O E I l R D A l Q j U l M j A l R D A l Q j c l R D A l Q j A l R D A l Q j M l R D A l Q k U l R D A l Q k I l R D A l Q k U l R D A l Q j I l R D A l Q k E l R D A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j M l R D E l O D A l R D A l Q j A l R D E l O D Q l R D A l Q j g l R D A l Q k E h J U Q w J T l F J U Q w J U I x J U Q w J U J C J U Q w J U I w J U Q x J T g x J U Q x J T g y J U Q x J T h D X y V E M C V C R i V E M C V C N S V E M S U 4 N y V E M C V C M C V E M S U 4 M i V E M C V C O C 8 l R D A l O T g l R D A l Q j c l R D A l Q k M l R D A l Q j U l R D A l Q k Q l R D A l Q j U l R D A l Q k Q l R D A l Q k Q l R D E l O E I l R D A l Q j k l M j A l R D E l O D I l R D A l Q j g l R D A l Q k Y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I z J U Q x J T g w J U Q w J U I w J U Q x J T g 0 J U Q w J U I 4 J U Q w J U J B I S V E M C U 5 R S V E M C V C M S V E M C V C Q i V E M C V C M C V E M S U 4 M S V E M S U 4 M i V E M S U 4 Q 1 8 l R D A l Q k Y l R D A l Q j U l R D E l O D c l R D A l Q j A l R D E l O D I l R D A l Q j g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I z J U Q x J T g w J U Q w J U I w J U Q x J T g 0 J U Q w J U I 4 J U Q w J U J B I S V E M C U 5 R S V E M C V C M S V E M C V C Q i V E M C V C M C V E M S U 4 M S V E M S U 4 M i V E M S U 4 Q 1 8 l R D A l Q k Y l R D A l Q j U l R D E l O D c l R D A l Q j A l R D E l O D I l R D A l Q j g v J U Q w J T k 0 J U Q x J T g w J U Q x J T g z J U Q w J U I z J U Q w J U I 4 J U Q w J U I 1 J T I w J U Q x J T g x J U Q x J T g y J U Q w J U J F J U Q w J U J C J U Q w J U I x J U Q x J T g 2 J U Q x J T h C J T I w J U Q x J T g x J T I w J U Q w J U J F J U Q x J T g y J U Q w J U J D J U Q w J U I 1 J U Q w J U J E J U Q w J U I 1 J U Q w J U J E J U Q w J U J E J U Q x J T h C J U Q w J U J D J T I w J U Q x J T g x J U Q w J U I y J U Q w J U I 1 J U Q x J T g w J U Q x J T g y J U Q x J T h C J U Q w J U I y J U Q w J U I w J U Q w J U J E J U Q w J U I 4 J U Q w J U I 1 J U Q w J U J D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3 G 3 y f v 2 q 1 P v 4 2 P 9 r P M S V U A A A A A A g A A A A A A A 2 Y A A M A A A A A Q A A A A q o A r U l O l 8 T 9 G / M 7 c w m B 4 X w A A A A A E g A A A o A A A A B A A A A A Y 1 P j r b S B p 5 C E 2 b n S P b T U W U A A A A H V t Q C l e F U z 7 6 + Q c T D 7 I Q T H w p T S 6 E G E 6 u 4 M + o I d z n A d K 3 B L e K o G z 0 O K X n 4 R L J K B m v B y D f f 0 E v E y p Q f z m 0 w + R Y 7 J A g 7 T x 5 m 3 2 p r f M 9 6 R l u k d C F A A A A G l k m 1 5 R U a K M e 1 I c c 3 5 5 4 q W U l 4 Y 0 < / D a t a M a s h u p > 
</file>

<file path=customXml/itemProps1.xml><?xml version="1.0" encoding="utf-8"?>
<ds:datastoreItem xmlns:ds="http://schemas.openxmlformats.org/officeDocument/2006/customXml" ds:itemID="{5EBFD4C5-734F-4EE3-A81C-90AAA1E1B1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фОРМА 2</vt:lpstr>
      <vt:lpstr>2023</vt:lpstr>
      <vt:lpstr>2025 ЛО</vt:lpstr>
      <vt:lpstr>2026 ЛО</vt:lpstr>
      <vt:lpstr>2027 ЛО</vt:lpstr>
      <vt:lpstr>индексы</vt:lpstr>
      <vt:lpstr>Расценки ТКП от 17 и 19.07.2023</vt:lpstr>
      <vt:lpstr>ЕСУ-Россия 2023</vt:lpstr>
      <vt:lpstr>Москва</vt:lpstr>
      <vt:lpstr>МО</vt:lpstr>
      <vt:lpstr>РИСКИ</vt:lpstr>
      <vt:lpstr>'фОРМА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2024-11-08T13:41:00Z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