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1"/>
  <workbookPr filterPrivacy="1" defaultThemeVersion="124226"/>
  <xr:revisionPtr revIDLastSave="0" documentId="13_ncr:1_{63547B84-17A5-4D28-8C7B-6C10AF1637BA}" xr6:coauthVersionLast="36" xr6:coauthVersionMax="36" xr10:uidLastSave="{00000000-0000-0000-0000-000000000000}"/>
  <bookViews>
    <workbookView xWindow="0" yWindow="0" windowWidth="18435" windowHeight="10965" xr2:uid="{00000000-000D-0000-FFFF-FFFF00000000}"/>
  </bookViews>
  <sheets>
    <sheet name="Расчет стоимости" sheetId="8" r:id="rId1"/>
    <sheet name="РИСКИ" sheetId="7" r:id="rId2"/>
  </sheets>
  <calcPr calcId="191029"/>
</workbook>
</file>

<file path=xl/calcChain.xml><?xml version="1.0" encoding="utf-8"?>
<calcChain xmlns="http://schemas.openxmlformats.org/spreadsheetml/2006/main">
  <c r="I17" i="8" l="1"/>
  <c r="M17" i="8" s="1"/>
  <c r="R17" i="8" s="1"/>
  <c r="I18" i="8"/>
  <c r="M18" i="8" s="1"/>
  <c r="R18" i="8" s="1"/>
  <c r="I12" i="8"/>
  <c r="M12" i="8" s="1"/>
  <c r="L11" i="8"/>
  <c r="K15" i="8"/>
  <c r="J15" i="8"/>
  <c r="J11" i="8"/>
  <c r="L15" i="8" l="1"/>
  <c r="I15" i="8" s="1"/>
  <c r="I14" i="8"/>
  <c r="M14" i="8" s="1"/>
  <c r="R14" i="8" s="1"/>
  <c r="I13" i="8"/>
  <c r="M13" i="8" s="1"/>
  <c r="R13" i="8" s="1"/>
  <c r="K11" i="8"/>
  <c r="I11" i="8" s="1"/>
  <c r="I16" i="8"/>
  <c r="M16" i="8" s="1"/>
  <c r="R12" i="8"/>
  <c r="M11" i="8" l="1"/>
  <c r="R11" i="8" s="1"/>
  <c r="S11" i="8" s="1"/>
  <c r="R16" i="8"/>
  <c r="M15" i="8"/>
  <c r="R15" i="8" l="1"/>
  <c r="S15" i="8" s="1"/>
  <c r="I8" i="8"/>
  <c r="M8" i="8" s="1"/>
  <c r="M22" i="8" s="1"/>
  <c r="N22" i="8" s="1"/>
  <c r="I9" i="8"/>
  <c r="M9" i="8" s="1"/>
  <c r="M23" i="8" s="1"/>
  <c r="L7" i="8"/>
  <c r="N23" i="8" l="1"/>
  <c r="I10" i="8"/>
  <c r="M10" i="8" s="1"/>
  <c r="M24" i="8" s="1"/>
  <c r="N24" i="8" s="1"/>
  <c r="M25" i="8" l="1"/>
  <c r="N25" i="8"/>
  <c r="K7" i="8"/>
  <c r="J7" i="8" l="1"/>
  <c r="I7" i="8" s="1"/>
  <c r="I19" i="8" s="1"/>
  <c r="M7" i="8" l="1"/>
  <c r="M19" i="8" s="1"/>
  <c r="R8" i="8"/>
  <c r="R9" i="8"/>
  <c r="R10" i="8"/>
  <c r="R7" i="8" l="1"/>
  <c r="S7" i="8" s="1"/>
  <c r="M20" i="8" l="1"/>
  <c r="R19" i="8"/>
  <c r="S19" i="8" s="1"/>
  <c r="B5" i="7"/>
  <c r="B6" i="7" s="1"/>
  <c r="B7" i="7" s="1"/>
  <c r="B8" i="7" s="1"/>
  <c r="B9" i="7" s="1"/>
  <c r="B10" i="7" s="1"/>
  <c r="B11" i="7" s="1"/>
  <c r="B12" i="7" s="1"/>
  <c r="B13" i="7" s="1"/>
  <c r="B14" i="7" s="1"/>
  <c r="B15" i="7" s="1"/>
  <c r="B16" i="7" s="1"/>
</calcChain>
</file>

<file path=xl/sharedStrings.xml><?xml version="1.0" encoding="utf-8"?>
<sst xmlns="http://schemas.openxmlformats.org/spreadsheetml/2006/main" count="85" uniqueCount="70">
  <si>
    <t>ИТОГО:</t>
  </si>
  <si>
    <t xml:space="preserve">№ </t>
  </si>
  <si>
    <t>Единица измерения: тыс. руб. без НДС</t>
  </si>
  <si>
    <t>План (Освоение)</t>
  </si>
  <si>
    <t>№</t>
  </si>
  <si>
    <t>Риск</t>
  </si>
  <si>
    <t>Описание</t>
  </si>
  <si>
    <t>Вероятность</t>
  </si>
  <si>
    <t>Влияние</t>
  </si>
  <si>
    <t>Стратегия и мероприятия по управлению рисками</t>
  </si>
  <si>
    <t>Документы и форма фиксации ответственности за риски</t>
  </si>
  <si>
    <t>макроэкономические</t>
  </si>
  <si>
    <t>рыночное изменение цен/отраслевое регулирование тарифов</t>
  </si>
  <si>
    <t>правовые</t>
  </si>
  <si>
    <t>ресурсные</t>
  </si>
  <si>
    <t>зависимости проекта</t>
  </si>
  <si>
    <t>риски контрагентов</t>
  </si>
  <si>
    <t>природно-климатические</t>
  </si>
  <si>
    <t>строительно-монтажные</t>
  </si>
  <si>
    <t>транспортные</t>
  </si>
  <si>
    <t>сбытовые</t>
  </si>
  <si>
    <t xml:space="preserve"> ценовые</t>
  </si>
  <si>
    <t>рыночное изменение цен на топливо и прочие ресурсы</t>
  </si>
  <si>
    <r>
      <rPr>
        <b/>
        <sz val="11"/>
        <color theme="1"/>
        <rFont val="Calibri"/>
        <family val="2"/>
        <charset val="204"/>
        <scheme val="minor"/>
      </rPr>
      <t>Необходимо описать риски, связанные с проектом,</t>
    </r>
    <r>
      <rPr>
        <sz val="11"/>
        <color theme="1"/>
        <rFont val="Calibri"/>
        <family val="2"/>
        <charset val="204"/>
        <scheme val="minor"/>
      </rPr>
      <t xml:space="preserve"> и для каждого риска оценить его влияние, вероятность и степень управляемости, используя следующие значения: «В» – Высокое, «С» – Среднее, «Н» - Низкое. </t>
    </r>
  </si>
  <si>
    <t>технические риски (требования, технология, сложность, производительность и надежность, качество)</t>
  </si>
  <si>
    <t>1</t>
  </si>
  <si>
    <t>Период</t>
  </si>
  <si>
    <t>Наименование проекта</t>
  </si>
  <si>
    <t>Стоимость предложения (потенциальные поставщики), тыс. руб</t>
  </si>
  <si>
    <t xml:space="preserve">Средняя стоимость, тыс. руб </t>
  </si>
  <si>
    <t>Макроэкономика. Российская Федерация</t>
  </si>
  <si>
    <t>инд.</t>
  </si>
  <si>
    <t>Темп роста индекса-дефлятора валового накопления основного капитала (инвестиций)</t>
  </si>
  <si>
    <t xml:space="preserve">Кол-во, шт. 2023 г </t>
  </si>
  <si>
    <t xml:space="preserve">Кол-во, шт. 2024 г </t>
  </si>
  <si>
    <t>Темп роста индекса потребительских цен (ИПЦ)2</t>
  </si>
  <si>
    <t>Темп роста индекса цен производителей (ИЦП)2</t>
  </si>
  <si>
    <t>Показатель1</t>
  </si>
  <si>
    <t>ед. изм.</t>
  </si>
  <si>
    <r>
      <rPr>
        <b/>
        <vertAlign val="superscript"/>
        <sz val="8"/>
        <color rgb="FF1F497D"/>
        <rFont val="Arial"/>
        <family val="2"/>
        <charset val="204"/>
      </rPr>
      <t>1</t>
    </r>
    <r>
      <rPr>
        <b/>
        <sz val="8"/>
        <color rgb="FF1F497D"/>
        <rFont val="Arial"/>
        <family val="2"/>
        <charset val="204"/>
      </rPr>
      <t xml:space="preserve"> Среднегодовое значение (либо прирост), если не указано иное</t>
    </r>
  </si>
  <si>
    <r>
      <rPr>
        <b/>
        <vertAlign val="superscript"/>
        <sz val="8"/>
        <color rgb="FF1F497D"/>
        <rFont val="Arial"/>
        <family val="2"/>
        <charset val="204"/>
      </rPr>
      <t>2</t>
    </r>
    <r>
      <rPr>
        <b/>
        <sz val="8"/>
        <color rgb="FF1F497D"/>
        <rFont val="Arial"/>
        <family val="2"/>
        <charset val="204"/>
      </rPr>
      <t xml:space="preserve"> Не применяется ГП Группы "Интер РАО" в ходе участия в тарифном регулировании: для этих целей применим прогноз МЭР</t>
    </r>
  </si>
  <si>
    <t>2024 г.</t>
  </si>
  <si>
    <t>1.1</t>
  </si>
  <si>
    <t xml:space="preserve">ПИР
</t>
  </si>
  <si>
    <t>1.2</t>
  </si>
  <si>
    <t xml:space="preserve">Оборудование
</t>
  </si>
  <si>
    <t>1.3</t>
  </si>
  <si>
    <t xml:space="preserve">СМР
</t>
  </si>
  <si>
    <t>Итого Оборудование:</t>
  </si>
  <si>
    <t>Итого ПИР:</t>
  </si>
  <si>
    <t>Итого СМР:</t>
  </si>
  <si>
    <t>Статья затрат</t>
  </si>
  <si>
    <t xml:space="preserve">Кол-во, шт. 2025 г </t>
  </si>
  <si>
    <t xml:space="preserve">Кол-во, шт. 2026 г </t>
  </si>
  <si>
    <t>2025 г.</t>
  </si>
  <si>
    <t>2026 г.</t>
  </si>
  <si>
    <t>Сценарные условия формирования ИПР 2022-2026</t>
  </si>
  <si>
    <t xml:space="preserve">Кол-во, шт. 2027 г </t>
  </si>
  <si>
    <t>2027 г.</t>
  </si>
  <si>
    <t>2</t>
  </si>
  <si>
    <t>2028 г.</t>
  </si>
  <si>
    <t>Итого за период 2024-2028 гг.</t>
  </si>
  <si>
    <t>ООО "ИТС Центр"</t>
  </si>
  <si>
    <t>ООО "ТСБ"</t>
  </si>
  <si>
    <t>ООО "Блицар"</t>
  </si>
  <si>
    <t>2024г. тыс. руб.</t>
  </si>
  <si>
    <t>Модернизация охранно-тревожной сигнализации  в помещениях Кировского ОСЭ по адресу: Ленинградская область, г. Кировск, ул. Энергетиков, д.6
В том числе:</t>
  </si>
  <si>
    <t>Модернизация охранно-тревожной сигнализации  в помещениях Тосненского ОСЭ по адресу: Ленинградская область, г. Тосно, ул. Энергетиков, д.7
В том числе:</t>
  </si>
  <si>
    <t>Модернизация охранно-тревожной сигнализации  в помещениях Пушкинское ОСЭ по адресу: Санкт-Петербург, г. Пушкин, Октябрьский бульвар, д.16, литера А.
В том числе:</t>
  </si>
  <si>
    <r>
      <t xml:space="preserve">Расчет стоимости  </t>
    </r>
    <r>
      <rPr>
        <b/>
        <i/>
        <u/>
        <sz val="14"/>
        <color theme="1"/>
        <rFont val="Times New Roman"/>
        <family val="1"/>
        <charset val="204"/>
      </rPr>
      <t xml:space="preserve">№ xx.xx.xxxx «Модернизация систем охранного видеонаблюдения в клиентских офисах АО «ПСК»»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</si>
</sst>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.00_ ;\-#,##0.00\ "/>
    <numFmt numFmtId="166" formatCode="_-* #,##0.000_р_._-;\-* #,##0.000_р_._-;_-* &quot;-&quot;??_р_._-;_-@_-"/>
    <numFmt numFmtId="167" formatCode="#,##0.000_ ;\-#,##0.000\ 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i/>
      <u/>
      <sz val="14"/>
      <color theme="1"/>
      <name val="Times New Roman"/>
      <family val="1"/>
      <charset val="204"/>
    </font>
    <font>
      <sz val="11"/>
      <color indexed="8"/>
      <name val="Calibri"/>
      <family val="2"/>
    </font>
    <font>
      <b/>
      <sz val="9"/>
      <color rgb="FF1F497D"/>
      <name val="Arial"/>
      <family val="2"/>
      <charset val="204"/>
    </font>
    <font>
      <sz val="9"/>
      <name val="Arial"/>
      <family val="2"/>
      <charset val="204"/>
    </font>
    <font>
      <sz val="9"/>
      <color rgb="FF1F497D"/>
      <name val="Arial"/>
      <family val="2"/>
      <charset val="204"/>
    </font>
    <font>
      <b/>
      <sz val="9"/>
      <color indexed="18"/>
      <name val="Arial"/>
      <family val="2"/>
      <charset val="204"/>
    </font>
    <font>
      <b/>
      <sz val="10"/>
      <color rgb="FF1F497D"/>
      <name val="Arial"/>
      <family val="2"/>
      <charset val="204"/>
    </font>
    <font>
      <sz val="6"/>
      <name val="Arial"/>
      <family val="2"/>
      <charset val="204"/>
    </font>
    <font>
      <b/>
      <sz val="8"/>
      <color theme="0"/>
      <name val="Calibri"/>
      <family val="2"/>
      <charset val="204"/>
      <scheme val="minor"/>
    </font>
    <font>
      <b/>
      <sz val="8"/>
      <color rgb="FF1F497D"/>
      <name val="Times New Roman"/>
      <family val="1"/>
      <charset val="204"/>
    </font>
    <font>
      <b/>
      <sz val="9"/>
      <color rgb="FF002060"/>
      <name val="Arial"/>
      <family val="2"/>
      <charset val="204"/>
    </font>
    <font>
      <b/>
      <sz val="8"/>
      <color rgb="FF1F497D"/>
      <name val="Arial"/>
      <family val="2"/>
      <charset val="204"/>
    </font>
    <font>
      <b/>
      <vertAlign val="superscript"/>
      <sz val="8"/>
      <color rgb="FF1F497D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2" fillId="0" borderId="0"/>
    <xf numFmtId="164" fontId="12" fillId="0" borderId="0" applyFont="0" applyFill="0" applyBorder="0" applyAlignment="0" applyProtection="0"/>
    <xf numFmtId="0" fontId="15" fillId="0" borderId="0"/>
    <xf numFmtId="0" fontId="16" fillId="0" borderId="0"/>
    <xf numFmtId="0" fontId="20" fillId="0" borderId="0"/>
  </cellStyleXfs>
  <cellXfs count="75">
    <xf numFmtId="0" fontId="0" fillId="0" borderId="0" xfId="0"/>
    <xf numFmtId="0" fontId="6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Border="1"/>
    <xf numFmtId="4" fontId="6" fillId="0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/>
    <xf numFmtId="49" fontId="5" fillId="4" borderId="1" xfId="0" applyNumberFormat="1" applyFont="1" applyFill="1" applyBorder="1" applyAlignment="1">
      <alignment horizontal="center" vertical="center" wrapText="1"/>
    </xf>
    <xf numFmtId="164" fontId="5" fillId="4" borderId="1" xfId="2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/>
    <xf numFmtId="49" fontId="6" fillId="0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/>
    <xf numFmtId="0" fontId="13" fillId="0" borderId="0" xfId="0" applyFont="1" applyFill="1" applyBorder="1"/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/>
    <xf numFmtId="0" fontId="9" fillId="0" borderId="0" xfId="0" applyFont="1"/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9" fillId="0" borderId="1" xfId="0" applyFont="1" applyBorder="1"/>
    <xf numFmtId="0" fontId="11" fillId="0" borderId="1" xfId="0" applyFont="1" applyBorder="1" applyAlignment="1">
      <alignment horizontal="justify" vertical="center" wrapText="1"/>
    </xf>
    <xf numFmtId="0" fontId="5" fillId="4" borderId="3" xfId="0" applyFont="1" applyFill="1" applyBorder="1" applyAlignment="1">
      <alignment vertical="center" wrapText="1"/>
    </xf>
    <xf numFmtId="0" fontId="5" fillId="4" borderId="7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horizontal="left"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3" xfId="0" applyNumberFormat="1" applyFont="1" applyFill="1" applyBorder="1" applyAlignment="1">
      <alignment horizontal="center" vertical="center" wrapText="1"/>
    </xf>
    <xf numFmtId="165" fontId="11" fillId="3" borderId="1" xfId="2" applyNumberFormat="1" applyFont="1" applyFill="1" applyBorder="1" applyAlignment="1">
      <alignment horizontal="center" vertical="center" wrapText="1"/>
    </xf>
    <xf numFmtId="165" fontId="5" fillId="4" borderId="1" xfId="2" applyNumberFormat="1" applyFont="1" applyFill="1" applyBorder="1" applyAlignment="1">
      <alignment horizontal="center" vertical="center" wrapText="1"/>
    </xf>
    <xf numFmtId="165" fontId="6" fillId="3" borderId="1" xfId="2" applyNumberFormat="1" applyFont="1" applyFill="1" applyBorder="1" applyAlignment="1">
      <alignment horizontal="center" vertical="center" wrapText="1"/>
    </xf>
    <xf numFmtId="0" fontId="22" fillId="0" borderId="0" xfId="5" applyFont="1" applyAlignment="1">
      <alignment horizontal="center"/>
    </xf>
    <xf numFmtId="0" fontId="22" fillId="0" borderId="0" xfId="5" applyFont="1"/>
    <xf numFmtId="0" fontId="23" fillId="0" borderId="0" xfId="5" applyFont="1" applyFill="1" applyAlignment="1">
      <alignment vertical="center"/>
    </xf>
    <xf numFmtId="0" fontId="24" fillId="0" borderId="0" xfId="5" applyFont="1" applyFill="1" applyAlignment="1">
      <alignment vertical="center"/>
    </xf>
    <xf numFmtId="0" fontId="21" fillId="2" borderId="0" xfId="5" applyFont="1" applyFill="1" applyBorder="1" applyAlignment="1">
      <alignment vertical="center"/>
    </xf>
    <xf numFmtId="0" fontId="23" fillId="2" borderId="0" xfId="5" applyFont="1" applyFill="1" applyBorder="1" applyAlignment="1">
      <alignment horizontal="center"/>
    </xf>
    <xf numFmtId="166" fontId="23" fillId="2" borderId="0" xfId="5" applyNumberFormat="1" applyFont="1" applyFill="1" applyBorder="1"/>
    <xf numFmtId="0" fontId="25" fillId="0" borderId="0" xfId="5" applyFont="1" applyFill="1" applyAlignment="1">
      <alignment vertical="center"/>
    </xf>
    <xf numFmtId="166" fontId="26" fillId="0" borderId="0" xfId="5" applyNumberFormat="1" applyFont="1" applyFill="1" applyBorder="1"/>
    <xf numFmtId="167" fontId="6" fillId="3" borderId="1" xfId="2" applyNumberFormat="1" applyFont="1" applyFill="1" applyBorder="1" applyAlignment="1">
      <alignment horizontal="center" vertical="center" wrapText="1"/>
    </xf>
    <xf numFmtId="167" fontId="6" fillId="0" borderId="1" xfId="2" applyNumberFormat="1" applyFont="1" applyFill="1" applyBorder="1" applyAlignment="1">
      <alignment horizontal="center" vertical="center" wrapText="1"/>
    </xf>
    <xf numFmtId="167" fontId="8" fillId="4" borderId="1" xfId="2" applyNumberFormat="1" applyFont="1" applyFill="1" applyBorder="1" applyAlignment="1">
      <alignment horizontal="center" vertical="center" wrapText="1"/>
    </xf>
    <xf numFmtId="0" fontId="27" fillId="6" borderId="1" xfId="3" applyFont="1" applyFill="1" applyBorder="1" applyAlignment="1" applyProtection="1">
      <alignment horizontal="center" vertical="center" wrapText="1" readingOrder="1"/>
      <protection locked="0"/>
    </xf>
    <xf numFmtId="0" fontId="28" fillId="2" borderId="1" xfId="5" applyFont="1" applyFill="1" applyBorder="1" applyAlignment="1">
      <alignment horizontal="center" vertical="center"/>
    </xf>
    <xf numFmtId="0" fontId="24" fillId="0" borderId="1" xfId="5" applyFont="1" applyFill="1" applyBorder="1" applyAlignment="1">
      <alignment vertical="center"/>
    </xf>
    <xf numFmtId="0" fontId="6" fillId="0" borderId="1" xfId="0" applyFont="1" applyFill="1" applyBorder="1"/>
    <xf numFmtId="0" fontId="30" fillId="0" borderId="0" xfId="5" applyFont="1" applyFill="1" applyAlignment="1">
      <alignment vertical="center"/>
    </xf>
    <xf numFmtId="165" fontId="6" fillId="0" borderId="1" xfId="0" applyNumberFormat="1" applyFont="1" applyFill="1" applyBorder="1"/>
    <xf numFmtId="0" fontId="6" fillId="2" borderId="1" xfId="0" applyFont="1" applyFill="1" applyBorder="1"/>
    <xf numFmtId="0" fontId="29" fillId="2" borderId="1" xfId="0" applyFont="1" applyFill="1" applyBorder="1"/>
    <xf numFmtId="0" fontId="24" fillId="7" borderId="1" xfId="5" applyFont="1" applyFill="1" applyBorder="1" applyAlignment="1">
      <alignment vertical="center"/>
    </xf>
    <xf numFmtId="0" fontId="24" fillId="8" borderId="1" xfId="5" applyFont="1" applyFill="1" applyBorder="1" applyAlignment="1">
      <alignment vertical="center"/>
    </xf>
    <xf numFmtId="165" fontId="24" fillId="0" borderId="0" xfId="5" applyNumberFormat="1" applyFont="1" applyFill="1" applyAlignment="1">
      <alignment vertical="center"/>
    </xf>
    <xf numFmtId="4" fontId="6" fillId="0" borderId="1" xfId="0" applyNumberFormat="1" applyFont="1" applyFill="1" applyBorder="1" applyAlignment="1">
      <alignment horizontal="right" vertical="center"/>
    </xf>
    <xf numFmtId="4" fontId="6" fillId="0" borderId="1" xfId="0" applyNumberFormat="1" applyFont="1" applyFill="1" applyBorder="1" applyAlignment="1">
      <alignment horizontal="center" vertical="center"/>
    </xf>
    <xf numFmtId="2" fontId="6" fillId="0" borderId="0" xfId="0" applyNumberFormat="1" applyFont="1" applyFill="1"/>
    <xf numFmtId="165" fontId="6" fillId="0" borderId="0" xfId="0" applyNumberFormat="1" applyFont="1" applyFill="1"/>
    <xf numFmtId="4" fontId="4" fillId="3" borderId="3" xfId="0" applyNumberFormat="1" applyFont="1" applyFill="1" applyBorder="1" applyAlignment="1">
      <alignment horizontal="center" vertical="center" wrapText="1"/>
    </xf>
    <xf numFmtId="4" fontId="4" fillId="3" borderId="7" xfId="0" applyNumberFormat="1" applyFont="1" applyFill="1" applyBorder="1" applyAlignment="1">
      <alignment horizontal="center" vertical="center" wrapText="1"/>
    </xf>
    <xf numFmtId="4" fontId="4" fillId="3" borderId="8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3" fontId="4" fillId="3" borderId="4" xfId="0" applyNumberFormat="1" applyFont="1" applyFill="1" applyBorder="1" applyAlignment="1">
      <alignment horizontal="center" vertical="center" wrapText="1"/>
    </xf>
    <xf numFmtId="3" fontId="4" fillId="3" borderId="6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</cellXfs>
  <cellStyles count="6">
    <cellStyle name="Normal_SHEET" xfId="4" xr:uid="{00000000-0005-0000-0000-000000000000}"/>
    <cellStyle name="Обычный" xfId="0" builtinId="0"/>
    <cellStyle name="Обычный 19" xfId="3" xr:uid="{00000000-0005-0000-0000-000002000000}"/>
    <cellStyle name="Обычный 2" xfId="1" xr:uid="{00000000-0005-0000-0000-000003000000}"/>
    <cellStyle name="Обычный_(ИПГУ)_6m 2010 анализа" xfId="5" xr:uid="{00000000-0005-0000-0000-000004000000}"/>
    <cellStyle name="Финансовый" xfId="2" builtinId="3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34"/>
  <sheetViews>
    <sheetView tabSelected="1" topLeftCell="G16" zoomScale="85" zoomScaleNormal="85" workbookViewId="0">
      <selection activeCell="M19" sqref="M19"/>
    </sheetView>
  </sheetViews>
  <sheetFormatPr defaultColWidth="9.140625" defaultRowHeight="15" outlineLevelCol="2" x14ac:dyDescent="0.25"/>
  <cols>
    <col min="1" max="2" width="9.140625" style="2"/>
    <col min="3" max="3" width="78" style="1" customWidth="1"/>
    <col min="4" max="8" width="13.85546875" style="5" customWidth="1" outlineLevel="1"/>
    <col min="9" max="9" width="16.85546875" style="3" customWidth="1" outlineLevel="2"/>
    <col min="10" max="10" width="20.28515625" style="2" customWidth="1" outlineLevel="2"/>
    <col min="11" max="12" width="17.85546875" style="5" customWidth="1" outlineLevel="2"/>
    <col min="13" max="13" width="17" style="2" customWidth="1"/>
    <col min="14" max="14" width="16" style="2" customWidth="1"/>
    <col min="15" max="15" width="16.7109375" style="2" customWidth="1"/>
    <col min="16" max="16" width="17.140625" style="2" customWidth="1"/>
    <col min="17" max="17" width="16.7109375" style="2" customWidth="1"/>
    <col min="18" max="18" width="35.140625" style="2" customWidth="1"/>
    <col min="19" max="16384" width="9.140625" style="2"/>
  </cols>
  <sheetData>
    <row r="1" spans="2:19" s="4" customFormat="1" x14ac:dyDescent="0.25">
      <c r="C1" s="2"/>
      <c r="D1" s="2"/>
      <c r="E1" s="2"/>
      <c r="F1" s="2"/>
      <c r="G1" s="2"/>
      <c r="H1" s="2"/>
      <c r="I1" s="2"/>
      <c r="J1" s="2"/>
      <c r="K1" s="2"/>
      <c r="L1" s="2"/>
    </row>
    <row r="2" spans="2:19" s="12" customFormat="1" ht="48.75" customHeight="1" x14ac:dyDescent="0.35">
      <c r="B2" s="64" t="s">
        <v>69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</row>
    <row r="3" spans="2:19" s="4" customFormat="1" ht="15.75" customHeight="1" x14ac:dyDescent="0.25">
      <c r="B3" s="6" t="s">
        <v>2</v>
      </c>
      <c r="C3" s="11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</row>
    <row r="4" spans="2:19" s="4" customFormat="1" ht="32.25" customHeight="1" x14ac:dyDescent="0.25">
      <c r="B4" s="66" t="s">
        <v>1</v>
      </c>
      <c r="C4" s="66" t="s">
        <v>27</v>
      </c>
      <c r="D4" s="72" t="s">
        <v>33</v>
      </c>
      <c r="E4" s="72" t="s">
        <v>34</v>
      </c>
      <c r="F4" s="72" t="s">
        <v>52</v>
      </c>
      <c r="G4" s="72" t="s">
        <v>53</v>
      </c>
      <c r="H4" s="72" t="s">
        <v>57</v>
      </c>
      <c r="I4" s="67" t="s">
        <v>29</v>
      </c>
      <c r="J4" s="61" t="s">
        <v>28</v>
      </c>
      <c r="K4" s="62"/>
      <c r="L4" s="63"/>
      <c r="M4" s="68" t="s">
        <v>26</v>
      </c>
      <c r="N4" s="68"/>
      <c r="O4" s="68"/>
      <c r="P4" s="68"/>
      <c r="Q4" s="68"/>
      <c r="R4" s="68"/>
    </row>
    <row r="5" spans="2:19" ht="21.75" customHeight="1" x14ac:dyDescent="0.25">
      <c r="B5" s="66"/>
      <c r="C5" s="66"/>
      <c r="D5" s="73"/>
      <c r="E5" s="73"/>
      <c r="F5" s="73"/>
      <c r="G5" s="73"/>
      <c r="H5" s="73"/>
      <c r="I5" s="67"/>
      <c r="J5" s="69" t="s">
        <v>62</v>
      </c>
      <c r="K5" s="69" t="s">
        <v>63</v>
      </c>
      <c r="L5" s="69" t="s">
        <v>64</v>
      </c>
      <c r="M5" s="71" t="s">
        <v>3</v>
      </c>
      <c r="N5" s="71"/>
      <c r="O5" s="71"/>
      <c r="P5" s="71"/>
      <c r="Q5" s="71"/>
      <c r="R5" s="71"/>
    </row>
    <row r="6" spans="2:19" ht="70.5" customHeight="1" x14ac:dyDescent="0.25">
      <c r="B6" s="66"/>
      <c r="C6" s="66"/>
      <c r="D6" s="74"/>
      <c r="E6" s="74"/>
      <c r="F6" s="74"/>
      <c r="G6" s="74"/>
      <c r="H6" s="74"/>
      <c r="I6" s="67"/>
      <c r="J6" s="70"/>
      <c r="K6" s="70"/>
      <c r="L6" s="70"/>
      <c r="M6" s="13" t="s">
        <v>41</v>
      </c>
      <c r="N6" s="13" t="s">
        <v>54</v>
      </c>
      <c r="O6" s="13" t="s">
        <v>55</v>
      </c>
      <c r="P6" s="13" t="s">
        <v>58</v>
      </c>
      <c r="Q6" s="13" t="s">
        <v>60</v>
      </c>
      <c r="R6" s="13" t="s">
        <v>61</v>
      </c>
    </row>
    <row r="7" spans="2:19" ht="45" x14ac:dyDescent="0.25">
      <c r="B7" s="10" t="s">
        <v>25</v>
      </c>
      <c r="C7" s="28" t="s">
        <v>66</v>
      </c>
      <c r="D7" s="29">
        <v>1</v>
      </c>
      <c r="E7" s="30"/>
      <c r="F7" s="30"/>
      <c r="G7" s="30"/>
      <c r="H7" s="30"/>
      <c r="I7" s="43">
        <f>(J7+K7+L7)/3</f>
        <v>432.37999999999994</v>
      </c>
      <c r="J7" s="31">
        <f>J8+J9+J10</f>
        <v>406</v>
      </c>
      <c r="K7" s="31">
        <f t="shared" ref="K7" si="0">K8+K9+K10</f>
        <v>434.14</v>
      </c>
      <c r="L7" s="31">
        <f t="shared" ref="L7" si="1">L8+L9+L10</f>
        <v>457</v>
      </c>
      <c r="M7" s="33">
        <f>SUM(M8:M10)</f>
        <v>470.62770485616852</v>
      </c>
      <c r="N7" s="33"/>
      <c r="O7" s="33"/>
      <c r="P7" s="33"/>
      <c r="Q7" s="33"/>
      <c r="R7" s="44">
        <f t="shared" ref="R7:R19" si="2">SUM(M7:Q7)</f>
        <v>470.62770485616852</v>
      </c>
      <c r="S7" s="2">
        <f>R7*1.2</f>
        <v>564.75324582740222</v>
      </c>
    </row>
    <row r="8" spans="2:19" ht="44.25" customHeight="1" x14ac:dyDescent="0.25">
      <c r="B8" s="10" t="s">
        <v>42</v>
      </c>
      <c r="C8" s="28" t="s">
        <v>43</v>
      </c>
      <c r="D8" s="29">
        <v>1</v>
      </c>
      <c r="E8" s="30"/>
      <c r="F8" s="30"/>
      <c r="G8" s="30"/>
      <c r="H8" s="30"/>
      <c r="I8" s="43">
        <f t="shared" ref="I8:I10" si="3">(J8+K8+L8)/3</f>
        <v>76.946666666666673</v>
      </c>
      <c r="J8" s="31">
        <v>75</v>
      </c>
      <c r="K8" s="31">
        <v>74.84</v>
      </c>
      <c r="L8" s="31">
        <v>81</v>
      </c>
      <c r="M8" s="33">
        <f>I8*SQRT($F$30)*SQRT($E$30)</f>
        <v>83.753256694726815</v>
      </c>
      <c r="N8" s="33"/>
      <c r="O8" s="33"/>
      <c r="P8" s="33"/>
      <c r="Q8" s="33"/>
      <c r="R8" s="44">
        <f t="shared" si="2"/>
        <v>83.753256694726815</v>
      </c>
    </row>
    <row r="9" spans="2:19" ht="44.25" customHeight="1" x14ac:dyDescent="0.25">
      <c r="B9" s="10" t="s">
        <v>44</v>
      </c>
      <c r="C9" s="28" t="s">
        <v>45</v>
      </c>
      <c r="D9" s="29">
        <v>1</v>
      </c>
      <c r="E9" s="30"/>
      <c r="F9" s="30"/>
      <c r="G9" s="30"/>
      <c r="H9" s="30"/>
      <c r="I9" s="43">
        <f t="shared" si="3"/>
        <v>222.1</v>
      </c>
      <c r="J9" s="31">
        <v>208</v>
      </c>
      <c r="K9" s="31">
        <v>222.3</v>
      </c>
      <c r="L9" s="31">
        <v>236</v>
      </c>
      <c r="M9" s="33">
        <f>I9*SQRT($F$30)*SQRT($E$30)</f>
        <v>241.74664241767661</v>
      </c>
      <c r="N9" s="33"/>
      <c r="O9" s="33"/>
      <c r="P9" s="33"/>
      <c r="Q9" s="33"/>
      <c r="R9" s="44">
        <f t="shared" si="2"/>
        <v>241.74664241767661</v>
      </c>
    </row>
    <row r="10" spans="2:19" ht="44.25" customHeight="1" x14ac:dyDescent="0.25">
      <c r="B10" s="10" t="s">
        <v>46</v>
      </c>
      <c r="C10" s="28" t="s">
        <v>47</v>
      </c>
      <c r="D10" s="29">
        <v>1</v>
      </c>
      <c r="E10" s="30"/>
      <c r="F10" s="30"/>
      <c r="G10" s="30"/>
      <c r="H10" s="30"/>
      <c r="I10" s="43">
        <f t="shared" si="3"/>
        <v>133.33333333333334</v>
      </c>
      <c r="J10" s="31">
        <v>123</v>
      </c>
      <c r="K10" s="31">
        <v>137</v>
      </c>
      <c r="L10" s="31">
        <v>140</v>
      </c>
      <c r="M10" s="33">
        <f>I10*SQRT($F$30)*SQRT($E$30)</f>
        <v>145.12780574376507</v>
      </c>
      <c r="N10" s="33"/>
      <c r="O10" s="33"/>
      <c r="P10" s="33"/>
      <c r="Q10" s="33"/>
      <c r="R10" s="44">
        <f t="shared" si="2"/>
        <v>145.12780574376507</v>
      </c>
    </row>
    <row r="11" spans="2:19" ht="45" x14ac:dyDescent="0.25">
      <c r="B11" s="10" t="s">
        <v>59</v>
      </c>
      <c r="C11" s="28" t="s">
        <v>67</v>
      </c>
      <c r="D11" s="29">
        <v>1</v>
      </c>
      <c r="E11" s="30"/>
      <c r="F11" s="30"/>
      <c r="G11" s="30"/>
      <c r="H11" s="30"/>
      <c r="I11" s="43">
        <f>(J11+K11+L11)/3</f>
        <v>636.38516666666658</v>
      </c>
      <c r="J11" s="31">
        <f>J12+J13+J14</f>
        <v>598</v>
      </c>
      <c r="K11" s="31">
        <f t="shared" ref="K11:L11" si="4">K12+K13+K14</f>
        <v>640</v>
      </c>
      <c r="L11" s="31">
        <f t="shared" si="4"/>
        <v>671.15549999999996</v>
      </c>
      <c r="M11" s="33">
        <f>SUM(M12:M14)</f>
        <v>692.67887134660157</v>
      </c>
      <c r="N11" s="33"/>
      <c r="O11" s="33"/>
      <c r="P11" s="33"/>
      <c r="Q11" s="33"/>
      <c r="R11" s="44">
        <f t="shared" ref="R11:R14" si="5">SUM(M11:Q11)</f>
        <v>692.67887134660157</v>
      </c>
      <c r="S11" s="2">
        <f>R11*1.2</f>
        <v>831.21464561592188</v>
      </c>
    </row>
    <row r="12" spans="2:19" ht="44.25" customHeight="1" x14ac:dyDescent="0.25">
      <c r="B12" s="10" t="s">
        <v>42</v>
      </c>
      <c r="C12" s="28" t="s">
        <v>43</v>
      </c>
      <c r="D12" s="29">
        <v>1</v>
      </c>
      <c r="E12" s="30"/>
      <c r="F12" s="30"/>
      <c r="G12" s="30"/>
      <c r="H12" s="30"/>
      <c r="I12" s="43">
        <f t="shared" ref="I12:I14" si="6">(J12+K12+L12)/3</f>
        <v>113.04296666666666</v>
      </c>
      <c r="J12" s="31">
        <v>110</v>
      </c>
      <c r="K12" s="31">
        <v>110</v>
      </c>
      <c r="L12" s="31">
        <v>119.1289</v>
      </c>
      <c r="M12" s="33">
        <f>I12*SQRT($F$30)*SQRT($E$30)</f>
        <v>123.0425828032418</v>
      </c>
      <c r="N12" s="33"/>
      <c r="O12" s="33"/>
      <c r="P12" s="33"/>
      <c r="Q12" s="33"/>
      <c r="R12" s="44">
        <f t="shared" si="5"/>
        <v>123.0425828032418</v>
      </c>
    </row>
    <row r="13" spans="2:19" ht="44.25" customHeight="1" x14ac:dyDescent="0.25">
      <c r="B13" s="10" t="s">
        <v>44</v>
      </c>
      <c r="C13" s="28" t="s">
        <v>45</v>
      </c>
      <c r="D13" s="29">
        <v>1</v>
      </c>
      <c r="E13" s="30"/>
      <c r="F13" s="30"/>
      <c r="G13" s="30"/>
      <c r="H13" s="30"/>
      <c r="I13" s="43">
        <f t="shared" si="6"/>
        <v>326.63209999999998</v>
      </c>
      <c r="J13" s="31">
        <v>306</v>
      </c>
      <c r="K13" s="31">
        <v>327</v>
      </c>
      <c r="L13" s="31">
        <v>346.8963</v>
      </c>
      <c r="M13" s="33">
        <f>I13*SQRT($F$30)*SQRT($E$30)</f>
        <v>355.52549968858528</v>
      </c>
      <c r="N13" s="33"/>
      <c r="O13" s="33"/>
      <c r="P13" s="33"/>
      <c r="Q13" s="33"/>
      <c r="R13" s="44">
        <f t="shared" si="5"/>
        <v>355.52549968858528</v>
      </c>
    </row>
    <row r="14" spans="2:19" ht="44.25" customHeight="1" x14ac:dyDescent="0.25">
      <c r="B14" s="10" t="s">
        <v>46</v>
      </c>
      <c r="C14" s="28" t="s">
        <v>47</v>
      </c>
      <c r="D14" s="29">
        <v>1</v>
      </c>
      <c r="E14" s="30"/>
      <c r="F14" s="30"/>
      <c r="G14" s="30"/>
      <c r="H14" s="30"/>
      <c r="I14" s="43">
        <f t="shared" si="6"/>
        <v>196.71010000000001</v>
      </c>
      <c r="J14" s="31">
        <v>182</v>
      </c>
      <c r="K14" s="31">
        <v>203</v>
      </c>
      <c r="L14" s="31">
        <v>205.13030000000001</v>
      </c>
      <c r="M14" s="33">
        <f>I14*SQRT($F$30)*SQRT($E$30)</f>
        <v>214.11078885477448</v>
      </c>
      <c r="N14" s="33"/>
      <c r="O14" s="33"/>
      <c r="P14" s="33"/>
      <c r="Q14" s="33"/>
      <c r="R14" s="44">
        <f t="shared" si="5"/>
        <v>214.11078885477448</v>
      </c>
    </row>
    <row r="15" spans="2:19" ht="45" x14ac:dyDescent="0.25">
      <c r="B15" s="10" t="s">
        <v>59</v>
      </c>
      <c r="C15" s="28" t="s">
        <v>68</v>
      </c>
      <c r="D15" s="29">
        <v>1</v>
      </c>
      <c r="E15" s="30"/>
      <c r="F15" s="30"/>
      <c r="G15" s="30"/>
      <c r="H15" s="30"/>
      <c r="I15" s="43">
        <f>(J15+K15+L15)/3</f>
        <v>399.84649999999993</v>
      </c>
      <c r="J15" s="31">
        <f>J16+J17+J18</f>
        <v>381</v>
      </c>
      <c r="K15" s="31">
        <f t="shared" ref="K15:L15" si="7">K16+K17+K18</f>
        <v>389</v>
      </c>
      <c r="L15" s="31">
        <f t="shared" si="7"/>
        <v>429.53949999999998</v>
      </c>
      <c r="M15" s="33">
        <f>SUM(M16:M18)</f>
        <v>435.21633884493264</v>
      </c>
      <c r="N15" s="33"/>
      <c r="O15" s="33"/>
      <c r="P15" s="33"/>
      <c r="Q15" s="33"/>
      <c r="R15" s="44">
        <f t="shared" ref="R15:R18" si="8">SUM(M15:Q15)</f>
        <v>435.21633884493264</v>
      </c>
      <c r="S15" s="2">
        <f>R15*1.2</f>
        <v>522.25960661391912</v>
      </c>
    </row>
    <row r="16" spans="2:19" ht="44.25" customHeight="1" x14ac:dyDescent="0.25">
      <c r="B16" s="10" t="s">
        <v>42</v>
      </c>
      <c r="C16" s="28" t="s">
        <v>43</v>
      </c>
      <c r="D16" s="29">
        <v>1</v>
      </c>
      <c r="E16" s="30"/>
      <c r="F16" s="30"/>
      <c r="G16" s="30"/>
      <c r="H16" s="30"/>
      <c r="I16" s="43">
        <f t="shared" ref="I16:I18" si="9">(J16+K16+L16)/3</f>
        <v>72.214166666666671</v>
      </c>
      <c r="J16" s="31">
        <v>70</v>
      </c>
      <c r="K16" s="31">
        <v>70.400000000000006</v>
      </c>
      <c r="L16" s="31">
        <v>76.242500000000007</v>
      </c>
      <c r="M16" s="33">
        <f>I16*SQRT($F$30)*SQRT($E$30)</f>
        <v>78.602126639609054</v>
      </c>
      <c r="N16" s="33"/>
      <c r="O16" s="33"/>
      <c r="P16" s="33"/>
      <c r="Q16" s="33"/>
      <c r="R16" s="44">
        <f t="shared" si="8"/>
        <v>78.602126639609054</v>
      </c>
    </row>
    <row r="17" spans="2:22" ht="44.25" customHeight="1" x14ac:dyDescent="0.25">
      <c r="B17" s="10" t="s">
        <v>44</v>
      </c>
      <c r="C17" s="28" t="s">
        <v>45</v>
      </c>
      <c r="D17" s="29">
        <v>1</v>
      </c>
      <c r="E17" s="30"/>
      <c r="F17" s="30"/>
      <c r="G17" s="30"/>
      <c r="H17" s="30"/>
      <c r="I17" s="43">
        <f t="shared" si="9"/>
        <v>208.6712</v>
      </c>
      <c r="J17" s="31">
        <v>195</v>
      </c>
      <c r="K17" s="31">
        <v>209</v>
      </c>
      <c r="L17" s="31">
        <v>222.0136</v>
      </c>
      <c r="M17" s="33">
        <f>I17*SQRT($F$30)*SQRT($E$30)</f>
        <v>227.12995033438756</v>
      </c>
      <c r="N17" s="33"/>
      <c r="O17" s="33"/>
      <c r="P17" s="33"/>
      <c r="Q17" s="33"/>
      <c r="R17" s="44">
        <f t="shared" si="8"/>
        <v>227.12995033438756</v>
      </c>
    </row>
    <row r="18" spans="2:22" ht="44.25" customHeight="1" x14ac:dyDescent="0.25">
      <c r="B18" s="10" t="s">
        <v>46</v>
      </c>
      <c r="C18" s="28" t="s">
        <v>47</v>
      </c>
      <c r="D18" s="29">
        <v>1</v>
      </c>
      <c r="E18" s="30"/>
      <c r="F18" s="30"/>
      <c r="G18" s="30"/>
      <c r="H18" s="30"/>
      <c r="I18" s="43">
        <f t="shared" si="9"/>
        <v>118.96113333333334</v>
      </c>
      <c r="J18" s="31">
        <v>116</v>
      </c>
      <c r="K18" s="31">
        <v>109.6</v>
      </c>
      <c r="L18" s="31">
        <v>131.2834</v>
      </c>
      <c r="M18" s="33">
        <f>I18*SQRT($F$30)*SQRT($E$30)</f>
        <v>129.484261870936</v>
      </c>
      <c r="N18" s="33"/>
      <c r="O18" s="33"/>
      <c r="P18" s="33"/>
      <c r="Q18" s="33"/>
      <c r="R18" s="44">
        <f t="shared" si="8"/>
        <v>129.484261870936</v>
      </c>
    </row>
    <row r="19" spans="2:22" ht="15.75" x14ac:dyDescent="0.25">
      <c r="B19" s="7"/>
      <c r="C19" s="26" t="s">
        <v>0</v>
      </c>
      <c r="D19" s="27"/>
      <c r="E19" s="27"/>
      <c r="F19" s="27"/>
      <c r="G19" s="27"/>
      <c r="H19" s="27"/>
      <c r="I19" s="8">
        <f>I7+I11+I15</f>
        <v>1468.6116666666665</v>
      </c>
      <c r="J19" s="32"/>
      <c r="K19" s="32"/>
      <c r="L19" s="32"/>
      <c r="M19" s="32">
        <f>M15+M11+M7</f>
        <v>1598.5229150477028</v>
      </c>
      <c r="N19" s="32"/>
      <c r="O19" s="32"/>
      <c r="P19" s="32"/>
      <c r="Q19" s="32"/>
      <c r="R19" s="45">
        <f t="shared" si="2"/>
        <v>1598.5229150477028</v>
      </c>
      <c r="S19" s="2">
        <f>R19*1.2</f>
        <v>1918.2274980572433</v>
      </c>
    </row>
    <row r="20" spans="2:22" x14ac:dyDescent="0.25">
      <c r="M20" s="59">
        <f>M19*1.2</f>
        <v>1918.2274980572433</v>
      </c>
      <c r="N20" s="60"/>
    </row>
    <row r="21" spans="2:22" x14ac:dyDescent="0.25">
      <c r="L21" s="58" t="s">
        <v>51</v>
      </c>
      <c r="M21" s="49" t="s">
        <v>65</v>
      </c>
    </row>
    <row r="22" spans="2:22" x14ac:dyDescent="0.25">
      <c r="L22" s="57" t="s">
        <v>49</v>
      </c>
      <c r="M22" s="51">
        <f>M8+M12+M16</f>
        <v>285.39796613757767</v>
      </c>
      <c r="N22" s="2">
        <f>M22*1.2</f>
        <v>342.47755936509321</v>
      </c>
    </row>
    <row r="23" spans="2:22" x14ac:dyDescent="0.25">
      <c r="L23" s="57" t="s">
        <v>48</v>
      </c>
      <c r="M23" s="51">
        <f>M9+M13+M17</f>
        <v>824.40209244064943</v>
      </c>
      <c r="N23" s="2">
        <f t="shared" ref="N23:N24" si="10">M23*1.2</f>
        <v>989.28251092877929</v>
      </c>
    </row>
    <row r="24" spans="2:22" x14ac:dyDescent="0.25">
      <c r="C24" s="41" t="s">
        <v>56</v>
      </c>
      <c r="D24" s="34"/>
      <c r="E24" s="35"/>
      <c r="F24" s="35"/>
      <c r="G24" s="35"/>
      <c r="H24" s="35"/>
      <c r="I24" s="35"/>
      <c r="J24" s="35"/>
      <c r="K24" s="35"/>
      <c r="L24" s="57" t="s">
        <v>50</v>
      </c>
      <c r="M24" s="51">
        <f>M10+M14+M18</f>
        <v>488.72285646947552</v>
      </c>
      <c r="N24" s="2">
        <f t="shared" si="10"/>
        <v>586.46742776337055</v>
      </c>
      <c r="O24" s="35"/>
      <c r="P24" s="35"/>
    </row>
    <row r="25" spans="2:22" x14ac:dyDescent="0.25">
      <c r="C25" s="36"/>
      <c r="D25" s="37"/>
      <c r="E25" s="37"/>
      <c r="F25" s="37"/>
      <c r="G25" s="37"/>
      <c r="H25" s="37"/>
      <c r="I25" s="37"/>
      <c r="J25" s="37"/>
      <c r="K25" s="37"/>
      <c r="L25" s="37"/>
      <c r="M25" s="56">
        <f>M24+M23</f>
        <v>1313.1249489101249</v>
      </c>
      <c r="N25" s="37">
        <f>N24+N23</f>
        <v>1575.74993869215</v>
      </c>
      <c r="O25" s="37"/>
      <c r="P25" s="37"/>
    </row>
    <row r="26" spans="2:22" x14ac:dyDescent="0.25">
      <c r="C26" s="38" t="s">
        <v>30</v>
      </c>
      <c r="D26" s="39"/>
      <c r="E26" s="37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</row>
    <row r="27" spans="2:22" x14ac:dyDescent="0.25">
      <c r="C27" s="46" t="s">
        <v>37</v>
      </c>
      <c r="D27" s="46" t="s">
        <v>38</v>
      </c>
      <c r="E27" s="46">
        <v>2023</v>
      </c>
      <c r="F27" s="46">
        <v>2024</v>
      </c>
      <c r="G27" s="46">
        <v>2025</v>
      </c>
      <c r="H27" s="46">
        <v>2026</v>
      </c>
      <c r="I27" s="46">
        <v>2027</v>
      </c>
      <c r="J27" s="46">
        <v>2028</v>
      </c>
      <c r="M27" s="42"/>
      <c r="N27" s="42"/>
      <c r="O27" s="42"/>
      <c r="P27" s="42"/>
      <c r="Q27" s="42"/>
      <c r="R27" s="42"/>
      <c r="S27" s="42"/>
      <c r="T27" s="42"/>
      <c r="U27" s="42"/>
      <c r="V27" s="42"/>
    </row>
    <row r="28" spans="2:22" x14ac:dyDescent="0.25">
      <c r="C28" s="52" t="s">
        <v>35</v>
      </c>
      <c r="D28" s="47" t="s">
        <v>31</v>
      </c>
      <c r="E28" s="48">
        <v>1.1000000000000001</v>
      </c>
      <c r="F28" s="53">
        <v>1.08</v>
      </c>
      <c r="G28" s="48">
        <v>1.06</v>
      </c>
      <c r="H28" s="48">
        <v>1.07</v>
      </c>
      <c r="I28" s="48">
        <v>1.07</v>
      </c>
      <c r="J28" s="48">
        <v>1.07</v>
      </c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</row>
    <row r="29" spans="2:22" x14ac:dyDescent="0.25">
      <c r="C29" s="49" t="s">
        <v>36</v>
      </c>
      <c r="D29" s="47" t="s">
        <v>31</v>
      </c>
      <c r="E29" s="48">
        <v>1.0229999999999999</v>
      </c>
      <c r="F29" s="54">
        <v>1.054</v>
      </c>
      <c r="G29" s="48">
        <v>1.052</v>
      </c>
      <c r="H29" s="48">
        <v>1.0469999999999999</v>
      </c>
      <c r="I29" s="48">
        <v>1.0529999999999999</v>
      </c>
      <c r="J29" s="48">
        <v>1.052</v>
      </c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</row>
    <row r="30" spans="2:22" x14ac:dyDescent="0.25">
      <c r="C30" s="49" t="s">
        <v>32</v>
      </c>
      <c r="D30" s="47" t="s">
        <v>31</v>
      </c>
      <c r="E30" s="48">
        <v>1.0980000000000001</v>
      </c>
      <c r="F30" s="55">
        <v>1.079</v>
      </c>
      <c r="G30" s="48">
        <v>1.0780000000000001</v>
      </c>
      <c r="H30" s="48">
        <v>1.069</v>
      </c>
      <c r="I30" s="48">
        <v>1.0680000000000001</v>
      </c>
      <c r="J30" s="48">
        <v>1.0680000000000001</v>
      </c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</row>
    <row r="31" spans="2:22" x14ac:dyDescent="0.25">
      <c r="C31" s="38"/>
      <c r="E31" s="37"/>
    </row>
    <row r="32" spans="2:22" x14ac:dyDescent="0.25">
      <c r="C32" s="50" t="s">
        <v>39</v>
      </c>
      <c r="E32" s="37"/>
    </row>
    <row r="33" spans="3:5" x14ac:dyDescent="0.25">
      <c r="C33" s="50" t="s">
        <v>40</v>
      </c>
      <c r="E33" s="37"/>
    </row>
    <row r="34" spans="3:5" x14ac:dyDescent="0.25">
      <c r="E34" s="37"/>
    </row>
  </sheetData>
  <mergeCells count="15">
    <mergeCell ref="J4:L4"/>
    <mergeCell ref="B2:R2"/>
    <mergeCell ref="B4:B6"/>
    <mergeCell ref="C4:C6"/>
    <mergeCell ref="I4:I6"/>
    <mergeCell ref="M4:R4"/>
    <mergeCell ref="J5:J6"/>
    <mergeCell ref="M5:R5"/>
    <mergeCell ref="K5:K6"/>
    <mergeCell ref="D4:D6"/>
    <mergeCell ref="E4:E6"/>
    <mergeCell ref="F4:F6"/>
    <mergeCell ref="G4:G6"/>
    <mergeCell ref="H4:H6"/>
    <mergeCell ref="L5:L6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H19"/>
  <sheetViews>
    <sheetView workbookViewId="0">
      <selection activeCell="H14" sqref="H14"/>
    </sheetView>
  </sheetViews>
  <sheetFormatPr defaultColWidth="9.140625" defaultRowHeight="15.75" x14ac:dyDescent="0.25"/>
  <cols>
    <col min="1" max="1" width="9.140625" style="15"/>
    <col min="2" max="2" width="4.7109375" style="21" customWidth="1"/>
    <col min="3" max="3" width="37.28515625" style="20" customWidth="1"/>
    <col min="4" max="4" width="14.28515625" style="15" customWidth="1"/>
    <col min="5" max="5" width="7.5703125" style="15" customWidth="1"/>
    <col min="6" max="6" width="7.42578125" style="15" customWidth="1"/>
    <col min="7" max="7" width="20.42578125" style="15" customWidth="1"/>
    <col min="8" max="8" width="29.28515625" style="15" customWidth="1"/>
    <col min="9" max="16384" width="9.140625" style="15"/>
  </cols>
  <sheetData>
    <row r="3" spans="2:8" ht="87.75" customHeight="1" x14ac:dyDescent="0.25">
      <c r="B3" s="16" t="s">
        <v>4</v>
      </c>
      <c r="C3" s="16" t="s">
        <v>5</v>
      </c>
      <c r="D3" s="16" t="s">
        <v>6</v>
      </c>
      <c r="E3" s="17" t="s">
        <v>7</v>
      </c>
      <c r="F3" s="17" t="s">
        <v>8</v>
      </c>
      <c r="G3" s="16" t="s">
        <v>9</v>
      </c>
      <c r="H3" s="16" t="s">
        <v>10</v>
      </c>
    </row>
    <row r="4" spans="2:8" ht="63" x14ac:dyDescent="0.25">
      <c r="B4" s="18">
        <v>1</v>
      </c>
      <c r="C4" s="19" t="s">
        <v>24</v>
      </c>
      <c r="D4" s="18"/>
      <c r="E4" s="18"/>
      <c r="F4" s="18"/>
      <c r="G4" s="18"/>
      <c r="H4" s="18"/>
    </row>
    <row r="5" spans="2:8" x14ac:dyDescent="0.25">
      <c r="B5" s="22">
        <f>B4+1</f>
        <v>2</v>
      </c>
      <c r="C5" s="23" t="s">
        <v>11</v>
      </c>
      <c r="D5" s="24"/>
      <c r="E5" s="24"/>
      <c r="F5" s="24"/>
      <c r="G5" s="24"/>
      <c r="H5" s="24"/>
    </row>
    <row r="6" spans="2:8" x14ac:dyDescent="0.25">
      <c r="B6" s="22">
        <f t="shared" ref="B6:B16" si="0">B5+1</f>
        <v>3</v>
      </c>
      <c r="C6" s="25" t="s">
        <v>13</v>
      </c>
      <c r="D6" s="24"/>
      <c r="E6" s="24"/>
      <c r="F6" s="24"/>
      <c r="G6" s="24"/>
      <c r="H6" s="24"/>
    </row>
    <row r="7" spans="2:8" x14ac:dyDescent="0.25">
      <c r="B7" s="22">
        <f t="shared" si="0"/>
        <v>4</v>
      </c>
      <c r="C7" s="25" t="s">
        <v>14</v>
      </c>
      <c r="D7" s="24"/>
      <c r="E7" s="24"/>
      <c r="F7" s="24"/>
      <c r="G7" s="24"/>
      <c r="H7" s="24"/>
    </row>
    <row r="8" spans="2:8" x14ac:dyDescent="0.25">
      <c r="B8" s="22">
        <f t="shared" si="0"/>
        <v>5</v>
      </c>
      <c r="C8" s="25" t="s">
        <v>15</v>
      </c>
      <c r="D8" s="24"/>
      <c r="E8" s="24"/>
      <c r="F8" s="24"/>
      <c r="G8" s="24"/>
      <c r="H8" s="24"/>
    </row>
    <row r="9" spans="2:8" x14ac:dyDescent="0.25">
      <c r="B9" s="22">
        <f t="shared" si="0"/>
        <v>6</v>
      </c>
      <c r="C9" s="25" t="s">
        <v>16</v>
      </c>
      <c r="D9" s="24"/>
      <c r="E9" s="24"/>
      <c r="F9" s="24"/>
      <c r="G9" s="24"/>
      <c r="H9" s="24"/>
    </row>
    <row r="10" spans="2:8" x14ac:dyDescent="0.25">
      <c r="B10" s="22">
        <f t="shared" si="0"/>
        <v>7</v>
      </c>
      <c r="C10" s="25" t="s">
        <v>17</v>
      </c>
      <c r="D10" s="24"/>
      <c r="E10" s="24"/>
      <c r="F10" s="24"/>
      <c r="G10" s="24"/>
      <c r="H10" s="24"/>
    </row>
    <row r="11" spans="2:8" x14ac:dyDescent="0.25">
      <c r="B11" s="22">
        <f t="shared" si="0"/>
        <v>8</v>
      </c>
      <c r="C11" s="25" t="s">
        <v>18</v>
      </c>
      <c r="D11" s="24"/>
      <c r="E11" s="24"/>
      <c r="F11" s="24"/>
      <c r="G11" s="24"/>
      <c r="H11" s="24"/>
    </row>
    <row r="12" spans="2:8" x14ac:dyDescent="0.25">
      <c r="B12" s="22">
        <f t="shared" si="0"/>
        <v>9</v>
      </c>
      <c r="C12" s="25" t="s">
        <v>19</v>
      </c>
      <c r="D12" s="24"/>
      <c r="E12" s="24"/>
      <c r="F12" s="24"/>
      <c r="G12" s="24"/>
      <c r="H12" s="24"/>
    </row>
    <row r="13" spans="2:8" x14ac:dyDescent="0.25">
      <c r="B13" s="22">
        <f t="shared" si="0"/>
        <v>10</v>
      </c>
      <c r="C13" s="25" t="s">
        <v>20</v>
      </c>
      <c r="D13" s="24"/>
      <c r="E13" s="24"/>
      <c r="F13" s="24"/>
      <c r="G13" s="24"/>
      <c r="H13" s="24"/>
    </row>
    <row r="14" spans="2:8" x14ac:dyDescent="0.25">
      <c r="B14" s="22">
        <f t="shared" si="0"/>
        <v>11</v>
      </c>
      <c r="C14" s="25" t="s">
        <v>21</v>
      </c>
      <c r="D14" s="24"/>
      <c r="E14" s="24"/>
      <c r="F14" s="24"/>
      <c r="G14" s="24"/>
      <c r="H14" s="24"/>
    </row>
    <row r="15" spans="2:8" ht="31.5" x14ac:dyDescent="0.25">
      <c r="B15" s="22">
        <f t="shared" si="0"/>
        <v>12</v>
      </c>
      <c r="C15" s="25" t="s">
        <v>22</v>
      </c>
      <c r="D15" s="24"/>
      <c r="E15" s="24"/>
      <c r="F15" s="24"/>
      <c r="G15" s="24"/>
      <c r="H15" s="24"/>
    </row>
    <row r="16" spans="2:8" ht="27" customHeight="1" x14ac:dyDescent="0.25">
      <c r="B16" s="22">
        <f t="shared" si="0"/>
        <v>13</v>
      </c>
      <c r="C16" s="23" t="s">
        <v>12</v>
      </c>
      <c r="D16" s="24"/>
      <c r="E16" s="24"/>
      <c r="F16" s="24"/>
      <c r="G16" s="24"/>
      <c r="H16" s="24"/>
    </row>
    <row r="19" spans="2:2" x14ac:dyDescent="0.25">
      <c r="B19" s="14" t="s">
        <v>23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 стоимости</vt:lpstr>
      <vt:lpstr>РИСКИ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2023-08-23T09:28:17Z</dcterms:modified>
</cp:coreProperties>
</file>