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oek.local\Shares\Files\17 Департамент строительства\07 Папки пользователей\Сметный сектор\2024\Ленинградская область\ИП ЛО\"/>
    </mc:Choice>
  </mc:AlternateContent>
  <xr:revisionPtr revIDLastSave="0" documentId="13_ncr:1_{AA9316B5-957B-4ABD-A2C2-5F0277C21FCA}" xr6:coauthVersionLast="47" xr6:coauthVersionMax="47" xr10:uidLastSave="{00000000-0000-0000-0000-000000000000}"/>
  <bookViews>
    <workbookView xWindow="-27270" yWindow="435" windowWidth="26670" windowHeight="14355" activeTab="2" xr2:uid="{00000000-000D-0000-FFFF-FFFF00000000}"/>
  </bookViews>
  <sheets>
    <sheet name="20.1" sheetId="1" r:id="rId1"/>
    <sheet name="20.2" sheetId="2" r:id="rId2"/>
    <sheet name="20.3" sheetId="3" r:id="rId3"/>
    <sheet name="20.4" sheetId="4" r:id="rId4"/>
  </sheets>
  <definedNames>
    <definedName name="Print_Titles" localSheetId="0">'20.1'!$13:$13</definedName>
    <definedName name="_xlnm.Print_Area" localSheetId="0">'20.1'!$A$1:$U$108</definedName>
    <definedName name="_xlnm.Print_Area" localSheetId="1">'20.2'!$A$1:$O$33</definedName>
    <definedName name="_xlnm.Print_Area" localSheetId="2">'20.3'!$A$1:$U$34</definedName>
    <definedName name="_xlnm.Print_Area" localSheetId="3">'20.4'!$A$1:$J$19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9" i="3" l="1"/>
  <c r="P19" i="3" s="1"/>
  <c r="M18" i="2"/>
  <c r="R48" i="1"/>
  <c r="R47" i="1"/>
  <c r="R50" i="1"/>
  <c r="H19" i="3"/>
  <c r="I19" i="3" s="1"/>
  <c r="K19" i="3" s="1"/>
  <c r="R24" i="3"/>
  <c r="R23" i="3"/>
  <c r="R22" i="3"/>
  <c r="O19" i="3" l="1"/>
  <c r="M19" i="3"/>
  <c r="I28" i="3"/>
  <c r="I27" i="3"/>
  <c r="I24" i="3"/>
  <c r="I23" i="3"/>
  <c r="I22" i="3"/>
  <c r="T17" i="1" l="1"/>
  <c r="T16" i="1"/>
  <c r="T21" i="1"/>
  <c r="T26" i="1"/>
  <c r="T31" i="1"/>
  <c r="T36" i="1"/>
  <c r="T41" i="1"/>
  <c r="T66" i="1"/>
  <c r="T59" i="1"/>
  <c r="T52" i="1"/>
  <c r="T51" i="1"/>
  <c r="T50" i="1"/>
  <c r="T49" i="1"/>
  <c r="T47" i="1"/>
  <c r="T48" i="1"/>
  <c r="T45" i="1"/>
  <c r="T44" i="1"/>
  <c r="T46" i="1"/>
  <c r="R27" i="3"/>
  <c r="T27" i="3"/>
  <c r="L27" i="3"/>
  <c r="L28" i="3"/>
  <c r="Q14" i="3"/>
  <c r="Q15" i="3"/>
  <c r="Q16" i="3"/>
  <c r="Q17" i="3"/>
  <c r="Q18" i="3"/>
  <c r="Q20" i="3"/>
  <c r="Q21" i="3"/>
  <c r="Q13" i="3"/>
  <c r="P14" i="3"/>
  <c r="P15" i="3"/>
  <c r="P16" i="3"/>
  <c r="P17" i="3"/>
  <c r="P18" i="3"/>
  <c r="P20" i="3"/>
  <c r="P21" i="3"/>
  <c r="P13" i="3"/>
  <c r="I13" i="4"/>
  <c r="H13" i="4"/>
  <c r="G13" i="4"/>
  <c r="F13" i="4"/>
  <c r="E13" i="4"/>
  <c r="H14" i="3"/>
  <c r="I14" i="3" s="1"/>
  <c r="K14" i="3" s="1"/>
  <c r="M14" i="3" s="1"/>
  <c r="H15" i="3"/>
  <c r="I15" i="3" s="1"/>
  <c r="K15" i="3" s="1"/>
  <c r="M15" i="3" s="1"/>
  <c r="H16" i="3"/>
  <c r="I16" i="3" s="1"/>
  <c r="K16" i="3" s="1"/>
  <c r="M16" i="3" s="1"/>
  <c r="H17" i="3"/>
  <c r="I17" i="3" s="1"/>
  <c r="K17" i="3" s="1"/>
  <c r="M17" i="3" s="1"/>
  <c r="H18" i="3"/>
  <c r="I18" i="3" s="1"/>
  <c r="K18" i="3" s="1"/>
  <c r="M18" i="3" s="1"/>
  <c r="H20" i="3"/>
  <c r="I20" i="3" s="1"/>
  <c r="K20" i="3" s="1"/>
  <c r="M20" i="3" s="1"/>
  <c r="H21" i="3"/>
  <c r="I21" i="3" s="1"/>
  <c r="K21" i="3" s="1"/>
  <c r="M21" i="3" s="1"/>
  <c r="H13" i="3"/>
  <c r="I13" i="3" s="1"/>
  <c r="K13" i="3" s="1"/>
  <c r="M13" i="3" s="1"/>
  <c r="M20" i="2"/>
  <c r="M19" i="2"/>
  <c r="M17" i="2"/>
  <c r="M16" i="2"/>
  <c r="M13" i="2"/>
  <c r="M14" i="2"/>
  <c r="M15" i="2"/>
  <c r="M12" i="2"/>
  <c r="T62" i="1"/>
  <c r="T65" i="1"/>
  <c r="T64" i="1"/>
  <c r="T63" i="1"/>
  <c r="T40" i="1"/>
  <c r="T39" i="1"/>
  <c r="T30" i="1"/>
  <c r="T29" i="1"/>
  <c r="T25" i="1"/>
  <c r="T24" i="1"/>
  <c r="T20" i="1"/>
  <c r="T19" i="1"/>
  <c r="T22" i="1" s="1"/>
  <c r="T56" i="1"/>
  <c r="T57" i="1"/>
  <c r="T58" i="1"/>
  <c r="T55" i="1"/>
  <c r="T34" i="1"/>
  <c r="T35" i="1"/>
  <c r="T15" i="1"/>
  <c r="T14" i="1"/>
  <c r="O18" i="3" l="1"/>
  <c r="O15" i="3"/>
  <c r="O14" i="3"/>
  <c r="O13" i="3"/>
  <c r="T32" i="1"/>
  <c r="T27" i="1"/>
  <c r="T37" i="1"/>
  <c r="T67" i="1"/>
  <c r="T42" i="1"/>
  <c r="T60" i="1"/>
  <c r="T53" i="1"/>
  <c r="O21" i="3"/>
  <c r="O17" i="3"/>
  <c r="O20" i="3"/>
  <c r="O16" i="3"/>
  <c r="P24" i="3" l="1"/>
  <c r="G28" i="3"/>
  <c r="O102" i="1"/>
  <c r="T102" i="1" s="1"/>
  <c r="T103" i="1" s="1"/>
  <c r="U28" i="3"/>
  <c r="P27" i="3"/>
  <c r="H28" i="3"/>
  <c r="M27" i="2"/>
  <c r="M23" i="2"/>
  <c r="P23" i="3"/>
  <c r="G27" i="3"/>
  <c r="H27" i="3" s="1"/>
  <c r="G26" i="3"/>
  <c r="H26" i="3" s="1"/>
  <c r="O26" i="3" s="1"/>
  <c r="G25" i="3"/>
  <c r="H25" i="3" s="1"/>
  <c r="G24" i="3"/>
  <c r="H24" i="3" s="1"/>
  <c r="G23" i="3"/>
  <c r="H23" i="3" s="1"/>
  <c r="G22" i="3"/>
  <c r="H22" i="3" s="1"/>
  <c r="M26" i="2"/>
  <c r="M25" i="2"/>
  <c r="M24" i="2"/>
  <c r="M22" i="2"/>
  <c r="M21" i="2"/>
  <c r="O27" i="3" l="1"/>
  <c r="O24" i="3"/>
  <c r="K24" i="3"/>
  <c r="M24" i="3" s="1"/>
  <c r="K28" i="3"/>
  <c r="M28" i="3" s="1"/>
  <c r="O25" i="3"/>
  <c r="I25" i="3"/>
  <c r="K25" i="3" s="1"/>
  <c r="M25" i="3" s="1"/>
  <c r="P25" i="3"/>
  <c r="S25" i="3" s="1"/>
  <c r="P22" i="3"/>
  <c r="O28" i="3"/>
  <c r="P26" i="3"/>
  <c r="S26" i="3" s="1"/>
  <c r="P28" i="3"/>
  <c r="O23" i="3"/>
  <c r="K23" i="3"/>
  <c r="M23" i="3" s="1"/>
  <c r="I26" i="3"/>
  <c r="K26" i="3" s="1"/>
  <c r="M26" i="3" s="1"/>
  <c r="K22" i="3"/>
  <c r="M22" i="3" s="1"/>
  <c r="O22" i="3"/>
  <c r="T82" i="1"/>
  <c r="T83" i="1"/>
  <c r="T84" i="1"/>
  <c r="T85" i="1"/>
  <c r="T81" i="1"/>
  <c r="T86" i="1"/>
  <c r="T80" i="1"/>
  <c r="T90" i="1"/>
  <c r="T91" i="1"/>
  <c r="T89" i="1"/>
  <c r="T95" i="1"/>
  <c r="T94" i="1"/>
  <c r="T75" i="1"/>
  <c r="T99" i="1"/>
  <c r="T98" i="1"/>
  <c r="T76" i="1"/>
  <c r="T77" i="1"/>
  <c r="T71" i="1"/>
  <c r="T72" i="1"/>
  <c r="T69" i="1"/>
  <c r="T70" i="1"/>
  <c r="T87" i="1" l="1"/>
  <c r="K27" i="3"/>
  <c r="M27" i="3" s="1"/>
  <c r="T92" i="1"/>
  <c r="T73" i="1"/>
  <c r="T96" i="1"/>
  <c r="T78" i="1"/>
  <c r="T100" i="1"/>
</calcChain>
</file>

<file path=xl/sharedStrings.xml><?xml version="1.0" encoding="utf-8"?>
<sst xmlns="http://schemas.openxmlformats.org/spreadsheetml/2006/main" count="1556" uniqueCount="318">
  <si>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</si>
  <si>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</si>
  <si>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Инвестиционная программа  АО "ОЭК"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</si>
  <si>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</si>
  <si>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</si>
  <si>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</si>
  <si>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</si>
  <si>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</si>
  <si>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</si>
  <si>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 xml:space="preserve">Номер этапа строительства
(реализации проекта) </t>
  </si>
  <si>
    <t>Текущая стадия реализации (этапа) инвестиционного проекта (строительства объекта)</t>
  </si>
  <si>
    <t>Планируемый (фактический) срок ввода объекта в эксплуатацию, год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</si>
  <si>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</si>
  <si>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</si>
  <si>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</si>
  <si>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</si>
  <si>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</si>
  <si>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</si>
  <si>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</si>
  <si>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Субъект Российской Федерации, на территории которого реализуется технологическое решение (мероприятие)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</si>
  <si>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</si>
  <si>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</si>
  <si>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</si>
  <si>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</si>
  <si>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</si>
  <si>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</si>
  <si>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</si>
  <si>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t>нд</t>
  </si>
  <si>
    <t>П</t>
  </si>
  <si>
    <t>10</t>
  </si>
  <si>
    <t>Техническое задание</t>
  </si>
  <si>
    <t>б/н</t>
  </si>
  <si>
    <t>1</t>
  </si>
  <si>
    <t>м2</t>
  </si>
  <si>
    <t>Итого объем финансовых потребностей по инвестиционному проекту, тыс. рублей</t>
  </si>
  <si>
    <t>1 ячейка</t>
  </si>
  <si>
    <t>1 объект</t>
  </si>
  <si>
    <t>1 ед.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</si>
  <si>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</si>
  <si>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Примечание: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</si>
  <si>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</si>
  <si>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</si>
  <si>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</si>
  <si>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</si>
  <si>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</si>
  <si>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</si>
  <si>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</si>
  <si>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</si>
  <si>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</si>
  <si>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</si>
  <si>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</si>
  <si>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</si>
  <si>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</si>
  <si>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</si>
  <si>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</si>
  <si>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</si>
  <si>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</si>
  <si>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</si>
  <si>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</si>
  <si>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</si>
  <si>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</si>
  <si>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</si>
  <si>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</si>
  <si>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</si>
  <si>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</si>
  <si>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</si>
  <si>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</si>
  <si>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</si>
  <si>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</si>
  <si>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</si>
  <si>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</si>
  <si>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В столбце 15 указываются количественные показатели (количество) на заданный в столбце 16 измеритель (единицу измерения) УНЦ.</t>
  </si>
  <si>
    <t>В столбце 16 указывается измеритель (единица измерения) УНЦ.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</si>
  <si>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</si>
  <si>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</si>
  <si>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</si>
  <si>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</si>
  <si>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</si>
  <si>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</si>
  <si>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>Раздел 2. Объемы финансовых потребностей по инвестиционной программе в соответствии с ненормируемыми затратами УНЦ</t>
  </si>
  <si>
    <t>Инвестиционная программа АО "ОЭК"</t>
  </si>
  <si>
    <t>Группа ненормируемых затрат</t>
  </si>
  <si>
    <t>Наименование</t>
  </si>
  <si>
    <t>Наименование одного объекта, где реализуется технологическое решение (мероприятие)</t>
  </si>
  <si>
    <t>Номер этапа строительства (реализации проекта)</t>
  </si>
  <si>
    <t>Наименование организации (лица) в отношении которого производится компенсация, переустройство</t>
  </si>
  <si>
    <t xml:space="preserve">Количество </t>
  </si>
  <si>
    <t>Измеритель (единица измерения)</t>
  </si>
  <si>
    <t>Номер  сметного расчета</t>
  </si>
  <si>
    <t>Величина затрат в ценах, сложившихся ко времени составления сметной документации, тыс рублей (с учетом прочих затрат)</t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</si>
  <si>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</si>
  <si>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t>Краткое обоснование  корректировки утвержденного план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</si>
  <si>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</si>
  <si>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</si>
  <si>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</si>
  <si>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</si>
  <si>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</si>
  <si>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</si>
  <si>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</si>
  <si>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</si>
  <si>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</si>
  <si>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</si>
  <si>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</si>
  <si>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</si>
  <si>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</si>
  <si>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</si>
  <si>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</si>
  <si>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</si>
  <si>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</si>
  <si>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</si>
  <si>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</si>
  <si>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</si>
  <si>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</si>
  <si>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</si>
  <si>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</si>
  <si>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</si>
  <si>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</si>
  <si>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</si>
  <si>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Раздел 3. Объемы финансовых потребностей по инвестиционной программе в соответствии с УНЦ в прогнозном уровне цен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</si>
  <si>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</si>
  <si>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</si>
  <si>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</si>
  <si>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</si>
  <si>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</si>
  <si>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</si>
  <si>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</si>
  <si>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</si>
  <si>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t>в текущих ценах, млн рублей (без НДС) (данные формы 20.1)</t>
  </si>
  <si>
    <r>
      <t>Итого, ОФП</t>
    </r>
    <r>
      <rPr>
        <vertAlign val="superscript"/>
        <sz val="12"/>
        <color indexed="64"/>
        <rFont val="Times New Roman"/>
        <family val="1"/>
        <charset val="204"/>
      </rPr>
      <t>УНЦ</t>
    </r>
    <r>
      <rPr>
        <sz val="12"/>
        <color indexed="64"/>
        <rFont val="Times New Roman"/>
        <family val="1"/>
        <charset val="204"/>
      </rPr>
      <t>d в текущих ценах, млн рублей (с НДС) (данные формы 2 - п.16.3 (16.1))</t>
    </r>
  </si>
  <si>
    <t>То же, в прогнозных ценах соответствующих лет, млн рублей 
(с НДС)</t>
  </si>
  <si>
    <t>Ненормируемые затраты, млн рублей (с НДС) (данные формы 20.2)</t>
  </si>
  <si>
    <r>
      <t>Итого, ОФП</t>
    </r>
    <r>
      <rPr>
        <vertAlign val="subscript"/>
        <sz val="12"/>
        <color indexed="64"/>
        <rFont val="Times New Roman"/>
        <family val="1"/>
        <charset val="204"/>
      </rPr>
      <t>ПР</t>
    </r>
    <r>
      <rPr>
        <vertAlign val="superscript"/>
        <sz val="12"/>
        <color indexed="64"/>
        <rFont val="Times New Roman"/>
        <family val="1"/>
        <charset val="204"/>
      </rPr>
      <t>УНЦ</t>
    </r>
    <r>
      <rPr>
        <sz val="12"/>
        <color indexed="64"/>
        <rFont val="Times New Roman"/>
        <family val="1"/>
        <charset val="204"/>
      </rPr>
      <t xml:space="preserve"> в прогнозных ценах соответствующих лет, млн рублей 
(с НДС) (данные формы 2 - п.16.4 (16.2))
</t>
    </r>
    <r>
      <rPr>
        <b/>
        <sz val="12"/>
        <color indexed="64"/>
        <rFont val="Times New Roman"/>
        <family val="1"/>
        <charset val="204"/>
      </rPr>
      <t>(ст.10=ст8+ст.9)</t>
    </r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</si>
  <si>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</si>
  <si>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</si>
  <si>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</si>
  <si>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</si>
  <si>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</si>
  <si>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</si>
  <si>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</si>
  <si>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</si>
  <si>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</si>
  <si>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</si>
  <si>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</si>
  <si>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</si>
  <si>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</si>
  <si>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</si>
  <si>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</si>
  <si>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</si>
  <si>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</si>
  <si>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</si>
  <si>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</si>
  <si>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</si>
  <si>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1 м периметра ПС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</si>
  <si>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 25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</si>
  <si>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 26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</si>
  <si>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 27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</si>
  <si>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 28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</si>
  <si>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 29</t>
    </r>
    <r>
      <rPr>
        <sz val="11"/>
        <color theme="1"/>
        <rFont val="Calibri"/>
        <family val="2"/>
        <charset val="204"/>
        <scheme val="minor"/>
      </rPr>
      <t/>
    </r>
  </si>
  <si>
    <t>15.3</t>
  </si>
  <si>
    <t>15.4</t>
  </si>
  <si>
    <t>15.5</t>
  </si>
  <si>
    <t>15.6</t>
  </si>
  <si>
    <t>15.7</t>
  </si>
  <si>
    <r>
      <t xml:space="preserve">Год раскрытия информации: </t>
    </r>
    <r>
      <rPr>
        <u/>
        <sz val="12"/>
        <color rgb="FF000000"/>
        <rFont val="Times New Roman"/>
        <family val="1"/>
        <charset val="204"/>
      </rPr>
      <t xml:space="preserve"> 2024   </t>
    </r>
    <r>
      <rPr>
        <sz val="12"/>
        <color indexed="64"/>
        <rFont val="Times New Roman"/>
        <family val="1"/>
        <charset val="204"/>
      </rPr>
      <t>год</t>
    </r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</si>
  <si>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 2024  </t>
    </r>
    <r>
      <rPr>
        <sz val="12"/>
        <rFont val="Times New Roman"/>
        <family val="1"/>
        <charset val="204"/>
      </rPr>
      <t xml:space="preserve"> год</t>
    </r>
  </si>
  <si>
    <t>Составил:</t>
  </si>
  <si>
    <t xml:space="preserve"> Ведущий инженер-сметчик департамента строительства                                                    Лейвикова Е.М.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</si>
  <si>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2024  </t>
    </r>
    <r>
      <rPr>
        <sz val="12"/>
        <rFont val="Times New Roman"/>
        <family val="1"/>
        <charset val="204"/>
      </rPr>
      <t>год</t>
    </r>
  </si>
  <si>
    <t>ОРУ – 35 кВ</t>
  </si>
  <si>
    <t>УНЦ ячейки двухобмоточного трансформатора 35 кв</t>
  </si>
  <si>
    <t>ОРУ-35 кВ</t>
  </si>
  <si>
    <t>35</t>
  </si>
  <si>
    <t>1800/35</t>
  </si>
  <si>
    <t>Ленинградская область</t>
  </si>
  <si>
    <t>Т4-01-1</t>
  </si>
  <si>
    <t>УНЦ ячейки выключателя 35 кВ</t>
  </si>
  <si>
    <t>В2-05-1</t>
  </si>
  <si>
    <t>ОРУ-35 кВ (выключатель, разъединитель, разрядник)</t>
  </si>
  <si>
    <t xml:space="preserve">35 кВ </t>
  </si>
  <si>
    <t>ОРУ-35 кВ (трансформатор)</t>
  </si>
  <si>
    <t>УНЦ на проектные и изыскательские работы для элементов ПС (ячейка выключателя)</t>
  </si>
  <si>
    <t>Затраты на проектно-изыскательские работы</t>
  </si>
  <si>
    <t>П2-01</t>
  </si>
  <si>
    <t>УНЦ на проектные и изыскательские работы для элементов ПС (ячейка трансформатора)</t>
  </si>
  <si>
    <t>П2-06</t>
  </si>
  <si>
    <t>КРУН-10 кВ</t>
  </si>
  <si>
    <t>УНЦ ячейки выключателя КРУ 10 кВ</t>
  </si>
  <si>
    <t xml:space="preserve">КРУН-10 кВ </t>
  </si>
  <si>
    <t>10 кВ</t>
  </si>
  <si>
    <t>2</t>
  </si>
  <si>
    <t>В3-01-4</t>
  </si>
  <si>
    <t>УНЦ ячейки двухобмоточного трансформатора 10 кВ</t>
  </si>
  <si>
    <t>40 кВА</t>
  </si>
  <si>
    <t>Т5-07-4</t>
  </si>
  <si>
    <t>УНЦ на проектные и изыскательские работы для отдельных элементов электрических сетей</t>
  </si>
  <si>
    <t>П6-06</t>
  </si>
  <si>
    <t>Благоустройство территории ПС</t>
  </si>
  <si>
    <t>УНЦ подготовки и устройства территории ПС</t>
  </si>
  <si>
    <t>Территория ПС</t>
  </si>
  <si>
    <t>Б1-05</t>
  </si>
  <si>
    <t>П6-04</t>
  </si>
  <si>
    <t>П6-07</t>
  </si>
  <si>
    <t>Реконструкция АИИСКУЭ</t>
  </si>
  <si>
    <t>УНЦ ИИК</t>
  </si>
  <si>
    <t>ПКУ</t>
  </si>
  <si>
    <t>1 точка учёта</t>
  </si>
  <si>
    <t>А1-46</t>
  </si>
  <si>
    <t>Реконструкция системы безопасности</t>
  </si>
  <si>
    <t>УНЦ защитных конструкций ПС</t>
  </si>
  <si>
    <t>ворота</t>
  </si>
  <si>
    <t>100</t>
  </si>
  <si>
    <t>У3-02</t>
  </si>
  <si>
    <t>система безопасности</t>
  </si>
  <si>
    <t>ограждение</t>
  </si>
  <si>
    <t>У4-02</t>
  </si>
  <si>
    <t>УНЦ защитных ограждений ПС</t>
  </si>
  <si>
    <t>2025</t>
  </si>
  <si>
    <t>2027</t>
  </si>
  <si>
    <t xml:space="preserve"> система релейной защиты и автоматики</t>
  </si>
  <si>
    <t>УНЦ Шкаф защит и автоматики ЛЭП 35 кВ для решений без протоколов GOOSE и SV</t>
  </si>
  <si>
    <t>И11-40</t>
  </si>
  <si>
    <t>УНЦ Шкаф защит трансформатора с высшимнапряжением 20,35 кВ мощностью до 6,3 МВА для решений без протоколов GOOSE и SV</t>
  </si>
  <si>
    <t>И11-42</t>
  </si>
  <si>
    <t>УНЦ комплект защит и автоматики вводного выключателя 6-35 кВ для решений без протоколов GOOSE и SV</t>
  </si>
  <si>
    <t>И11-127</t>
  </si>
  <si>
    <t>УНЦ Комплект защит и автоматики отходящей линии 6-35 кв для сетей с изолированной, компенсированной, резистивнойи комбинированной нейтралью для решений без протоколов GOOSE и SV</t>
  </si>
  <si>
    <t>И11-128</t>
  </si>
  <si>
    <t>УНЦ Комплект защит и автоматики отходящего фидера 6-35 кВ к трансформатору собственных нужд, ДГР, трансформатору подмагничивания статичских режимов для сетей с изолированной, компенсированной, резистивнойи комбинированной нейтралью для решений без протоколов GOOSE и SV</t>
  </si>
  <si>
    <t>И11-130</t>
  </si>
  <si>
    <t>УНЦ Комплект защит трансформатора напряжения 6-35 кВ для решений без протоколов GOOSE и SV</t>
  </si>
  <si>
    <t>И11-133</t>
  </si>
  <si>
    <t>П6-09</t>
  </si>
  <si>
    <t>Реконструкция ОРУ – 35 кВ</t>
  </si>
  <si>
    <t>Реконструкция КРУН-10 кВ</t>
  </si>
  <si>
    <t>Реконструкция системы релейной защиты и автоматики</t>
  </si>
  <si>
    <t>система релейной защиты и автоматики</t>
  </si>
  <si>
    <t>АИИСКУЭ</t>
  </si>
  <si>
    <t>Реконструкция ВЛ 35 кВ Батово-2 на ПС 35 кВ Лампово</t>
  </si>
  <si>
    <t>УНЦ ВЛ 35 кВ на строительно-монтажные работы без опор и провода</t>
  </si>
  <si>
    <t>ВЛ-35 кВ</t>
  </si>
  <si>
    <t>35 кВ</t>
  </si>
  <si>
    <t>1 км ВЛ</t>
  </si>
  <si>
    <t>Л1-02-1</t>
  </si>
  <si>
    <t>Реконструкция ОРУ – 35 кВ ПС Лампово</t>
  </si>
  <si>
    <t>Реконструкция КРУН-10 кВ ПС Лампово</t>
  </si>
  <si>
    <t>Реконструкция системы релейной защиты и автоматики ПС Лампово</t>
  </si>
  <si>
    <t>Реконструкция системы безопасности ПС Лампово</t>
  </si>
  <si>
    <t>Реконструкция АИИСКУЭ ПС Лампово</t>
  </si>
  <si>
    <t>1.2.1.1</t>
  </si>
  <si>
    <t>1.2.2.1</t>
  </si>
  <si>
    <t>O_ОЭК_47_06</t>
  </si>
  <si>
    <t>O_ОЭК_47_01</t>
  </si>
  <si>
    <t>O_ОЭК_47_02</t>
  </si>
  <si>
    <t>O_ОЭК_47_03</t>
  </si>
  <si>
    <t>O_ОЭК_47_04</t>
  </si>
  <si>
    <t>O_ОЭК_47_05</t>
  </si>
  <si>
    <t>O_ОЭК_47_07</t>
  </si>
  <si>
    <t>Реконструкция КТП 400-10/6-0,4</t>
  </si>
  <si>
    <t>УНЦ на демонтажные работы КТП</t>
  </si>
  <si>
    <t>УНЦ КТП киоскового типа с одним трансфороматором</t>
  </si>
  <si>
    <t xml:space="preserve">ТП-400-10-0,4 </t>
  </si>
  <si>
    <t>10 кВ, 400 кВА</t>
  </si>
  <si>
    <t>10 кВ, 250 кВА</t>
  </si>
  <si>
    <t>1 элекмент ПС</t>
  </si>
  <si>
    <t>М6-0510</t>
  </si>
  <si>
    <t>Э1-07-1</t>
  </si>
  <si>
    <t>Реконструкция КТП 630-10/6-0,4</t>
  </si>
  <si>
    <t xml:space="preserve">ТП-630-10-0,4 </t>
  </si>
  <si>
    <t>10 кВ, 630 кВА</t>
  </si>
  <si>
    <t>Э1-08-1</t>
  </si>
  <si>
    <t>ВЛ-10 кВ</t>
  </si>
  <si>
    <t>УНЦ ВЛ-10 кВ на строительно-монтажные работы без опор и провода</t>
  </si>
  <si>
    <t>УНЦ опор ВЛ-10 кВ</t>
  </si>
  <si>
    <t>УНЦ провода СИП ВЛ-0,4 кВ</t>
  </si>
  <si>
    <t>УНЦ на вырубку просеки ВЛ</t>
  </si>
  <si>
    <t>1 км</t>
  </si>
  <si>
    <t>1 га</t>
  </si>
  <si>
    <t>Л3-02-1</t>
  </si>
  <si>
    <t>Л7-31-2</t>
  </si>
  <si>
    <t>Б7-01</t>
  </si>
  <si>
    <t>Реконструкция ВЛ-10 кВ ф.21</t>
  </si>
  <si>
    <t>зеленый бор</t>
  </si>
  <si>
    <t>Политехник</t>
  </si>
  <si>
    <t>Березка</t>
  </si>
  <si>
    <t>Буденовец</t>
  </si>
  <si>
    <t>Оредежское</t>
  </si>
  <si>
    <t>ЛОМО</t>
  </si>
  <si>
    <t>10 кВ, 100 кВА</t>
  </si>
  <si>
    <t>Реконструкция ВЛ-10 кВ ф.31</t>
  </si>
  <si>
    <t xml:space="preserve">Благоустройство территории ПС </t>
  </si>
  <si>
    <t>Территория ПС (благоустройство, заземление)</t>
  </si>
  <si>
    <t>Зеленый бор</t>
  </si>
  <si>
    <t xml:space="preserve">УНЦ КТП блочногго типа 6-20 кВ </t>
  </si>
  <si>
    <t>БКТП</t>
  </si>
  <si>
    <t>1000 кВА</t>
  </si>
  <si>
    <t>Э3-09-1</t>
  </si>
  <si>
    <t xml:space="preserve">УНЦ ячейки выключателя КРУ </t>
  </si>
  <si>
    <t>ячейка</t>
  </si>
  <si>
    <t>В9-01-1</t>
  </si>
  <si>
    <t>УНЦ КЛ</t>
  </si>
  <si>
    <t>КЛ 900 м</t>
  </si>
  <si>
    <t>КЛ</t>
  </si>
  <si>
    <t>1 км по трассе</t>
  </si>
  <si>
    <t>К1-08-1</t>
  </si>
  <si>
    <t>УНЦ на устройство траншеи КЛ и восстановление благоустройства по трассе</t>
  </si>
  <si>
    <t>Б2-02-1</t>
  </si>
  <si>
    <t>УНЦ выполнения специального перехода кабельной линии метедом ГНБ</t>
  </si>
  <si>
    <t>Н1-02-1</t>
  </si>
  <si>
    <t>КЛ 400 м</t>
  </si>
  <si>
    <t>П6-10</t>
  </si>
  <si>
    <t>объект</t>
  </si>
  <si>
    <t>УНЦ на проектные и изыскательские работы по ВЛ</t>
  </si>
  <si>
    <t>1 ВЛ</t>
  </si>
  <si>
    <t>П3-04</t>
  </si>
  <si>
    <t>2026</t>
  </si>
  <si>
    <t>Комплекс работ по реконструкции и строительству КЛ и ТП</t>
  </si>
  <si>
    <t>Приозерск</t>
  </si>
  <si>
    <t>ТП, КЛ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</si>
</sst>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_-* #,##0.00\ _₽_-;\-* #,##0.00\ _₽_-;_-* &quot;-&quot;??\ _₽_-;_-@_-"/>
    <numFmt numFmtId="168" formatCode="0.0"/>
    <numFmt numFmtId="169" formatCode="#,##0.000"/>
  </numFmts>
  <fonts count="56" x14ac:knownFonts="1">
    <font>
      <sz val="11"/>
      <color indexed="64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indexed="64"/>
      <name val="Calibri"/>
      <family val="2"/>
      <charset val="204"/>
    </font>
    <font>
      <sz val="11"/>
      <color indexed="65"/>
      <name val="Calibri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64"/>
      <name val="Calibri"/>
      <family val="2"/>
      <charset val="204"/>
    </font>
    <font>
      <b/>
      <sz val="11"/>
      <color indexed="65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1"/>
      <color indexed="64"/>
      <name val="SimSun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2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sz val="14"/>
      <color indexed="64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64"/>
      <name val="Calibri"/>
      <family val="2"/>
      <charset val="204"/>
    </font>
    <font>
      <sz val="8"/>
      <color indexed="64"/>
      <name val="Calibri"/>
      <family val="2"/>
      <charset val="204"/>
    </font>
    <font>
      <sz val="8"/>
      <name val="Times New Roman"/>
      <family val="1"/>
      <charset val="204"/>
    </font>
    <font>
      <b/>
      <sz val="14"/>
      <color indexed="64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sz val="12"/>
      <color indexed="64"/>
      <name val="Calibri"/>
      <family val="2"/>
      <charset val="204"/>
      <scheme val="minor"/>
    </font>
    <font>
      <u/>
      <sz val="12"/>
      <color indexed="64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name val="Symbol"/>
      <family val="1"/>
      <charset val="2"/>
    </font>
    <font>
      <vertAlign val="superscript"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vertAlign val="superscript"/>
      <sz val="12"/>
      <color indexed="64"/>
      <name val="Times New Roman"/>
      <family val="1"/>
      <charset val="204"/>
    </font>
    <font>
      <vertAlign val="subscript"/>
      <sz val="12"/>
      <color indexed="64"/>
      <name val="Times New Roman"/>
      <family val="1"/>
      <charset val="204"/>
    </font>
    <font>
      <b/>
      <sz val="12"/>
      <color indexed="6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u/>
      <sz val="12"/>
      <color rgb="FF00000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1">
    <xf numFmtId="0" fontId="0" fillId="0" borderId="0"/>
    <xf numFmtId="0" fontId="2" fillId="2" borderId="0" applyNumberFormat="0" applyBorder="0" applyProtection="0"/>
    <xf numFmtId="0" fontId="2" fillId="3" borderId="0" applyNumberFormat="0" applyBorder="0" applyProtection="0"/>
    <xf numFmtId="0" fontId="2" fillId="4" borderId="0" applyNumberFormat="0" applyBorder="0" applyProtection="0"/>
    <xf numFmtId="0" fontId="2" fillId="5" borderId="0" applyNumberFormat="0" applyBorder="0" applyProtection="0"/>
    <xf numFmtId="0" fontId="2" fillId="6" borderId="0" applyNumberFormat="0" applyBorder="0" applyProtection="0"/>
    <xf numFmtId="0" fontId="2" fillId="7" borderId="0" applyNumberFormat="0" applyBorder="0" applyProtection="0"/>
    <xf numFmtId="0" fontId="2" fillId="8" borderId="0" applyNumberFormat="0" applyBorder="0" applyProtection="0"/>
    <xf numFmtId="0" fontId="2" fillId="9" borderId="0" applyNumberFormat="0" applyBorder="0" applyProtection="0"/>
    <xf numFmtId="0" fontId="2" fillId="10" borderId="0" applyNumberFormat="0" applyBorder="0" applyProtection="0"/>
    <xf numFmtId="0" fontId="2" fillId="5" borderId="0" applyNumberFormat="0" applyBorder="0" applyProtection="0"/>
    <xf numFmtId="0" fontId="2" fillId="8" borderId="0" applyNumberFormat="0" applyBorder="0" applyProtection="0"/>
    <xf numFmtId="0" fontId="2" fillId="11" borderId="0" applyNumberFormat="0" applyBorder="0" applyProtection="0"/>
    <xf numFmtId="0" fontId="3" fillId="12" borderId="0" applyNumberFormat="0" applyBorder="0" applyProtection="0"/>
    <xf numFmtId="0" fontId="3" fillId="9" borderId="0" applyNumberFormat="0" applyBorder="0" applyProtection="0"/>
    <xf numFmtId="0" fontId="3" fillId="10" borderId="0" applyNumberFormat="0" applyBorder="0" applyProtection="0"/>
    <xf numFmtId="0" fontId="3" fillId="13" borderId="0" applyNumberFormat="0" applyBorder="0" applyProtection="0"/>
    <xf numFmtId="0" fontId="3" fillId="14" borderId="0" applyNumberFormat="0" applyBorder="0" applyProtection="0"/>
    <xf numFmtId="0" fontId="3" fillId="15" borderId="0" applyNumberFormat="0" applyBorder="0" applyProtection="0"/>
    <xf numFmtId="0" fontId="4" fillId="0" borderId="0"/>
    <xf numFmtId="0" fontId="5" fillId="0" borderId="0"/>
    <xf numFmtId="0" fontId="3" fillId="16" borderId="0" applyNumberFormat="0" applyBorder="0" applyProtection="0"/>
    <xf numFmtId="0" fontId="3" fillId="17" borderId="0" applyNumberFormat="0" applyBorder="0" applyProtection="0"/>
    <xf numFmtId="0" fontId="3" fillId="18" borderId="0" applyNumberFormat="0" applyBorder="0" applyProtection="0"/>
    <xf numFmtId="0" fontId="3" fillId="13" borderId="0" applyNumberFormat="0" applyBorder="0" applyProtection="0"/>
    <xf numFmtId="0" fontId="3" fillId="14" borderId="0" applyNumberFormat="0" applyBorder="0" applyProtection="0"/>
    <xf numFmtId="0" fontId="3" fillId="19" borderId="0" applyNumberFormat="0" applyBorder="0" applyProtection="0"/>
    <xf numFmtId="0" fontId="6" fillId="7" borderId="1" applyNumberFormat="0" applyProtection="0"/>
    <xf numFmtId="0" fontId="6" fillId="7" borderId="1" applyNumberFormat="0" applyProtection="0"/>
    <xf numFmtId="0" fontId="6" fillId="7" borderId="1" applyNumberFormat="0" applyProtection="0"/>
    <xf numFmtId="0" fontId="7" fillId="20" borderId="2" applyNumberFormat="0" applyProtection="0"/>
    <xf numFmtId="0" fontId="7" fillId="20" borderId="2" applyNumberFormat="0" applyProtection="0"/>
    <xf numFmtId="0" fontId="7" fillId="20" borderId="2" applyNumberFormat="0" applyProtection="0"/>
    <xf numFmtId="0" fontId="7" fillId="20" borderId="2" applyNumberFormat="0" applyProtection="0"/>
    <xf numFmtId="0" fontId="8" fillId="20" borderId="1" applyNumberFormat="0" applyProtection="0"/>
    <xf numFmtId="0" fontId="8" fillId="20" borderId="1" applyNumberFormat="0" applyProtection="0"/>
    <xf numFmtId="0" fontId="8" fillId="20" borderId="1" applyNumberFormat="0" applyProtection="0"/>
    <xf numFmtId="0" fontId="9" fillId="0" borderId="3" applyNumberFormat="0" applyFill="0" applyProtection="0"/>
    <xf numFmtId="0" fontId="10" fillId="0" borderId="4" applyNumberFormat="0" applyFill="0" applyProtection="0"/>
    <xf numFmtId="0" fontId="11" fillId="0" borderId="5" applyNumberFormat="0" applyFill="0" applyProtection="0"/>
    <xf numFmtId="0" fontId="11" fillId="0" borderId="0" applyNumberFormat="0" applyFill="0" applyBorder="0" applyProtection="0"/>
    <xf numFmtId="0" fontId="12" fillId="0" borderId="6" applyNumberFormat="0" applyFill="0" applyProtection="0"/>
    <xf numFmtId="0" fontId="12" fillId="0" borderId="6" applyNumberFormat="0" applyFill="0" applyProtection="0"/>
    <xf numFmtId="0" fontId="12" fillId="0" borderId="6" applyNumberFormat="0" applyFill="0" applyProtection="0"/>
    <xf numFmtId="0" fontId="12" fillId="0" borderId="6" applyNumberFormat="0" applyFill="0" applyProtection="0"/>
    <xf numFmtId="0" fontId="13" fillId="21" borderId="7" applyNumberFormat="0" applyProtection="0"/>
    <xf numFmtId="0" fontId="14" fillId="0" borderId="0" applyNumberFormat="0" applyFill="0" applyBorder="0" applyProtection="0"/>
    <xf numFmtId="0" fontId="15" fillId="22" borderId="0" applyNumberFormat="0" applyBorder="0" applyProtection="0"/>
    <xf numFmtId="0" fontId="16" fillId="0" borderId="0"/>
    <xf numFmtId="0" fontId="16" fillId="0" borderId="0"/>
    <xf numFmtId="0" fontId="4" fillId="0" borderId="0"/>
    <xf numFmtId="0" fontId="5" fillId="0" borderId="0"/>
    <xf numFmtId="0" fontId="16" fillId="0" borderId="0"/>
    <xf numFmtId="0" fontId="17" fillId="0" borderId="0"/>
    <xf numFmtId="0" fontId="17" fillId="0" borderId="0"/>
    <xf numFmtId="0" fontId="16" fillId="0" borderId="0"/>
    <xf numFmtId="0" fontId="18" fillId="0" borderId="0"/>
    <xf numFmtId="0" fontId="16" fillId="0" borderId="0"/>
    <xf numFmtId="0" fontId="5" fillId="0" borderId="0"/>
    <xf numFmtId="0" fontId="16" fillId="0" borderId="0"/>
    <xf numFmtId="0" fontId="19" fillId="0" borderId="0"/>
    <xf numFmtId="0" fontId="16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3" borderId="0" applyNumberFormat="0" applyBorder="0" applyProtection="0"/>
    <xf numFmtId="0" fontId="21" fillId="0" borderId="0" applyNumberFormat="0" applyFill="0" applyBorder="0" applyProtection="0"/>
    <xf numFmtId="0" fontId="2" fillId="23" borderId="8" applyNumberFormat="0" applyFont="0" applyProtection="0"/>
    <xf numFmtId="0" fontId="2" fillId="23" borderId="8" applyNumberFormat="0" applyFont="0" applyProtection="0"/>
    <xf numFmtId="0" fontId="2" fillId="23" borderId="8" applyNumberFormat="0" applyFont="0" applyProtection="0"/>
    <xf numFmtId="0" fontId="2" fillId="23" borderId="8" applyNumberFormat="0" applyFont="0" applyProtection="0"/>
    <xf numFmtId="9" fontId="5" fillId="0" borderId="0" applyFont="0" applyFill="0" applyBorder="0" applyProtection="0"/>
    <xf numFmtId="9" fontId="16" fillId="0" borderId="0" applyFont="0" applyFill="0" applyBorder="0" applyProtection="0"/>
    <xf numFmtId="0" fontId="22" fillId="0" borderId="9" applyNumberFormat="0" applyFill="0" applyProtection="0"/>
    <xf numFmtId="0" fontId="23" fillId="0" borderId="0"/>
    <xf numFmtId="0" fontId="24" fillId="0" borderId="0" applyNumberForma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5" fontId="5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7" fontId="16" fillId="0" borderId="0" applyFont="0" applyFill="0" applyBorder="0" applyProtection="0"/>
    <xf numFmtId="0" fontId="25" fillId="4" borderId="0" applyNumberFormat="0" applyBorder="0" applyProtection="0"/>
  </cellStyleXfs>
  <cellXfs count="175">
    <xf numFmtId="0" fontId="0" fillId="0" borderId="0" xfId="0"/>
    <xf numFmtId="0" fontId="16" fillId="0" borderId="0" xfId="52"/>
    <xf numFmtId="49" fontId="16" fillId="0" borderId="0" xfId="52" applyNumberFormat="1" applyAlignment="1">
      <alignment horizontal="center"/>
    </xf>
    <xf numFmtId="0" fontId="16" fillId="0" borderId="0" xfId="52" applyAlignment="1">
      <alignment vertical="center"/>
    </xf>
    <xf numFmtId="49" fontId="16" fillId="0" borderId="0" xfId="52" applyNumberFormat="1"/>
    <xf numFmtId="0" fontId="28" fillId="0" borderId="0" xfId="170" applyFont="1" applyAlignment="1">
      <alignment vertical="top"/>
    </xf>
    <xf numFmtId="0" fontId="29" fillId="0" borderId="0" xfId="0" applyFont="1"/>
    <xf numFmtId="0" fontId="30" fillId="0" borderId="0" xfId="52" applyFont="1" applyAlignment="1">
      <alignment vertical="center"/>
    </xf>
    <xf numFmtId="0" fontId="16" fillId="0" borderId="10" xfId="52" applyBorder="1" applyAlignment="1">
      <alignment horizontal="center" vertical="center" wrapText="1"/>
    </xf>
    <xf numFmtId="0" fontId="16" fillId="0" borderId="11" xfId="52" applyBorder="1" applyAlignment="1">
      <alignment horizontal="center" vertical="center" wrapText="1"/>
    </xf>
    <xf numFmtId="0" fontId="16" fillId="0" borderId="0" xfId="52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/>
    </xf>
    <xf numFmtId="4" fontId="16" fillId="0" borderId="11" xfId="52" applyNumberFormat="1" applyBorder="1" applyAlignment="1">
      <alignment horizontal="center" vertical="center" wrapText="1"/>
    </xf>
    <xf numFmtId="49" fontId="31" fillId="0" borderId="0" xfId="0" applyNumberFormat="1" applyFont="1" applyAlignment="1">
      <alignment horizontal="left" vertical="center"/>
    </xf>
    <xf numFmtId="49" fontId="32" fillId="0" borderId="0" xfId="52" applyNumberFormat="1" applyFont="1" applyAlignment="1">
      <alignment horizontal="left"/>
    </xf>
    <xf numFmtId="0" fontId="33" fillId="0" borderId="0" xfId="0" applyFont="1" applyAlignment="1">
      <alignment horizontal="left"/>
    </xf>
    <xf numFmtId="0" fontId="29" fillId="0" borderId="0" xfId="0" applyFont="1" applyAlignment="1">
      <alignment horizontal="center"/>
    </xf>
    <xf numFmtId="0" fontId="33" fillId="0" borderId="0" xfId="0" applyFont="1" applyAlignment="1">
      <alignment vertical="top" wrapText="1"/>
    </xf>
    <xf numFmtId="0" fontId="33" fillId="0" borderId="0" xfId="0" applyFont="1" applyAlignment="1">
      <alignment vertical="top"/>
    </xf>
    <xf numFmtId="0" fontId="0" fillId="0" borderId="0" xfId="0" applyAlignment="1">
      <alignment horizontal="center"/>
    </xf>
    <xf numFmtId="168" fontId="16" fillId="0" borderId="0" xfId="0" applyNumberFormat="1" applyFont="1" applyAlignment="1">
      <alignment horizontal="center" wrapText="1"/>
    </xf>
    <xf numFmtId="0" fontId="16" fillId="0" borderId="0" xfId="0" applyFont="1"/>
    <xf numFmtId="0" fontId="16" fillId="0" borderId="15" xfId="0" applyFont="1" applyBorder="1"/>
    <xf numFmtId="0" fontId="33" fillId="0" borderId="11" xfId="0" applyFont="1" applyBorder="1" applyAlignment="1">
      <alignment horizontal="center" vertical="center" wrapText="1"/>
    </xf>
    <xf numFmtId="16" fontId="16" fillId="0" borderId="11" xfId="52" quotePrefix="1" applyNumberFormat="1" applyBorder="1" applyAlignment="1">
      <alignment horizontal="center" vertical="center" wrapText="1"/>
    </xf>
    <xf numFmtId="4" fontId="16" fillId="0" borderId="11" xfId="52" quotePrefix="1" applyNumberFormat="1" applyBorder="1" applyAlignment="1">
      <alignment horizontal="center" vertical="center" wrapText="1"/>
    </xf>
    <xf numFmtId="0" fontId="36" fillId="0" borderId="0" xfId="0" applyFont="1" applyAlignment="1">
      <alignment horizontal="center"/>
    </xf>
    <xf numFmtId="0" fontId="36" fillId="0" borderId="0" xfId="0" applyFont="1"/>
    <xf numFmtId="0" fontId="37" fillId="0" borderId="0" xfId="0" applyFont="1" applyAlignment="1">
      <alignment horizontal="center"/>
    </xf>
    <xf numFmtId="0" fontId="37" fillId="0" borderId="0" xfId="0" applyFont="1"/>
    <xf numFmtId="0" fontId="37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2" fillId="0" borderId="0" xfId="0" applyFont="1" applyAlignment="1">
      <alignment horizontal="left" vertical="top"/>
    </xf>
    <xf numFmtId="49" fontId="39" fillId="0" borderId="0" xfId="0" applyNumberFormat="1" applyFont="1"/>
    <xf numFmtId="0" fontId="40" fillId="0" borderId="0" xfId="0" applyFont="1"/>
    <xf numFmtId="0" fontId="40" fillId="0" borderId="0" xfId="0" applyFont="1" applyAlignment="1">
      <alignment horizontal="center"/>
    </xf>
    <xf numFmtId="0" fontId="33" fillId="0" borderId="0" xfId="0" applyFont="1"/>
    <xf numFmtId="0" fontId="33" fillId="0" borderId="11" xfId="0" applyFont="1" applyBorder="1" applyAlignment="1">
      <alignment horizontal="center"/>
    </xf>
    <xf numFmtId="0" fontId="41" fillId="0" borderId="0" xfId="0" applyFont="1"/>
    <xf numFmtId="0" fontId="16" fillId="0" borderId="12" xfId="0" applyFont="1" applyBorder="1" applyAlignment="1">
      <alignment horizontal="center" vertical="center" wrapText="1"/>
    </xf>
    <xf numFmtId="0" fontId="33" fillId="0" borderId="11" xfId="0" applyFont="1" applyBorder="1" applyAlignment="1">
      <alignment horizontal="center" vertical="center"/>
    </xf>
    <xf numFmtId="169" fontId="16" fillId="0" borderId="11" xfId="0" applyNumberFormat="1" applyFont="1" applyBorder="1" applyAlignment="1">
      <alignment horizontal="center" wrapText="1"/>
    </xf>
    <xf numFmtId="0" fontId="33" fillId="0" borderId="0" xfId="0" applyFont="1" applyAlignment="1">
      <alignment horizontal="center" vertical="center"/>
    </xf>
    <xf numFmtId="0" fontId="33" fillId="0" borderId="0" xfId="0" applyFont="1" applyAlignment="1">
      <alignment horizontal="center"/>
    </xf>
    <xf numFmtId="0" fontId="42" fillId="0" borderId="0" xfId="0" applyFont="1"/>
    <xf numFmtId="0" fontId="36" fillId="0" borderId="0" xfId="0" applyFont="1" applyAlignment="1">
      <alignment horizontal="center" wrapText="1"/>
    </xf>
    <xf numFmtId="0" fontId="36" fillId="0" borderId="0" xfId="0" applyFont="1" applyAlignment="1">
      <alignment wrapText="1"/>
    </xf>
    <xf numFmtId="0" fontId="0" fillId="0" borderId="0" xfId="0" applyAlignment="1">
      <alignment wrapText="1"/>
    </xf>
    <xf numFmtId="0" fontId="41" fillId="0" borderId="0" xfId="0" applyFont="1" applyAlignment="1">
      <alignment wrapText="1"/>
    </xf>
    <xf numFmtId="0" fontId="40" fillId="0" borderId="0" xfId="0" applyFont="1" applyAlignment="1">
      <alignment wrapText="1"/>
    </xf>
    <xf numFmtId="0" fontId="4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35" fillId="0" borderId="0" xfId="0" applyFont="1" applyAlignment="1">
      <alignment horizontal="center" vertical="center"/>
    </xf>
    <xf numFmtId="0" fontId="16" fillId="0" borderId="17" xfId="52" applyBorder="1" applyAlignment="1">
      <alignment horizontal="center" vertical="center" wrapText="1"/>
    </xf>
    <xf numFmtId="4" fontId="16" fillId="0" borderId="17" xfId="52" applyNumberFormat="1" applyBorder="1" applyAlignment="1">
      <alignment horizontal="center" vertical="center" wrapText="1"/>
    </xf>
    <xf numFmtId="49" fontId="52" fillId="0" borderId="0" xfId="52" applyNumberFormat="1" applyFont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4" fontId="16" fillId="0" borderId="0" xfId="0" applyNumberFormat="1" applyFont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4" fontId="16" fillId="0" borderId="17" xfId="0" applyNumberFormat="1" applyFont="1" applyBorder="1" applyAlignment="1">
      <alignment horizontal="center" vertical="center"/>
    </xf>
    <xf numFmtId="4" fontId="16" fillId="0" borderId="11" xfId="0" applyNumberFormat="1" applyFont="1" applyBorder="1" applyAlignment="1">
      <alignment horizontal="center" wrapText="1"/>
    </xf>
    <xf numFmtId="4" fontId="52" fillId="0" borderId="17" xfId="52" applyNumberFormat="1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49" fontId="52" fillId="0" borderId="0" xfId="52" applyNumberFormat="1" applyFont="1" applyAlignment="1">
      <alignment horizontal="center" vertical="center" wrapText="1"/>
    </xf>
    <xf numFmtId="0" fontId="26" fillId="0" borderId="0" xfId="52" applyFont="1" applyAlignment="1">
      <alignment horizontal="center" vertical="center" wrapText="1"/>
    </xf>
    <xf numFmtId="49" fontId="26" fillId="0" borderId="0" xfId="52" applyNumberFormat="1" applyFont="1" applyAlignment="1">
      <alignment horizontal="right" vertical="center" wrapText="1"/>
    </xf>
    <xf numFmtId="0" fontId="26" fillId="0" borderId="0" xfId="0" applyFont="1" applyAlignment="1">
      <alignment horizontal="center" vertical="center" wrapText="1"/>
    </xf>
    <xf numFmtId="4" fontId="27" fillId="0" borderId="0" xfId="52" applyNumberFormat="1" applyFont="1" applyAlignment="1">
      <alignment horizontal="center" vertical="center" wrapText="1"/>
    </xf>
    <xf numFmtId="0" fontId="52" fillId="0" borderId="0" xfId="0" applyFont="1" applyAlignment="1">
      <alignment horizontal="center" vertical="center" wrapText="1"/>
    </xf>
    <xf numFmtId="49" fontId="26" fillId="0" borderId="0" xfId="52" applyNumberFormat="1" applyFont="1" applyAlignment="1">
      <alignment horizontal="left" vertical="center" wrapText="1"/>
    </xf>
    <xf numFmtId="0" fontId="16" fillId="0" borderId="16" xfId="52" applyBorder="1" applyAlignment="1">
      <alignment horizontal="center" vertical="center" wrapText="1"/>
    </xf>
    <xf numFmtId="49" fontId="52" fillId="0" borderId="16" xfId="52" applyNumberFormat="1" applyFont="1" applyBorder="1" applyAlignment="1">
      <alignment horizontal="left" vertical="center" wrapText="1"/>
    </xf>
    <xf numFmtId="49" fontId="52" fillId="0" borderId="16" xfId="52" applyNumberFormat="1" applyFont="1" applyBorder="1" applyAlignment="1">
      <alignment horizontal="center" vertical="center" wrapText="1"/>
    </xf>
    <xf numFmtId="4" fontId="16" fillId="0" borderId="16" xfId="52" applyNumberFormat="1" applyBorder="1" applyAlignment="1">
      <alignment horizontal="center" vertical="center" wrapText="1"/>
    </xf>
    <xf numFmtId="4" fontId="16" fillId="0" borderId="16" xfId="0" applyNumberFormat="1" applyFont="1" applyBorder="1" applyAlignment="1">
      <alignment horizontal="center" vertical="center"/>
    </xf>
    <xf numFmtId="4" fontId="16" fillId="0" borderId="0" xfId="52" quotePrefix="1" applyNumberFormat="1" applyAlignment="1">
      <alignment horizontal="center" vertical="center" wrapText="1"/>
    </xf>
    <xf numFmtId="4" fontId="16" fillId="0" borderId="0" xfId="52" applyNumberFormat="1" applyAlignment="1">
      <alignment horizontal="center" vertical="center" wrapText="1"/>
    </xf>
    <xf numFmtId="49" fontId="16" fillId="0" borderId="17" xfId="52" applyNumberForma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49" fontId="31" fillId="0" borderId="17" xfId="170" applyNumberFormat="1" applyFont="1" applyBorder="1" applyAlignment="1">
      <alignment horizontal="center" vertical="center"/>
    </xf>
    <xf numFmtId="0" fontId="16" fillId="0" borderId="17" xfId="170" applyFont="1" applyBorder="1" applyAlignment="1">
      <alignment horizontal="center" vertical="center"/>
    </xf>
    <xf numFmtId="0" fontId="16" fillId="0" borderId="0" xfId="52" applyAlignment="1">
      <alignment wrapText="1"/>
    </xf>
    <xf numFmtId="0" fontId="16" fillId="0" borderId="0" xfId="52" applyAlignment="1">
      <alignment horizontal="center" wrapText="1"/>
    </xf>
    <xf numFmtId="0" fontId="16" fillId="0" borderId="0" xfId="52" applyAlignment="1">
      <alignment horizontal="center"/>
    </xf>
    <xf numFmtId="0" fontId="26" fillId="0" borderId="0" xfId="55" applyFont="1" applyAlignment="1">
      <alignment horizontal="right"/>
    </xf>
    <xf numFmtId="0" fontId="27" fillId="0" borderId="0" xfId="52" applyFont="1" applyAlignment="1">
      <alignment horizontal="center" vertical="center" wrapText="1"/>
    </xf>
    <xf numFmtId="0" fontId="27" fillId="0" borderId="0" xfId="52" applyFont="1" applyAlignment="1">
      <alignment vertical="center"/>
    </xf>
    <xf numFmtId="0" fontId="27" fillId="0" borderId="0" xfId="52" applyFont="1" applyAlignment="1">
      <alignment horizontal="center"/>
    </xf>
    <xf numFmtId="0" fontId="27" fillId="0" borderId="0" xfId="52" applyFont="1"/>
    <xf numFmtId="3" fontId="16" fillId="0" borderId="11" xfId="52" applyNumberFormat="1" applyBorder="1" applyAlignment="1">
      <alignment horizontal="center" vertical="center" wrapText="1"/>
    </xf>
    <xf numFmtId="0" fontId="30" fillId="0" borderId="0" xfId="52" applyFont="1" applyAlignment="1">
      <alignment horizontal="center" vertical="center" wrapText="1"/>
    </xf>
    <xf numFmtId="0" fontId="16" fillId="0" borderId="11" xfId="52" applyBorder="1" applyAlignment="1">
      <alignment horizontal="left" vertical="center" wrapText="1"/>
    </xf>
    <xf numFmtId="49" fontId="16" fillId="0" borderId="11" xfId="52" applyNumberFormat="1" applyBorder="1" applyAlignment="1">
      <alignment horizontal="center" vertical="center" wrapText="1"/>
    </xf>
    <xf numFmtId="0" fontId="16" fillId="0" borderId="0" xfId="52" applyAlignment="1">
      <alignment horizontal="left" vertical="center" wrapText="1"/>
    </xf>
    <xf numFmtId="0" fontId="16" fillId="0" borderId="11" xfId="0" applyFont="1" applyBorder="1" applyAlignment="1" applyProtection="1">
      <alignment horizontal="center" vertical="center"/>
      <protection locked="0"/>
    </xf>
    <xf numFmtId="0" fontId="16" fillId="0" borderId="17" xfId="52" applyBorder="1" applyAlignment="1">
      <alignment horizontal="left" vertical="center" wrapText="1"/>
    </xf>
    <xf numFmtId="49" fontId="16" fillId="0" borderId="11" xfId="52" applyNumberFormat="1" applyBorder="1" applyAlignment="1">
      <alignment horizontal="left" vertical="center" wrapText="1"/>
    </xf>
    <xf numFmtId="0" fontId="16" fillId="0" borderId="11" xfId="52" applyBorder="1" applyAlignment="1">
      <alignment vertical="center" wrapText="1"/>
    </xf>
    <xf numFmtId="0" fontId="16" fillId="0" borderId="11" xfId="0" applyFont="1" applyBorder="1" applyAlignment="1" applyProtection="1">
      <alignment horizontal="left" vertical="center" wrapText="1"/>
      <protection locked="0"/>
    </xf>
    <xf numFmtId="4" fontId="16" fillId="0" borderId="11" xfId="0" applyNumberFormat="1" applyFont="1" applyBorder="1" applyAlignment="1">
      <alignment horizontal="center" vertical="center"/>
    </xf>
    <xf numFmtId="4" fontId="16" fillId="0" borderId="11" xfId="0" applyNumberFormat="1" applyFont="1" applyBorder="1" applyAlignment="1">
      <alignment horizontal="center" vertical="center" wrapText="1"/>
    </xf>
    <xf numFmtId="49" fontId="16" fillId="0" borderId="17" xfId="52" applyNumberFormat="1" applyBorder="1" applyAlignment="1">
      <alignment horizontal="center" vertical="center" wrapText="1"/>
    </xf>
    <xf numFmtId="49" fontId="52" fillId="0" borderId="11" xfId="52" applyNumberFormat="1" applyFont="1" applyBorder="1" applyAlignment="1">
      <alignment horizontal="center" vertical="center" wrapText="1"/>
    </xf>
    <xf numFmtId="49" fontId="52" fillId="0" borderId="17" xfId="52" applyNumberFormat="1" applyFont="1" applyBorder="1" applyAlignment="1">
      <alignment horizontal="center" vertical="center" wrapText="1"/>
    </xf>
    <xf numFmtId="0" fontId="16" fillId="0" borderId="17" xfId="52" applyBorder="1" applyAlignment="1">
      <alignment vertical="center" wrapText="1"/>
    </xf>
    <xf numFmtId="49" fontId="52" fillId="0" borderId="17" xfId="52" applyNumberFormat="1" applyFont="1" applyBorder="1" applyAlignment="1">
      <alignment horizontal="left" vertical="center" wrapText="1"/>
    </xf>
    <xf numFmtId="0" fontId="16" fillId="0" borderId="0" xfId="52" applyAlignment="1">
      <alignment vertical="center" wrapText="1"/>
    </xf>
    <xf numFmtId="49" fontId="16" fillId="0" borderId="0" xfId="52" applyNumberFormat="1" applyAlignment="1">
      <alignment horizontal="center" vertical="center" wrapText="1"/>
    </xf>
    <xf numFmtId="49" fontId="16" fillId="0" borderId="0" xfId="52" applyNumberFormat="1" applyAlignment="1">
      <alignment horizontal="left"/>
    </xf>
    <xf numFmtId="0" fontId="16" fillId="0" borderId="0" xfId="52" applyAlignment="1">
      <alignment horizontal="left" wrapText="1"/>
    </xf>
    <xf numFmtId="0" fontId="16" fillId="0" borderId="0" xfId="52" applyAlignment="1">
      <alignment horizontal="left"/>
    </xf>
    <xf numFmtId="0" fontId="34" fillId="0" borderId="0" xfId="0" applyFont="1" applyAlignment="1">
      <alignment vertical="top" wrapText="1"/>
    </xf>
    <xf numFmtId="0" fontId="33" fillId="0" borderId="0" xfId="0" applyFont="1" applyAlignment="1">
      <alignment horizontal="left" vertical="top" wrapText="1"/>
    </xf>
    <xf numFmtId="0" fontId="16" fillId="0" borderId="0" xfId="52" applyAlignment="1">
      <alignment horizontal="left" vertical="top" wrapText="1"/>
    </xf>
    <xf numFmtId="4" fontId="16" fillId="0" borderId="17" xfId="0" applyNumberFormat="1" applyFont="1" applyBorder="1" applyAlignment="1">
      <alignment horizontal="center" vertical="center" wrapText="1"/>
    </xf>
    <xf numFmtId="0" fontId="16" fillId="0" borderId="10" xfId="52" applyBorder="1" applyAlignment="1">
      <alignment horizontal="left" vertical="center" wrapText="1"/>
    </xf>
    <xf numFmtId="0" fontId="16" fillId="0" borderId="11" xfId="52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9" xfId="52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49" fontId="16" fillId="0" borderId="19" xfId="52" applyNumberFormat="1" applyBorder="1" applyAlignment="1">
      <alignment horizontal="center" vertical="center" wrapText="1"/>
    </xf>
    <xf numFmtId="4" fontId="16" fillId="0" borderId="19" xfId="0" applyNumberFormat="1" applyFont="1" applyBorder="1" applyAlignment="1">
      <alignment horizontal="center" vertical="center" wrapText="1"/>
    </xf>
    <xf numFmtId="0" fontId="16" fillId="0" borderId="19" xfId="52" applyBorder="1" applyAlignment="1">
      <alignment horizontal="left" vertical="center" wrapText="1"/>
    </xf>
    <xf numFmtId="0" fontId="16" fillId="0" borderId="19" xfId="52" applyBorder="1" applyAlignment="1">
      <alignment vertical="center" wrapText="1"/>
    </xf>
    <xf numFmtId="4" fontId="16" fillId="0" borderId="11" xfId="0" applyNumberFormat="1" applyFont="1" applyFill="1" applyBorder="1" applyAlignment="1">
      <alignment horizontal="center" vertical="center"/>
    </xf>
    <xf numFmtId="49" fontId="16" fillId="0" borderId="11" xfId="52" applyNumberFormat="1" applyFill="1" applyBorder="1" applyAlignment="1">
      <alignment horizontal="center" vertical="center" wrapText="1"/>
    </xf>
    <xf numFmtId="49" fontId="16" fillId="0" borderId="19" xfId="52" applyNumberFormat="1" applyFill="1" applyBorder="1" applyAlignment="1">
      <alignment horizontal="center" vertical="center" wrapText="1"/>
    </xf>
    <xf numFmtId="0" fontId="16" fillId="0" borderId="0" xfId="52" applyFill="1" applyAlignment="1">
      <alignment horizontal="center"/>
    </xf>
    <xf numFmtId="49" fontId="16" fillId="0" borderId="0" xfId="52" applyNumberFormat="1" applyFill="1"/>
    <xf numFmtId="0" fontId="28" fillId="0" borderId="0" xfId="170" applyFont="1" applyFill="1" applyAlignment="1">
      <alignment vertical="top"/>
    </xf>
    <xf numFmtId="0" fontId="16" fillId="0" borderId="0" xfId="52" applyFill="1"/>
    <xf numFmtId="0" fontId="29" fillId="0" borderId="0" xfId="0" applyFont="1" applyFill="1"/>
    <xf numFmtId="0" fontId="30" fillId="0" borderId="0" xfId="52" applyFont="1" applyFill="1" applyAlignment="1">
      <alignment vertical="center"/>
    </xf>
    <xf numFmtId="3" fontId="16" fillId="0" borderId="11" xfId="52" applyNumberFormat="1" applyFill="1" applyBorder="1" applyAlignment="1">
      <alignment horizontal="center" vertical="center" wrapText="1"/>
    </xf>
    <xf numFmtId="0" fontId="16" fillId="0" borderId="11" xfId="52" applyFill="1" applyBorder="1" applyAlignment="1">
      <alignment horizontal="center" vertical="center" wrapText="1"/>
    </xf>
    <xf numFmtId="4" fontId="16" fillId="0" borderId="11" xfId="52" applyNumberFormat="1" applyFill="1" applyBorder="1" applyAlignment="1">
      <alignment horizontal="center" vertical="center" wrapText="1"/>
    </xf>
    <xf numFmtId="4" fontId="54" fillId="0" borderId="17" xfId="52" applyNumberFormat="1" applyFont="1" applyFill="1" applyBorder="1" applyAlignment="1">
      <alignment horizontal="center" vertical="center" wrapText="1"/>
    </xf>
    <xf numFmtId="4" fontId="16" fillId="0" borderId="19" xfId="52" applyNumberFormat="1" applyFill="1" applyBorder="1" applyAlignment="1">
      <alignment horizontal="center" vertical="center" wrapText="1"/>
    </xf>
    <xf numFmtId="0" fontId="16" fillId="0" borderId="17" xfId="52" applyFill="1" applyBorder="1" applyAlignment="1">
      <alignment horizontal="center" vertical="center" wrapText="1"/>
    </xf>
    <xf numFmtId="4" fontId="30" fillId="0" borderId="17" xfId="52" applyNumberFormat="1" applyFont="1" applyFill="1" applyBorder="1" applyAlignment="1">
      <alignment horizontal="center" vertical="center" wrapText="1"/>
    </xf>
    <xf numFmtId="4" fontId="30" fillId="0" borderId="11" xfId="52" applyNumberFormat="1" applyFont="1" applyFill="1" applyBorder="1" applyAlignment="1">
      <alignment horizontal="center" vertical="center" wrapText="1"/>
    </xf>
    <xf numFmtId="4" fontId="54" fillId="0" borderId="0" xfId="52" applyNumberFormat="1" applyFont="1" applyFill="1" applyAlignment="1">
      <alignment horizontal="center" vertical="center" wrapText="1"/>
    </xf>
    <xf numFmtId="4" fontId="27" fillId="0" borderId="0" xfId="52" applyNumberFormat="1" applyFont="1" applyFill="1" applyAlignment="1">
      <alignment horizontal="center" vertical="center" wrapText="1"/>
    </xf>
    <xf numFmtId="4" fontId="16" fillId="0" borderId="0" xfId="0" applyNumberFormat="1" applyFont="1" applyFill="1" applyAlignment="1">
      <alignment horizontal="center" vertical="center" wrapText="1"/>
    </xf>
    <xf numFmtId="0" fontId="16" fillId="0" borderId="0" xfId="52" applyFill="1" applyAlignment="1">
      <alignment horizontal="left"/>
    </xf>
    <xf numFmtId="4" fontId="16" fillId="0" borderId="11" xfId="52" quotePrefix="1" applyNumberForma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center" vertical="center"/>
    </xf>
    <xf numFmtId="4" fontId="16" fillId="0" borderId="17" xfId="0" applyNumberFormat="1" applyFont="1" applyFill="1" applyBorder="1" applyAlignment="1">
      <alignment horizontal="center" vertical="center"/>
    </xf>
    <xf numFmtId="0" fontId="27" fillId="0" borderId="0" xfId="52" applyFont="1" applyAlignment="1">
      <alignment horizontal="center" vertical="center" wrapText="1"/>
    </xf>
    <xf numFmtId="0" fontId="27" fillId="0" borderId="0" xfId="52" applyFont="1" applyAlignment="1">
      <alignment horizontal="center"/>
    </xf>
    <xf numFmtId="0" fontId="16" fillId="0" borderId="10" xfId="52" applyBorder="1" applyAlignment="1">
      <alignment horizontal="center" vertical="center" wrapText="1"/>
    </xf>
    <xf numFmtId="0" fontId="16" fillId="0" borderId="14" xfId="52" applyBorder="1" applyAlignment="1">
      <alignment horizontal="center" vertical="center" wrapText="1"/>
    </xf>
    <xf numFmtId="0" fontId="16" fillId="0" borderId="11" xfId="52" applyBorder="1" applyAlignment="1">
      <alignment horizontal="center" vertical="center" wrapText="1"/>
    </xf>
    <xf numFmtId="0" fontId="16" fillId="0" borderId="12" xfId="52" applyBorder="1" applyAlignment="1">
      <alignment horizontal="center" vertical="center" wrapText="1"/>
    </xf>
    <xf numFmtId="0" fontId="16" fillId="0" borderId="13" xfId="52" applyBorder="1" applyAlignment="1">
      <alignment horizontal="center" vertical="center" wrapText="1"/>
    </xf>
    <xf numFmtId="49" fontId="31" fillId="0" borderId="0" xfId="0" applyNumberFormat="1" applyFont="1" applyAlignment="1">
      <alignment horizontal="left" vertical="center"/>
    </xf>
    <xf numFmtId="0" fontId="3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/>
    </xf>
    <xf numFmtId="0" fontId="33" fillId="0" borderId="0" xfId="0" applyFont="1" applyAlignment="1">
      <alignment horizontal="left" vertical="top"/>
    </xf>
    <xf numFmtId="49" fontId="26" fillId="0" borderId="0" xfId="52" applyNumberFormat="1" applyFont="1" applyAlignment="1">
      <alignment horizontal="left" vertical="center" wrapText="1"/>
    </xf>
    <xf numFmtId="0" fontId="33" fillId="0" borderId="0" xfId="0" applyFont="1" applyAlignment="1">
      <alignment horizontal="left" vertical="center"/>
    </xf>
    <xf numFmtId="0" fontId="33" fillId="24" borderId="0" xfId="0" applyFont="1" applyFill="1" applyAlignment="1">
      <alignment horizontal="left" vertical="top" wrapText="1"/>
    </xf>
    <xf numFmtId="0" fontId="16" fillId="0" borderId="11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top" wrapText="1"/>
    </xf>
    <xf numFmtId="0" fontId="31" fillId="0" borderId="0" xfId="0" applyFont="1" applyAlignment="1">
      <alignment horizontal="left" vertical="center" wrapText="1"/>
    </xf>
    <xf numFmtId="0" fontId="35" fillId="0" borderId="10" xfId="0" applyFont="1" applyBorder="1" applyAlignment="1">
      <alignment horizontal="center" vertical="center"/>
    </xf>
    <xf numFmtId="0" fontId="35" fillId="0" borderId="14" xfId="0" applyFont="1" applyBorder="1" applyAlignment="1">
      <alignment horizontal="center" vertical="center"/>
    </xf>
    <xf numFmtId="0" fontId="31" fillId="0" borderId="11" xfId="0" applyFont="1" applyBorder="1" applyAlignment="1">
      <alignment horizontal="center" vertical="center" wrapText="1"/>
    </xf>
    <xf numFmtId="49" fontId="33" fillId="0" borderId="17" xfId="0" applyNumberFormat="1" applyFont="1" applyBorder="1" applyAlignment="1">
      <alignment horizontal="center" vertical="center" wrapText="1"/>
    </xf>
    <xf numFmtId="49" fontId="33" fillId="0" borderId="18" xfId="0" applyNumberFormat="1" applyFont="1" applyBorder="1" applyAlignment="1">
      <alignment horizontal="center" vertical="center" wrapText="1"/>
    </xf>
    <xf numFmtId="0" fontId="31" fillId="0" borderId="0" xfId="0" applyFont="1" applyAlignment="1">
      <alignment horizontal="left" vertical="top" wrapText="1"/>
    </xf>
    <xf numFmtId="4" fontId="54" fillId="25" borderId="17" xfId="52" applyNumberFormat="1" applyFont="1" applyFill="1" applyBorder="1" applyAlignment="1">
      <alignment horizontal="center" vertical="center" wrapText="1"/>
    </xf>
  </cellXfs>
  <cellStyles count="261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Normal" xfId="19" xr:uid="{00000000-0005-0000-0000-000012000000}"/>
    <cellStyle name="Normal 2" xfId="20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28" xr:uid="{00000000-0005-0000-0000-00001B000000}"/>
    <cellStyle name="Ввод  3" xfId="29" xr:uid="{00000000-0005-0000-0000-00001C000000}"/>
    <cellStyle name="Вывод 2" xfId="30" xr:uid="{00000000-0005-0000-0000-00001D000000}"/>
    <cellStyle name="Вывод 2 2" xfId="31" xr:uid="{00000000-0005-0000-0000-00001E000000}"/>
    <cellStyle name="Вывод 3" xfId="32" xr:uid="{00000000-0005-0000-0000-00001F000000}"/>
    <cellStyle name="Вывод 4" xfId="33" xr:uid="{00000000-0005-0000-0000-000020000000}"/>
    <cellStyle name="Вычисление 2" xfId="34" xr:uid="{00000000-0005-0000-0000-000021000000}"/>
    <cellStyle name="Вычисление 2 2" xfId="35" xr:uid="{00000000-0005-0000-0000-000022000000}"/>
    <cellStyle name="Вычисление 3" xfId="36" xr:uid="{00000000-0005-0000-0000-000023000000}"/>
    <cellStyle name="Заголовок 1 2" xfId="37" xr:uid="{00000000-0005-0000-0000-000024000000}"/>
    <cellStyle name="Заголовок 2 2" xfId="38" xr:uid="{00000000-0005-0000-0000-000025000000}"/>
    <cellStyle name="Заголовок 3 2" xfId="39" xr:uid="{00000000-0005-0000-0000-000026000000}"/>
    <cellStyle name="Заголовок 4 2" xfId="40" xr:uid="{00000000-0005-0000-0000-000027000000}"/>
    <cellStyle name="Итог 2" xfId="41" xr:uid="{00000000-0005-0000-0000-000028000000}"/>
    <cellStyle name="Итог 2 2" xfId="42" xr:uid="{00000000-0005-0000-0000-000029000000}"/>
    <cellStyle name="Итог 3" xfId="43" xr:uid="{00000000-0005-0000-0000-00002A000000}"/>
    <cellStyle name="Итог 4" xfId="44" xr:uid="{00000000-0005-0000-0000-00002B000000}"/>
    <cellStyle name="Контрольная ячейка 2" xfId="45" xr:uid="{00000000-0005-0000-0000-00002C000000}"/>
    <cellStyle name="Название 2" xfId="46" xr:uid="{00000000-0005-0000-0000-00002D000000}"/>
    <cellStyle name="Нейтральный 2" xfId="47" xr:uid="{00000000-0005-0000-0000-00002E000000}"/>
    <cellStyle name="Обычный" xfId="0" builtinId="0"/>
    <cellStyle name="Обычный 10" xfId="48" xr:uid="{00000000-0005-0000-0000-000030000000}"/>
    <cellStyle name="Обычный 11" xfId="49" xr:uid="{00000000-0005-0000-0000-000031000000}"/>
    <cellStyle name="Обычный 12" xfId="50" xr:uid="{00000000-0005-0000-0000-000032000000}"/>
    <cellStyle name="Обычный 12 2" xfId="51" xr:uid="{00000000-0005-0000-0000-000033000000}"/>
    <cellStyle name="Обычный 14" xfId="52" xr:uid="{00000000-0005-0000-0000-000034000000}"/>
    <cellStyle name="Обычный 2" xfId="53" xr:uid="{00000000-0005-0000-0000-000035000000}"/>
    <cellStyle name="Обычный 2 26 2" xfId="54" xr:uid="{00000000-0005-0000-0000-000036000000}"/>
    <cellStyle name="Обычный 3" xfId="55" xr:uid="{00000000-0005-0000-0000-000037000000}"/>
    <cellStyle name="Обычный 3 2" xfId="56" xr:uid="{00000000-0005-0000-0000-000038000000}"/>
    <cellStyle name="Обычный 3 2 2" xfId="57" xr:uid="{00000000-0005-0000-0000-000039000000}"/>
    <cellStyle name="Обычный 3 2 2 2" xfId="58" xr:uid="{00000000-0005-0000-0000-00003A000000}"/>
    <cellStyle name="Обычный 3 21" xfId="59" xr:uid="{00000000-0005-0000-0000-00003B000000}"/>
    <cellStyle name="Обычный 4" xfId="60" xr:uid="{00000000-0005-0000-0000-00003C000000}"/>
    <cellStyle name="Обычный 4 2" xfId="61" xr:uid="{00000000-0005-0000-0000-00003D000000}"/>
    <cellStyle name="Обычный 5" xfId="62" xr:uid="{00000000-0005-0000-0000-00003E000000}"/>
    <cellStyle name="Обычный 6" xfId="63" xr:uid="{00000000-0005-0000-0000-00003F000000}"/>
    <cellStyle name="Обычный 6 10" xfId="64" xr:uid="{00000000-0005-0000-0000-000040000000}"/>
    <cellStyle name="Обычный 6 2" xfId="65" xr:uid="{00000000-0005-0000-0000-000041000000}"/>
    <cellStyle name="Обычный 6 2 10" xfId="66" xr:uid="{00000000-0005-0000-0000-000042000000}"/>
    <cellStyle name="Обычный 6 2 11" xfId="67" xr:uid="{00000000-0005-0000-0000-000043000000}"/>
    <cellStyle name="Обычный 6 2 2" xfId="68" xr:uid="{00000000-0005-0000-0000-000044000000}"/>
    <cellStyle name="Обычный 6 2 2 2" xfId="69" xr:uid="{00000000-0005-0000-0000-000045000000}"/>
    <cellStyle name="Обычный 6 2 2 2 2" xfId="70" xr:uid="{00000000-0005-0000-0000-000046000000}"/>
    <cellStyle name="Обычный 6 2 2 2 2 2" xfId="71" xr:uid="{00000000-0005-0000-0000-000047000000}"/>
    <cellStyle name="Обычный 6 2 2 2 2 2 2" xfId="72" xr:uid="{00000000-0005-0000-0000-000048000000}"/>
    <cellStyle name="Обычный 6 2 2 2 2 2 3" xfId="73" xr:uid="{00000000-0005-0000-0000-000049000000}"/>
    <cellStyle name="Обычный 6 2 2 2 2 3" xfId="74" xr:uid="{00000000-0005-0000-0000-00004A000000}"/>
    <cellStyle name="Обычный 6 2 2 2 2 4" xfId="75" xr:uid="{00000000-0005-0000-0000-00004B000000}"/>
    <cellStyle name="Обычный 6 2 2 2 3" xfId="76" xr:uid="{00000000-0005-0000-0000-00004C000000}"/>
    <cellStyle name="Обычный 6 2 2 2 3 2" xfId="77" xr:uid="{00000000-0005-0000-0000-00004D000000}"/>
    <cellStyle name="Обычный 6 2 2 2 3 3" xfId="78" xr:uid="{00000000-0005-0000-0000-00004E000000}"/>
    <cellStyle name="Обычный 6 2 2 2 4" xfId="79" xr:uid="{00000000-0005-0000-0000-00004F000000}"/>
    <cellStyle name="Обычный 6 2 2 2 5" xfId="80" xr:uid="{00000000-0005-0000-0000-000050000000}"/>
    <cellStyle name="Обычный 6 2 2 3" xfId="81" xr:uid="{00000000-0005-0000-0000-000051000000}"/>
    <cellStyle name="Обычный 6 2 2 3 2" xfId="82" xr:uid="{00000000-0005-0000-0000-000052000000}"/>
    <cellStyle name="Обычный 6 2 2 3 2 2" xfId="83" xr:uid="{00000000-0005-0000-0000-000053000000}"/>
    <cellStyle name="Обычный 6 2 2 3 2 3" xfId="84" xr:uid="{00000000-0005-0000-0000-000054000000}"/>
    <cellStyle name="Обычный 6 2 2 3 3" xfId="85" xr:uid="{00000000-0005-0000-0000-000055000000}"/>
    <cellStyle name="Обычный 6 2 2 3 4" xfId="86" xr:uid="{00000000-0005-0000-0000-000056000000}"/>
    <cellStyle name="Обычный 6 2 2 4" xfId="87" xr:uid="{00000000-0005-0000-0000-000057000000}"/>
    <cellStyle name="Обычный 6 2 2 4 2" xfId="88" xr:uid="{00000000-0005-0000-0000-000058000000}"/>
    <cellStyle name="Обычный 6 2 2 4 2 2" xfId="89" xr:uid="{00000000-0005-0000-0000-000059000000}"/>
    <cellStyle name="Обычный 6 2 2 4 2 3" xfId="90" xr:uid="{00000000-0005-0000-0000-00005A000000}"/>
    <cellStyle name="Обычный 6 2 2 4 3" xfId="91" xr:uid="{00000000-0005-0000-0000-00005B000000}"/>
    <cellStyle name="Обычный 6 2 2 4 4" xfId="92" xr:uid="{00000000-0005-0000-0000-00005C000000}"/>
    <cellStyle name="Обычный 6 2 2 5" xfId="93" xr:uid="{00000000-0005-0000-0000-00005D000000}"/>
    <cellStyle name="Обычный 6 2 2 5 2" xfId="94" xr:uid="{00000000-0005-0000-0000-00005E000000}"/>
    <cellStyle name="Обычный 6 2 2 5 3" xfId="95" xr:uid="{00000000-0005-0000-0000-00005F000000}"/>
    <cellStyle name="Обычный 6 2 2 6" xfId="96" xr:uid="{00000000-0005-0000-0000-000060000000}"/>
    <cellStyle name="Обычный 6 2 2 7" xfId="97" xr:uid="{00000000-0005-0000-0000-000061000000}"/>
    <cellStyle name="Обычный 6 2 2 8" xfId="98" xr:uid="{00000000-0005-0000-0000-000062000000}"/>
    <cellStyle name="Обычный 6 2 2 9" xfId="99" xr:uid="{00000000-0005-0000-0000-000063000000}"/>
    <cellStyle name="Обычный 6 2 3" xfId="100" xr:uid="{00000000-0005-0000-0000-000064000000}"/>
    <cellStyle name="Обычный 6 2 3 2" xfId="101" xr:uid="{00000000-0005-0000-0000-000065000000}"/>
    <cellStyle name="Обычный 6 2 3 2 2" xfId="102" xr:uid="{00000000-0005-0000-0000-000066000000}"/>
    <cellStyle name="Обычный 6 2 3 2 2 2" xfId="103" xr:uid="{00000000-0005-0000-0000-000067000000}"/>
    <cellStyle name="Обычный 6 2 3 2 2 2 2" xfId="104" xr:uid="{00000000-0005-0000-0000-000068000000}"/>
    <cellStyle name="Обычный 6 2 3 2 2 2 3" xfId="105" xr:uid="{00000000-0005-0000-0000-000069000000}"/>
    <cellStyle name="Обычный 6 2 3 2 2 3" xfId="106" xr:uid="{00000000-0005-0000-0000-00006A000000}"/>
    <cellStyle name="Обычный 6 2 3 2 2 4" xfId="107" xr:uid="{00000000-0005-0000-0000-00006B000000}"/>
    <cellStyle name="Обычный 6 2 3 2 3" xfId="108" xr:uid="{00000000-0005-0000-0000-00006C000000}"/>
    <cellStyle name="Обычный 6 2 3 2 3 2" xfId="109" xr:uid="{00000000-0005-0000-0000-00006D000000}"/>
    <cellStyle name="Обычный 6 2 3 2 3 3" xfId="110" xr:uid="{00000000-0005-0000-0000-00006E000000}"/>
    <cellStyle name="Обычный 6 2 3 2 4" xfId="111" xr:uid="{00000000-0005-0000-0000-00006F000000}"/>
    <cellStyle name="Обычный 6 2 3 2 5" xfId="112" xr:uid="{00000000-0005-0000-0000-000070000000}"/>
    <cellStyle name="Обычный 6 2 3 3" xfId="113" xr:uid="{00000000-0005-0000-0000-000071000000}"/>
    <cellStyle name="Обычный 6 2 3 3 2" xfId="114" xr:uid="{00000000-0005-0000-0000-000072000000}"/>
    <cellStyle name="Обычный 6 2 3 3 2 2" xfId="115" xr:uid="{00000000-0005-0000-0000-000073000000}"/>
    <cellStyle name="Обычный 6 2 3 3 2 3" xfId="116" xr:uid="{00000000-0005-0000-0000-000074000000}"/>
    <cellStyle name="Обычный 6 2 3 3 3" xfId="117" xr:uid="{00000000-0005-0000-0000-000075000000}"/>
    <cellStyle name="Обычный 6 2 3 3 4" xfId="118" xr:uid="{00000000-0005-0000-0000-000076000000}"/>
    <cellStyle name="Обычный 6 2 3 4" xfId="119" xr:uid="{00000000-0005-0000-0000-000077000000}"/>
    <cellStyle name="Обычный 6 2 3 4 2" xfId="120" xr:uid="{00000000-0005-0000-0000-000078000000}"/>
    <cellStyle name="Обычный 6 2 3 4 2 2" xfId="121" xr:uid="{00000000-0005-0000-0000-000079000000}"/>
    <cellStyle name="Обычный 6 2 3 4 2 3" xfId="122" xr:uid="{00000000-0005-0000-0000-00007A000000}"/>
    <cellStyle name="Обычный 6 2 3 4 3" xfId="123" xr:uid="{00000000-0005-0000-0000-00007B000000}"/>
    <cellStyle name="Обычный 6 2 3 4 4" xfId="124" xr:uid="{00000000-0005-0000-0000-00007C000000}"/>
    <cellStyle name="Обычный 6 2 3 5" xfId="125" xr:uid="{00000000-0005-0000-0000-00007D000000}"/>
    <cellStyle name="Обычный 6 2 3 5 2" xfId="126" xr:uid="{00000000-0005-0000-0000-00007E000000}"/>
    <cellStyle name="Обычный 6 2 3 5 3" xfId="127" xr:uid="{00000000-0005-0000-0000-00007F000000}"/>
    <cellStyle name="Обычный 6 2 3 6" xfId="128" xr:uid="{00000000-0005-0000-0000-000080000000}"/>
    <cellStyle name="Обычный 6 2 3 7" xfId="129" xr:uid="{00000000-0005-0000-0000-000081000000}"/>
    <cellStyle name="Обычный 6 2 3 8" xfId="130" xr:uid="{00000000-0005-0000-0000-000082000000}"/>
    <cellStyle name="Обычный 6 2 3 9" xfId="131" xr:uid="{00000000-0005-0000-0000-000083000000}"/>
    <cellStyle name="Обычный 6 2 4" xfId="132" xr:uid="{00000000-0005-0000-0000-000084000000}"/>
    <cellStyle name="Обычный 6 2 4 2" xfId="133" xr:uid="{00000000-0005-0000-0000-000085000000}"/>
    <cellStyle name="Обычный 6 2 4 2 2" xfId="134" xr:uid="{00000000-0005-0000-0000-000086000000}"/>
    <cellStyle name="Обычный 6 2 4 2 3" xfId="135" xr:uid="{00000000-0005-0000-0000-000087000000}"/>
    <cellStyle name="Обычный 6 2 4 3" xfId="136" xr:uid="{00000000-0005-0000-0000-000088000000}"/>
    <cellStyle name="Обычный 6 2 4 4" xfId="137" xr:uid="{00000000-0005-0000-0000-000089000000}"/>
    <cellStyle name="Обычный 6 2 4 5" xfId="138" xr:uid="{00000000-0005-0000-0000-00008A000000}"/>
    <cellStyle name="Обычный 6 2 5" xfId="139" xr:uid="{00000000-0005-0000-0000-00008B000000}"/>
    <cellStyle name="Обычный 6 2 5 2" xfId="140" xr:uid="{00000000-0005-0000-0000-00008C000000}"/>
    <cellStyle name="Обычный 6 2 5 2 2" xfId="141" xr:uid="{00000000-0005-0000-0000-00008D000000}"/>
    <cellStyle name="Обычный 6 2 5 2 3" xfId="142" xr:uid="{00000000-0005-0000-0000-00008E000000}"/>
    <cellStyle name="Обычный 6 2 5 3" xfId="143" xr:uid="{00000000-0005-0000-0000-00008F000000}"/>
    <cellStyle name="Обычный 6 2 5 4" xfId="144" xr:uid="{00000000-0005-0000-0000-000090000000}"/>
    <cellStyle name="Обычный 6 2 6" xfId="145" xr:uid="{00000000-0005-0000-0000-000091000000}"/>
    <cellStyle name="Обычный 6 2 6 2" xfId="146" xr:uid="{00000000-0005-0000-0000-000092000000}"/>
    <cellStyle name="Обычный 6 2 6 3" xfId="147" xr:uid="{00000000-0005-0000-0000-000093000000}"/>
    <cellStyle name="Обычный 6 2 7" xfId="148" xr:uid="{00000000-0005-0000-0000-000094000000}"/>
    <cellStyle name="Обычный 6 2 8" xfId="149" xr:uid="{00000000-0005-0000-0000-000095000000}"/>
    <cellStyle name="Обычный 6 2 9" xfId="150" xr:uid="{00000000-0005-0000-0000-000096000000}"/>
    <cellStyle name="Обычный 6 3" xfId="151" xr:uid="{00000000-0005-0000-0000-000097000000}"/>
    <cellStyle name="Обычный 6 3 2" xfId="152" xr:uid="{00000000-0005-0000-0000-000098000000}"/>
    <cellStyle name="Обычный 6 3 2 2" xfId="153" xr:uid="{00000000-0005-0000-0000-000099000000}"/>
    <cellStyle name="Обычный 6 3 2 3" xfId="154" xr:uid="{00000000-0005-0000-0000-00009A000000}"/>
    <cellStyle name="Обычный 6 3 3" xfId="155" xr:uid="{00000000-0005-0000-0000-00009B000000}"/>
    <cellStyle name="Обычный 6 3 4" xfId="156" xr:uid="{00000000-0005-0000-0000-00009C000000}"/>
    <cellStyle name="Обычный 6 4" xfId="157" xr:uid="{00000000-0005-0000-0000-00009D000000}"/>
    <cellStyle name="Обычный 6 4 2" xfId="158" xr:uid="{00000000-0005-0000-0000-00009E000000}"/>
    <cellStyle name="Обычный 6 4 2 2" xfId="159" xr:uid="{00000000-0005-0000-0000-00009F000000}"/>
    <cellStyle name="Обычный 6 4 2 3" xfId="160" xr:uid="{00000000-0005-0000-0000-0000A0000000}"/>
    <cellStyle name="Обычный 6 4 3" xfId="161" xr:uid="{00000000-0005-0000-0000-0000A1000000}"/>
    <cellStyle name="Обычный 6 4 4" xfId="162" xr:uid="{00000000-0005-0000-0000-0000A2000000}"/>
    <cellStyle name="Обычный 6 5" xfId="163" xr:uid="{00000000-0005-0000-0000-0000A3000000}"/>
    <cellStyle name="Обычный 6 5 2" xfId="164" xr:uid="{00000000-0005-0000-0000-0000A4000000}"/>
    <cellStyle name="Обычный 6 5 3" xfId="165" xr:uid="{00000000-0005-0000-0000-0000A5000000}"/>
    <cellStyle name="Обычный 6 6" xfId="166" xr:uid="{00000000-0005-0000-0000-0000A6000000}"/>
    <cellStyle name="Обычный 6 7" xfId="167" xr:uid="{00000000-0005-0000-0000-0000A7000000}"/>
    <cellStyle name="Обычный 6 8" xfId="168" xr:uid="{00000000-0005-0000-0000-0000A8000000}"/>
    <cellStyle name="Обычный 6 9" xfId="169" xr:uid="{00000000-0005-0000-0000-0000A9000000}"/>
    <cellStyle name="Обычный 7" xfId="170" xr:uid="{00000000-0005-0000-0000-0000AA000000}"/>
    <cellStyle name="Обычный 7 2" xfId="171" xr:uid="{00000000-0005-0000-0000-0000AB000000}"/>
    <cellStyle name="Обычный 7 2 2" xfId="172" xr:uid="{00000000-0005-0000-0000-0000AC000000}"/>
    <cellStyle name="Обычный 7 2 2 2" xfId="173" xr:uid="{00000000-0005-0000-0000-0000AD000000}"/>
    <cellStyle name="Обычный 7 2 2 2 2" xfId="174" xr:uid="{00000000-0005-0000-0000-0000AE000000}"/>
    <cellStyle name="Обычный 7 2 2 2 3" xfId="175" xr:uid="{00000000-0005-0000-0000-0000AF000000}"/>
    <cellStyle name="Обычный 7 2 2 3" xfId="176" xr:uid="{00000000-0005-0000-0000-0000B0000000}"/>
    <cellStyle name="Обычный 7 2 2 4" xfId="177" xr:uid="{00000000-0005-0000-0000-0000B1000000}"/>
    <cellStyle name="Обычный 7 2 3" xfId="178" xr:uid="{00000000-0005-0000-0000-0000B2000000}"/>
    <cellStyle name="Обычный 7 2 3 2" xfId="179" xr:uid="{00000000-0005-0000-0000-0000B3000000}"/>
    <cellStyle name="Обычный 7 2 3 2 2" xfId="180" xr:uid="{00000000-0005-0000-0000-0000B4000000}"/>
    <cellStyle name="Обычный 7 2 3 2 3" xfId="181" xr:uid="{00000000-0005-0000-0000-0000B5000000}"/>
    <cellStyle name="Обычный 7 2 3 3" xfId="182" xr:uid="{00000000-0005-0000-0000-0000B6000000}"/>
    <cellStyle name="Обычный 7 2 3 4" xfId="183" xr:uid="{00000000-0005-0000-0000-0000B7000000}"/>
    <cellStyle name="Обычный 7 2 4" xfId="184" xr:uid="{00000000-0005-0000-0000-0000B8000000}"/>
    <cellStyle name="Обычный 7 2 4 2" xfId="185" xr:uid="{00000000-0005-0000-0000-0000B9000000}"/>
    <cellStyle name="Обычный 7 2 4 3" xfId="186" xr:uid="{00000000-0005-0000-0000-0000BA000000}"/>
    <cellStyle name="Обычный 7 2 5" xfId="187" xr:uid="{00000000-0005-0000-0000-0000BB000000}"/>
    <cellStyle name="Обычный 7 2 6" xfId="188" xr:uid="{00000000-0005-0000-0000-0000BC000000}"/>
    <cellStyle name="Обычный 7 2 7" xfId="189" xr:uid="{00000000-0005-0000-0000-0000BD000000}"/>
    <cellStyle name="Обычный 8" xfId="190" xr:uid="{00000000-0005-0000-0000-0000BE000000}"/>
    <cellStyle name="Обычный 9" xfId="191" xr:uid="{00000000-0005-0000-0000-0000BF000000}"/>
    <cellStyle name="Обычный 9 2" xfId="192" xr:uid="{00000000-0005-0000-0000-0000C0000000}"/>
    <cellStyle name="Обычный 9 2 2" xfId="193" xr:uid="{00000000-0005-0000-0000-0000C1000000}"/>
    <cellStyle name="Обычный 9 2 2 2" xfId="194" xr:uid="{00000000-0005-0000-0000-0000C2000000}"/>
    <cellStyle name="Обычный 9 2 2 3" xfId="195" xr:uid="{00000000-0005-0000-0000-0000C3000000}"/>
    <cellStyle name="Обычный 9 2 2 4" xfId="196" xr:uid="{00000000-0005-0000-0000-0000C4000000}"/>
    <cellStyle name="Обычный 9 2 3" xfId="197" xr:uid="{00000000-0005-0000-0000-0000C5000000}"/>
    <cellStyle name="Обычный 9 2 4" xfId="198" xr:uid="{00000000-0005-0000-0000-0000C6000000}"/>
    <cellStyle name="Обычный 9 3" xfId="199" xr:uid="{00000000-0005-0000-0000-0000C7000000}"/>
    <cellStyle name="Обычный 9 3 2" xfId="200" xr:uid="{00000000-0005-0000-0000-0000C8000000}"/>
    <cellStyle name="Обычный 9 3 3" xfId="201" xr:uid="{00000000-0005-0000-0000-0000C9000000}"/>
    <cellStyle name="Обычный 9 3 4" xfId="202" xr:uid="{00000000-0005-0000-0000-0000CA000000}"/>
    <cellStyle name="Обычный 9 4" xfId="203" xr:uid="{00000000-0005-0000-0000-0000CB000000}"/>
    <cellStyle name="Обычный 9 5" xfId="204" xr:uid="{00000000-0005-0000-0000-0000CC000000}"/>
    <cellStyle name="Плохой 2" xfId="205" xr:uid="{00000000-0005-0000-0000-0000CD000000}"/>
    <cellStyle name="Пояснение 2" xfId="206" xr:uid="{00000000-0005-0000-0000-0000CE000000}"/>
    <cellStyle name="Примечание 2" xfId="207" xr:uid="{00000000-0005-0000-0000-0000CF000000}"/>
    <cellStyle name="Примечание 2 2" xfId="208" xr:uid="{00000000-0005-0000-0000-0000D0000000}"/>
    <cellStyle name="Примечание 3" xfId="209" xr:uid="{00000000-0005-0000-0000-0000D1000000}"/>
    <cellStyle name="Примечание 4" xfId="210" xr:uid="{00000000-0005-0000-0000-0000D2000000}"/>
    <cellStyle name="Процентный 2" xfId="211" xr:uid="{00000000-0005-0000-0000-0000D3000000}"/>
    <cellStyle name="Процентный 3" xfId="212" xr:uid="{00000000-0005-0000-0000-0000D4000000}"/>
    <cellStyle name="Связанная ячейка 2" xfId="213" xr:uid="{00000000-0005-0000-0000-0000D5000000}"/>
    <cellStyle name="Стиль 1" xfId="214" xr:uid="{00000000-0005-0000-0000-0000D6000000}"/>
    <cellStyle name="Текст предупреждения 2" xfId="215" xr:uid="{00000000-0005-0000-0000-0000D7000000}"/>
    <cellStyle name="Финансовый 2" xfId="216" xr:uid="{00000000-0005-0000-0000-0000D8000000}"/>
    <cellStyle name="Финансовый 2 2" xfId="217" xr:uid="{00000000-0005-0000-0000-0000D9000000}"/>
    <cellStyle name="Финансовый 2 2 2" xfId="218" xr:uid="{00000000-0005-0000-0000-0000DA000000}"/>
    <cellStyle name="Финансовый 2 2 2 2" xfId="219" xr:uid="{00000000-0005-0000-0000-0000DB000000}"/>
    <cellStyle name="Финансовый 2 2 2 2 2" xfId="220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224" xr:uid="{00000000-0005-0000-0000-0000E0000000}"/>
    <cellStyle name="Финансовый 2 3 2" xfId="225" xr:uid="{00000000-0005-0000-0000-0000E1000000}"/>
    <cellStyle name="Финансовый 2 3 2 2" xfId="226" xr:uid="{00000000-0005-0000-0000-0000E2000000}"/>
    <cellStyle name="Финансовый 2 3 2 3" xfId="227" xr:uid="{00000000-0005-0000-0000-0000E3000000}"/>
    <cellStyle name="Финансовый 2 3 3" xfId="228" xr:uid="{00000000-0005-0000-0000-0000E4000000}"/>
    <cellStyle name="Финансовый 2 3 4" xfId="229" xr:uid="{00000000-0005-0000-0000-0000E5000000}"/>
    <cellStyle name="Финансовый 2 4" xfId="230" xr:uid="{00000000-0005-0000-0000-0000E6000000}"/>
    <cellStyle name="Финансовый 2 4 2" xfId="231" xr:uid="{00000000-0005-0000-0000-0000E7000000}"/>
    <cellStyle name="Финансовый 2 4 3" xfId="232" xr:uid="{00000000-0005-0000-0000-0000E8000000}"/>
    <cellStyle name="Финансовый 2 5" xfId="233" xr:uid="{00000000-0005-0000-0000-0000E9000000}"/>
    <cellStyle name="Финансовый 2 6" xfId="234" xr:uid="{00000000-0005-0000-0000-0000EA000000}"/>
    <cellStyle name="Финансовый 2 7" xfId="235" xr:uid="{00000000-0005-0000-0000-0000EB000000}"/>
    <cellStyle name="Финансовый 2 8" xfId="236" xr:uid="{00000000-0005-0000-0000-0000EC000000}"/>
    <cellStyle name="Финансовый 2 9" xfId="237" xr:uid="{00000000-0005-0000-0000-0000ED000000}"/>
    <cellStyle name="Финансовый 3" xfId="238" xr:uid="{00000000-0005-0000-0000-0000EE000000}"/>
    <cellStyle name="Финансовый 3 2" xfId="239" xr:uid="{00000000-0005-0000-0000-0000EF000000}"/>
    <cellStyle name="Финансовый 3 2 2" xfId="240" xr:uid="{00000000-0005-0000-0000-0000F0000000}"/>
    <cellStyle name="Финансовый 3 2 2 2" xfId="241" xr:uid="{00000000-0005-0000-0000-0000F1000000}"/>
    <cellStyle name="Финансовый 3 2 2 3" xfId="242" xr:uid="{00000000-0005-0000-0000-0000F2000000}"/>
    <cellStyle name="Финансовый 3 2 3" xfId="243" xr:uid="{00000000-0005-0000-0000-0000F3000000}"/>
    <cellStyle name="Финансовый 3 2 4" xfId="244" xr:uid="{00000000-0005-0000-0000-0000F4000000}"/>
    <cellStyle name="Финансовый 3 3" xfId="245" xr:uid="{00000000-0005-0000-0000-0000F5000000}"/>
    <cellStyle name="Финансовый 3 3 2" xfId="246" xr:uid="{00000000-0005-0000-0000-0000F6000000}"/>
    <cellStyle name="Финансовый 3 3 2 2" xfId="247" xr:uid="{00000000-0005-0000-0000-0000F7000000}"/>
    <cellStyle name="Финансовый 3 3 2 3" xfId="248" xr:uid="{00000000-0005-0000-0000-0000F8000000}"/>
    <cellStyle name="Финансовый 3 3 3" xfId="249" xr:uid="{00000000-0005-0000-0000-0000F9000000}"/>
    <cellStyle name="Финансовый 3 3 4" xfId="250" xr:uid="{00000000-0005-0000-0000-0000FA000000}"/>
    <cellStyle name="Финансовый 3 4" xfId="251" xr:uid="{00000000-0005-0000-0000-0000FB000000}"/>
    <cellStyle name="Финансовый 3 4 2" xfId="252" xr:uid="{00000000-0005-0000-0000-0000FC000000}"/>
    <cellStyle name="Финансовый 3 4 3" xfId="253" xr:uid="{00000000-0005-0000-0000-0000FD000000}"/>
    <cellStyle name="Финансовый 3 5" xfId="254" xr:uid="{00000000-0005-0000-0000-0000FE000000}"/>
    <cellStyle name="Финансовый 3 6" xfId="255" xr:uid="{00000000-0005-0000-0000-0000FF000000}"/>
    <cellStyle name="Финансовый 3 7" xfId="256" xr:uid="{00000000-0005-0000-0000-000000010000}"/>
    <cellStyle name="Финансовый 3 8" xfId="257" xr:uid="{00000000-0005-0000-0000-000001010000}"/>
    <cellStyle name="Финансовый 3 9" xfId="258" xr:uid="{00000000-0005-0000-0000-000002010000}"/>
    <cellStyle name="Финансовый 4" xfId="259" xr:uid="{00000000-0005-0000-0000-000003010000}"/>
    <cellStyle name="Хороший 2" xfId="260" xr:uid="{00000000-0005-0000-0000-000004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G163"/>
  <sheetViews>
    <sheetView view="pageBreakPreview" topLeftCell="J43" zoomScale="70" zoomScaleNormal="70" zoomScaleSheetLayoutView="70" workbookViewId="0">
      <selection activeCell="T53" sqref="T53"/>
    </sheetView>
  </sheetViews>
  <sheetFormatPr defaultColWidth="9.140625" defaultRowHeight="15.75" x14ac:dyDescent="0.25"/>
  <cols>
    <col min="1" max="1" width="13.28515625" style="2" customWidth="1"/>
    <col min="2" max="2" width="51.7109375" style="2" customWidth="1"/>
    <col min="3" max="3" width="19.85546875" style="2" customWidth="1"/>
    <col min="4" max="4" width="46" style="84" customWidth="1"/>
    <col min="5" max="5" width="29.42578125" style="84" customWidth="1"/>
    <col min="6" max="6" width="22.85546875" style="84" customWidth="1"/>
    <col min="7" max="7" width="25.7109375" style="84" customWidth="1"/>
    <col min="8" max="8" width="25.42578125" style="84" customWidth="1"/>
    <col min="9" max="9" width="16.42578125" style="85" customWidth="1"/>
    <col min="10" max="10" width="36" style="84" customWidth="1"/>
    <col min="11" max="12" width="31.28515625" style="85" customWidth="1"/>
    <col min="13" max="13" width="31.85546875" style="85" customWidth="1"/>
    <col min="14" max="14" width="15.42578125" style="85" customWidth="1"/>
    <col min="15" max="15" width="14.42578125" style="85" customWidth="1"/>
    <col min="16" max="16" width="15.7109375" style="86" customWidth="1"/>
    <col min="17" max="17" width="14.85546875" style="86" customWidth="1"/>
    <col min="18" max="18" width="22.42578125" style="86" customWidth="1"/>
    <col min="19" max="19" width="30.140625" style="86" customWidth="1"/>
    <col min="20" max="20" width="36.85546875" style="130" customWidth="1"/>
    <col min="21" max="21" width="27.7109375" style="1" customWidth="1"/>
    <col min="22" max="22" width="6" style="1" customWidth="1"/>
    <col min="23" max="16384" width="9.140625" style="1"/>
  </cols>
  <sheetData>
    <row r="1" spans="1:33" ht="18.75" x14ac:dyDescent="0.3">
      <c r="U1" s="87"/>
    </row>
    <row r="2" spans="1:33" ht="18.75" x14ac:dyDescent="0.25">
      <c r="A2" s="151" t="s">
        <v>0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88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</row>
    <row r="3" spans="1:33" ht="18.75" x14ac:dyDescent="0.25">
      <c r="A3" s="151" t="s">
        <v>1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88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</row>
    <row r="4" spans="1:33" ht="18.75" x14ac:dyDescent="0.3">
      <c r="A4" s="152"/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90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</row>
    <row r="5" spans="1:33" x14ac:dyDescent="0.25">
      <c r="A5" s="1"/>
      <c r="B5" s="1"/>
      <c r="C5" s="1"/>
      <c r="D5" s="1"/>
      <c r="E5" s="3" t="s">
        <v>2</v>
      </c>
      <c r="F5" s="3"/>
      <c r="G5" s="3"/>
      <c r="H5" s="3"/>
      <c r="I5" s="4"/>
      <c r="J5" s="4"/>
      <c r="K5" s="1"/>
      <c r="L5" s="1"/>
      <c r="S5" s="4"/>
      <c r="T5" s="131"/>
    </row>
    <row r="6" spans="1:33" x14ac:dyDescent="0.25">
      <c r="A6" s="1"/>
      <c r="B6" s="1"/>
      <c r="C6" s="1"/>
      <c r="D6" s="1"/>
      <c r="E6" s="5" t="s">
        <v>3</v>
      </c>
      <c r="F6" s="5"/>
      <c r="G6" s="5"/>
      <c r="H6" s="5"/>
      <c r="I6" s="5"/>
      <c r="J6" s="5"/>
      <c r="K6" s="1"/>
      <c r="L6" s="1"/>
      <c r="S6" s="5"/>
      <c r="T6" s="132"/>
    </row>
    <row r="7" spans="1:33" x14ac:dyDescent="0.25">
      <c r="A7" s="1"/>
      <c r="B7" s="1"/>
      <c r="C7" s="1"/>
      <c r="D7" s="1"/>
      <c r="E7" s="2"/>
      <c r="F7" s="2"/>
      <c r="G7" s="2"/>
      <c r="H7" s="2"/>
      <c r="I7" s="4"/>
      <c r="J7" s="4"/>
      <c r="K7" s="1"/>
      <c r="L7" s="1"/>
      <c r="S7" s="4"/>
      <c r="T7" s="131"/>
    </row>
    <row r="8" spans="1:33" x14ac:dyDescent="0.25">
      <c r="A8" s="1"/>
      <c r="B8" s="1"/>
      <c r="C8" s="1"/>
      <c r="D8" s="1"/>
      <c r="E8" s="3" t="s">
        <v>167</v>
      </c>
      <c r="F8" s="3"/>
      <c r="G8" s="3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33"/>
    </row>
    <row r="9" spans="1:33" s="6" customFormat="1" x14ac:dyDescent="0.25">
      <c r="E9" s="3"/>
      <c r="F9" s="3"/>
      <c r="G9" s="3"/>
      <c r="H9" s="3"/>
      <c r="T9" s="134"/>
    </row>
    <row r="10" spans="1:33" s="3" customFormat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135"/>
      <c r="U10" s="7"/>
      <c r="V10" s="7"/>
      <c r="W10" s="7"/>
      <c r="X10" s="7"/>
      <c r="Y10" s="7"/>
      <c r="Z10" s="7"/>
    </row>
    <row r="11" spans="1:33" x14ac:dyDescent="0.25">
      <c r="A11" s="153" t="s">
        <v>4</v>
      </c>
      <c r="B11" s="153" t="s">
        <v>5</v>
      </c>
      <c r="C11" s="153" t="s">
        <v>6</v>
      </c>
      <c r="D11" s="153" t="s">
        <v>7</v>
      </c>
      <c r="E11" s="155" t="s">
        <v>8</v>
      </c>
      <c r="F11" s="153" t="s">
        <v>9</v>
      </c>
      <c r="G11" s="153" t="s">
        <v>10</v>
      </c>
      <c r="H11" s="153" t="s">
        <v>11</v>
      </c>
      <c r="I11" s="156" t="s">
        <v>12</v>
      </c>
      <c r="J11" s="157"/>
      <c r="K11" s="157"/>
      <c r="L11" s="157"/>
      <c r="M11" s="157"/>
      <c r="N11" s="155" t="s">
        <v>13</v>
      </c>
      <c r="O11" s="155"/>
      <c r="P11" s="155"/>
      <c r="Q11" s="155"/>
      <c r="R11" s="155"/>
      <c r="S11" s="155"/>
      <c r="T11" s="155"/>
      <c r="U11" s="155" t="s">
        <v>14</v>
      </c>
    </row>
    <row r="12" spans="1:33" s="93" customFormat="1" ht="78.75" x14ac:dyDescent="0.25">
      <c r="A12" s="154"/>
      <c r="B12" s="154"/>
      <c r="C12" s="154"/>
      <c r="D12" s="154"/>
      <c r="E12" s="155"/>
      <c r="F12" s="154"/>
      <c r="G12" s="154"/>
      <c r="H12" s="154"/>
      <c r="I12" s="9" t="s">
        <v>15</v>
      </c>
      <c r="J12" s="9" t="s">
        <v>16</v>
      </c>
      <c r="K12" s="9" t="s">
        <v>17</v>
      </c>
      <c r="L12" s="9" t="s">
        <v>18</v>
      </c>
      <c r="M12" s="92" t="s">
        <v>19</v>
      </c>
      <c r="N12" s="9" t="s">
        <v>20</v>
      </c>
      <c r="O12" s="9" t="s">
        <v>21</v>
      </c>
      <c r="P12" s="9" t="s">
        <v>22</v>
      </c>
      <c r="Q12" s="9" t="s">
        <v>23</v>
      </c>
      <c r="R12" s="9" t="s">
        <v>24</v>
      </c>
      <c r="S12" s="9" t="s">
        <v>25</v>
      </c>
      <c r="T12" s="136" t="s">
        <v>26</v>
      </c>
      <c r="U12" s="155"/>
    </row>
    <row r="13" spans="1:33" s="10" customFormat="1" x14ac:dyDescent="0.25">
      <c r="A13" s="9">
        <v>1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  <c r="G13" s="9">
        <v>7</v>
      </c>
      <c r="H13" s="9">
        <v>8</v>
      </c>
      <c r="I13" s="9">
        <v>9</v>
      </c>
      <c r="J13" s="9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9">
        <v>16</v>
      </c>
      <c r="Q13" s="9">
        <v>17</v>
      </c>
      <c r="R13" s="9">
        <v>18</v>
      </c>
      <c r="S13" s="9">
        <v>19</v>
      </c>
      <c r="T13" s="137">
        <v>20</v>
      </c>
      <c r="U13" s="9">
        <v>21</v>
      </c>
    </row>
    <row r="14" spans="1:33" s="10" customFormat="1" ht="31.5" x14ac:dyDescent="0.25">
      <c r="A14" s="54" t="s">
        <v>291</v>
      </c>
      <c r="B14" s="80" t="s">
        <v>257</v>
      </c>
      <c r="C14" s="54"/>
      <c r="D14" s="98" t="s">
        <v>258</v>
      </c>
      <c r="E14" s="54" t="s">
        <v>260</v>
      </c>
      <c r="F14" s="11" t="s">
        <v>27</v>
      </c>
      <c r="G14" s="95" t="s">
        <v>28</v>
      </c>
      <c r="H14" s="95" t="s">
        <v>216</v>
      </c>
      <c r="I14" s="54">
        <v>10</v>
      </c>
      <c r="J14" s="54" t="s">
        <v>262</v>
      </c>
      <c r="K14" s="95" t="s">
        <v>30</v>
      </c>
      <c r="L14" s="95" t="s">
        <v>31</v>
      </c>
      <c r="M14" s="9" t="s">
        <v>173</v>
      </c>
      <c r="N14" s="54">
        <v>1</v>
      </c>
      <c r="O14" s="54">
        <v>1</v>
      </c>
      <c r="P14" s="65" t="s">
        <v>263</v>
      </c>
      <c r="Q14" s="65" t="s">
        <v>264</v>
      </c>
      <c r="R14" s="117">
        <v>143.66</v>
      </c>
      <c r="S14" s="65">
        <v>1.96</v>
      </c>
      <c r="T14" s="138">
        <f>O14*R14*S14</f>
        <v>281.5736</v>
      </c>
      <c r="U14" s="11" t="s">
        <v>27</v>
      </c>
    </row>
    <row r="15" spans="1:33" s="10" customFormat="1" ht="31.5" x14ac:dyDescent="0.25">
      <c r="A15" s="54"/>
      <c r="B15" s="80" t="s">
        <v>257</v>
      </c>
      <c r="C15" s="54"/>
      <c r="D15" s="98" t="s">
        <v>259</v>
      </c>
      <c r="E15" s="54" t="s">
        <v>260</v>
      </c>
      <c r="F15" s="11" t="s">
        <v>27</v>
      </c>
      <c r="G15" s="95" t="s">
        <v>28</v>
      </c>
      <c r="H15" s="95" t="s">
        <v>216</v>
      </c>
      <c r="I15" s="54">
        <v>10</v>
      </c>
      <c r="J15" s="54" t="s">
        <v>261</v>
      </c>
      <c r="K15" s="95" t="s">
        <v>30</v>
      </c>
      <c r="L15" s="95" t="s">
        <v>31</v>
      </c>
      <c r="M15" s="9" t="s">
        <v>173</v>
      </c>
      <c r="N15" s="54">
        <v>1</v>
      </c>
      <c r="O15" s="54">
        <v>1</v>
      </c>
      <c r="P15" s="65" t="s">
        <v>37</v>
      </c>
      <c r="Q15" s="65" t="s">
        <v>265</v>
      </c>
      <c r="R15" s="117">
        <v>1786.74</v>
      </c>
      <c r="S15" s="65">
        <v>1.45</v>
      </c>
      <c r="T15" s="138">
        <f>O15*R15*S15</f>
        <v>2590.7730000000001</v>
      </c>
      <c r="U15" s="11" t="s">
        <v>27</v>
      </c>
    </row>
    <row r="16" spans="1:33" s="10" customFormat="1" ht="47.25" x14ac:dyDescent="0.25">
      <c r="A16" s="121"/>
      <c r="B16" s="80" t="s">
        <v>257</v>
      </c>
      <c r="C16" s="121"/>
      <c r="D16" s="99" t="s">
        <v>194</v>
      </c>
      <c r="E16" s="54" t="s">
        <v>260</v>
      </c>
      <c r="F16" s="120" t="s">
        <v>27</v>
      </c>
      <c r="G16" s="95" t="s">
        <v>28</v>
      </c>
      <c r="H16" s="95" t="s">
        <v>216</v>
      </c>
      <c r="I16" s="54">
        <v>10</v>
      </c>
      <c r="J16" s="54" t="s">
        <v>261</v>
      </c>
      <c r="K16" s="95" t="s">
        <v>30</v>
      </c>
      <c r="L16" s="95" t="s">
        <v>31</v>
      </c>
      <c r="M16" s="119" t="s">
        <v>173</v>
      </c>
      <c r="N16" s="54">
        <v>1</v>
      </c>
      <c r="O16" s="54">
        <v>1</v>
      </c>
      <c r="P16" s="122" t="s">
        <v>36</v>
      </c>
      <c r="Q16" s="122" t="s">
        <v>195</v>
      </c>
      <c r="R16" s="124">
        <v>425.5</v>
      </c>
      <c r="S16" s="122">
        <v>1</v>
      </c>
      <c r="T16" s="138">
        <f>O16*R16*S16</f>
        <v>425.5</v>
      </c>
      <c r="U16" s="120" t="s">
        <v>27</v>
      </c>
    </row>
    <row r="17" spans="1:21" s="10" customFormat="1" ht="31.5" x14ac:dyDescent="0.25">
      <c r="A17" s="9"/>
      <c r="B17" s="80" t="s">
        <v>257</v>
      </c>
      <c r="C17" s="104"/>
      <c r="D17" s="94" t="s">
        <v>34</v>
      </c>
      <c r="E17" s="11" t="s">
        <v>27</v>
      </c>
      <c r="F17" s="11" t="s">
        <v>27</v>
      </c>
      <c r="G17" s="11" t="s">
        <v>27</v>
      </c>
      <c r="H17" s="11" t="s">
        <v>27</v>
      </c>
      <c r="I17" s="11" t="s">
        <v>27</v>
      </c>
      <c r="J17" s="65" t="s">
        <v>27</v>
      </c>
      <c r="K17" s="11" t="s">
        <v>27</v>
      </c>
      <c r="L17" s="11" t="s">
        <v>27</v>
      </c>
      <c r="M17" s="11" t="s">
        <v>27</v>
      </c>
      <c r="N17" s="11" t="s">
        <v>27</v>
      </c>
      <c r="O17" s="11" t="s">
        <v>27</v>
      </c>
      <c r="P17" s="11" t="s">
        <v>27</v>
      </c>
      <c r="Q17" s="11" t="s">
        <v>27</v>
      </c>
      <c r="R17" s="11" t="s">
        <v>27</v>
      </c>
      <c r="S17" s="11" t="s">
        <v>27</v>
      </c>
      <c r="T17" s="139">
        <f>T14+T15+T16</f>
        <v>3297.8466000000003</v>
      </c>
      <c r="U17" s="11" t="s">
        <v>27</v>
      </c>
    </row>
    <row r="18" spans="1:21" s="10" customFormat="1" x14ac:dyDescent="0.25">
      <c r="A18" s="54"/>
      <c r="B18" s="80"/>
      <c r="C18" s="104"/>
      <c r="D18" s="98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139"/>
      <c r="U18" s="65"/>
    </row>
    <row r="19" spans="1:21" s="10" customFormat="1" x14ac:dyDescent="0.25">
      <c r="A19" s="54" t="s">
        <v>282</v>
      </c>
      <c r="B19" s="80" t="s">
        <v>257</v>
      </c>
      <c r="C19" s="54"/>
      <c r="D19" s="98" t="s">
        <v>258</v>
      </c>
      <c r="E19" s="54" t="s">
        <v>260</v>
      </c>
      <c r="F19" s="11" t="s">
        <v>27</v>
      </c>
      <c r="G19" s="95" t="s">
        <v>28</v>
      </c>
      <c r="H19" s="95" t="s">
        <v>216</v>
      </c>
      <c r="I19" s="54">
        <v>10</v>
      </c>
      <c r="J19" s="54" t="s">
        <v>262</v>
      </c>
      <c r="K19" s="95" t="s">
        <v>30</v>
      </c>
      <c r="L19" s="95" t="s">
        <v>31</v>
      </c>
      <c r="M19" s="9" t="s">
        <v>173</v>
      </c>
      <c r="N19" s="54">
        <v>1</v>
      </c>
      <c r="O19" s="54">
        <v>1</v>
      </c>
      <c r="P19" s="65" t="s">
        <v>263</v>
      </c>
      <c r="Q19" s="65" t="s">
        <v>264</v>
      </c>
      <c r="R19" s="117">
        <v>143.66</v>
      </c>
      <c r="S19" s="65">
        <v>1.96</v>
      </c>
      <c r="T19" s="138">
        <f>O19*R19*S19</f>
        <v>281.5736</v>
      </c>
      <c r="U19" s="11" t="s">
        <v>27</v>
      </c>
    </row>
    <row r="20" spans="1:21" s="10" customFormat="1" ht="31.5" x14ac:dyDescent="0.25">
      <c r="A20" s="54"/>
      <c r="B20" s="80" t="s">
        <v>257</v>
      </c>
      <c r="C20" s="54"/>
      <c r="D20" s="98" t="s">
        <v>259</v>
      </c>
      <c r="E20" s="54" t="s">
        <v>260</v>
      </c>
      <c r="F20" s="11" t="s">
        <v>27</v>
      </c>
      <c r="G20" s="95" t="s">
        <v>28</v>
      </c>
      <c r="H20" s="95" t="s">
        <v>216</v>
      </c>
      <c r="I20" s="54">
        <v>10</v>
      </c>
      <c r="J20" s="54" t="s">
        <v>261</v>
      </c>
      <c r="K20" s="95" t="s">
        <v>30</v>
      </c>
      <c r="L20" s="95" t="s">
        <v>31</v>
      </c>
      <c r="M20" s="9" t="s">
        <v>173</v>
      </c>
      <c r="N20" s="54">
        <v>1</v>
      </c>
      <c r="O20" s="54">
        <v>1</v>
      </c>
      <c r="P20" s="65" t="s">
        <v>37</v>
      </c>
      <c r="Q20" s="65" t="s">
        <v>265</v>
      </c>
      <c r="R20" s="117">
        <v>1786.74</v>
      </c>
      <c r="S20" s="65">
        <v>1.45</v>
      </c>
      <c r="T20" s="138">
        <f>O20*R20*S20</f>
        <v>2590.7730000000001</v>
      </c>
      <c r="U20" s="11" t="s">
        <v>27</v>
      </c>
    </row>
    <row r="21" spans="1:21" s="10" customFormat="1" ht="47.25" x14ac:dyDescent="0.25">
      <c r="A21" s="121"/>
      <c r="B21" s="80" t="s">
        <v>257</v>
      </c>
      <c r="C21" s="121"/>
      <c r="D21" s="99" t="s">
        <v>194</v>
      </c>
      <c r="E21" s="54" t="s">
        <v>260</v>
      </c>
      <c r="F21" s="120" t="s">
        <v>27</v>
      </c>
      <c r="G21" s="95" t="s">
        <v>28</v>
      </c>
      <c r="H21" s="95" t="s">
        <v>216</v>
      </c>
      <c r="I21" s="54">
        <v>10</v>
      </c>
      <c r="J21" s="54" t="s">
        <v>261</v>
      </c>
      <c r="K21" s="95" t="s">
        <v>30</v>
      </c>
      <c r="L21" s="95" t="s">
        <v>31</v>
      </c>
      <c r="M21" s="119" t="s">
        <v>173</v>
      </c>
      <c r="N21" s="54">
        <v>1</v>
      </c>
      <c r="O21" s="54">
        <v>1</v>
      </c>
      <c r="P21" s="122" t="s">
        <v>36</v>
      </c>
      <c r="Q21" s="122" t="s">
        <v>195</v>
      </c>
      <c r="R21" s="124">
        <v>425.5</v>
      </c>
      <c r="S21" s="122">
        <v>1</v>
      </c>
      <c r="T21" s="138">
        <f>O21*R21*S21</f>
        <v>425.5</v>
      </c>
      <c r="U21" s="120" t="s">
        <v>27</v>
      </c>
    </row>
    <row r="22" spans="1:21" s="10" customFormat="1" ht="31.5" x14ac:dyDescent="0.25">
      <c r="A22" s="9"/>
      <c r="B22" s="80" t="s">
        <v>257</v>
      </c>
      <c r="C22" s="104"/>
      <c r="D22" s="94" t="s">
        <v>34</v>
      </c>
      <c r="E22" s="11" t="s">
        <v>27</v>
      </c>
      <c r="F22" s="11" t="s">
        <v>27</v>
      </c>
      <c r="G22" s="11" t="s">
        <v>27</v>
      </c>
      <c r="H22" s="11" t="s">
        <v>27</v>
      </c>
      <c r="I22" s="11" t="s">
        <v>27</v>
      </c>
      <c r="J22" s="65" t="s">
        <v>27</v>
      </c>
      <c r="K22" s="11" t="s">
        <v>27</v>
      </c>
      <c r="L22" s="11" t="s">
        <v>27</v>
      </c>
      <c r="M22" s="11" t="s">
        <v>27</v>
      </c>
      <c r="N22" s="11" t="s">
        <v>27</v>
      </c>
      <c r="O22" s="11" t="s">
        <v>27</v>
      </c>
      <c r="P22" s="11" t="s">
        <v>27</v>
      </c>
      <c r="Q22" s="11" t="s">
        <v>27</v>
      </c>
      <c r="R22" s="11" t="s">
        <v>27</v>
      </c>
      <c r="S22" s="11" t="s">
        <v>27</v>
      </c>
      <c r="T22" s="139">
        <f>T19+T20+T21</f>
        <v>3297.8466000000003</v>
      </c>
      <c r="U22" s="11" t="s">
        <v>27</v>
      </c>
    </row>
    <row r="23" spans="1:21" s="10" customFormat="1" x14ac:dyDescent="0.25">
      <c r="A23" s="54"/>
      <c r="B23" s="80"/>
      <c r="C23" s="104"/>
      <c r="D23" s="98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139"/>
      <c r="U23" s="65"/>
    </row>
    <row r="24" spans="1:21" s="10" customFormat="1" x14ac:dyDescent="0.25">
      <c r="A24" s="54" t="s">
        <v>283</v>
      </c>
      <c r="B24" s="80" t="s">
        <v>257</v>
      </c>
      <c r="C24" s="54"/>
      <c r="D24" s="98" t="s">
        <v>258</v>
      </c>
      <c r="E24" s="54" t="s">
        <v>260</v>
      </c>
      <c r="F24" s="11" t="s">
        <v>27</v>
      </c>
      <c r="G24" s="95" t="s">
        <v>28</v>
      </c>
      <c r="H24" s="95" t="s">
        <v>216</v>
      </c>
      <c r="I24" s="54">
        <v>10</v>
      </c>
      <c r="J24" s="54" t="s">
        <v>287</v>
      </c>
      <c r="K24" s="95" t="s">
        <v>30</v>
      </c>
      <c r="L24" s="95" t="s">
        <v>31</v>
      </c>
      <c r="M24" s="9" t="s">
        <v>173</v>
      </c>
      <c r="N24" s="54">
        <v>1</v>
      </c>
      <c r="O24" s="54">
        <v>1</v>
      </c>
      <c r="P24" s="65" t="s">
        <v>263</v>
      </c>
      <c r="Q24" s="65" t="s">
        <v>264</v>
      </c>
      <c r="R24" s="117">
        <v>143.66</v>
      </c>
      <c r="S24" s="65">
        <v>1.96</v>
      </c>
      <c r="T24" s="138">
        <f>O24*R24*S24</f>
        <v>281.5736</v>
      </c>
      <c r="U24" s="11" t="s">
        <v>27</v>
      </c>
    </row>
    <row r="25" spans="1:21" s="10" customFormat="1" ht="31.5" x14ac:dyDescent="0.25">
      <c r="A25" s="54"/>
      <c r="B25" s="80" t="s">
        <v>257</v>
      </c>
      <c r="C25" s="54"/>
      <c r="D25" s="98" t="s">
        <v>259</v>
      </c>
      <c r="E25" s="54" t="s">
        <v>260</v>
      </c>
      <c r="F25" s="11" t="s">
        <v>27</v>
      </c>
      <c r="G25" s="95" t="s">
        <v>28</v>
      </c>
      <c r="H25" s="95" t="s">
        <v>216</v>
      </c>
      <c r="I25" s="54">
        <v>10</v>
      </c>
      <c r="J25" s="54" t="s">
        <v>261</v>
      </c>
      <c r="K25" s="95" t="s">
        <v>30</v>
      </c>
      <c r="L25" s="95" t="s">
        <v>31</v>
      </c>
      <c r="M25" s="9" t="s">
        <v>173</v>
      </c>
      <c r="N25" s="54">
        <v>1</v>
      </c>
      <c r="O25" s="54">
        <v>1</v>
      </c>
      <c r="P25" s="65" t="s">
        <v>37</v>
      </c>
      <c r="Q25" s="65" t="s">
        <v>265</v>
      </c>
      <c r="R25" s="117">
        <v>1786.74</v>
      </c>
      <c r="S25" s="65">
        <v>1.45</v>
      </c>
      <c r="T25" s="138">
        <f>O25*R25*S25</f>
        <v>2590.7730000000001</v>
      </c>
      <c r="U25" s="11" t="s">
        <v>27</v>
      </c>
    </row>
    <row r="26" spans="1:21" s="10" customFormat="1" ht="47.25" x14ac:dyDescent="0.25">
      <c r="A26" s="121"/>
      <c r="B26" s="80" t="s">
        <v>257</v>
      </c>
      <c r="C26" s="121"/>
      <c r="D26" s="99" t="s">
        <v>194</v>
      </c>
      <c r="E26" s="54" t="s">
        <v>260</v>
      </c>
      <c r="F26" s="120" t="s">
        <v>27</v>
      </c>
      <c r="G26" s="95" t="s">
        <v>28</v>
      </c>
      <c r="H26" s="95" t="s">
        <v>216</v>
      </c>
      <c r="I26" s="54">
        <v>10</v>
      </c>
      <c r="J26" s="54" t="s">
        <v>261</v>
      </c>
      <c r="K26" s="95" t="s">
        <v>30</v>
      </c>
      <c r="L26" s="95" t="s">
        <v>31</v>
      </c>
      <c r="M26" s="119" t="s">
        <v>173</v>
      </c>
      <c r="N26" s="54">
        <v>1</v>
      </c>
      <c r="O26" s="54">
        <v>1</v>
      </c>
      <c r="P26" s="122" t="s">
        <v>36</v>
      </c>
      <c r="Q26" s="122" t="s">
        <v>195</v>
      </c>
      <c r="R26" s="124">
        <v>425.5</v>
      </c>
      <c r="S26" s="122">
        <v>1</v>
      </c>
      <c r="T26" s="138">
        <f>O26*R26*S26</f>
        <v>425.5</v>
      </c>
      <c r="U26" s="120" t="s">
        <v>27</v>
      </c>
    </row>
    <row r="27" spans="1:21" s="10" customFormat="1" ht="31.5" x14ac:dyDescent="0.25">
      <c r="A27" s="9"/>
      <c r="B27" s="80" t="s">
        <v>257</v>
      </c>
      <c r="C27" s="104"/>
      <c r="D27" s="94" t="s">
        <v>34</v>
      </c>
      <c r="E27" s="11" t="s">
        <v>27</v>
      </c>
      <c r="F27" s="11" t="s">
        <v>27</v>
      </c>
      <c r="G27" s="11" t="s">
        <v>27</v>
      </c>
      <c r="H27" s="11" t="s">
        <v>27</v>
      </c>
      <c r="I27" s="11" t="s">
        <v>27</v>
      </c>
      <c r="J27" s="65" t="s">
        <v>27</v>
      </c>
      <c r="K27" s="11" t="s">
        <v>27</v>
      </c>
      <c r="L27" s="11" t="s">
        <v>27</v>
      </c>
      <c r="M27" s="11" t="s">
        <v>27</v>
      </c>
      <c r="N27" s="11" t="s">
        <v>27</v>
      </c>
      <c r="O27" s="11" t="s">
        <v>27</v>
      </c>
      <c r="P27" s="11" t="s">
        <v>27</v>
      </c>
      <c r="Q27" s="11" t="s">
        <v>27</v>
      </c>
      <c r="R27" s="11" t="s">
        <v>27</v>
      </c>
      <c r="S27" s="11" t="s">
        <v>27</v>
      </c>
      <c r="T27" s="139">
        <f>T24+T25+T26</f>
        <v>3297.8466000000003</v>
      </c>
      <c r="U27" s="11" t="s">
        <v>27</v>
      </c>
    </row>
    <row r="28" spans="1:21" s="10" customFormat="1" x14ac:dyDescent="0.25">
      <c r="A28" s="54"/>
      <c r="B28" s="80"/>
      <c r="C28" s="104"/>
      <c r="D28" s="98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139"/>
      <c r="U28" s="65"/>
    </row>
    <row r="29" spans="1:21" s="10" customFormat="1" x14ac:dyDescent="0.25">
      <c r="A29" s="54" t="s">
        <v>284</v>
      </c>
      <c r="B29" s="80" t="s">
        <v>257</v>
      </c>
      <c r="C29" s="54"/>
      <c r="D29" s="98" t="s">
        <v>258</v>
      </c>
      <c r="E29" s="54" t="s">
        <v>260</v>
      </c>
      <c r="F29" s="11" t="s">
        <v>27</v>
      </c>
      <c r="G29" s="95" t="s">
        <v>28</v>
      </c>
      <c r="H29" s="95" t="s">
        <v>216</v>
      </c>
      <c r="I29" s="54">
        <v>10</v>
      </c>
      <c r="J29" s="54" t="s">
        <v>262</v>
      </c>
      <c r="K29" s="95" t="s">
        <v>30</v>
      </c>
      <c r="L29" s="95" t="s">
        <v>31</v>
      </c>
      <c r="M29" s="9" t="s">
        <v>173</v>
      </c>
      <c r="N29" s="54">
        <v>1</v>
      </c>
      <c r="O29" s="54">
        <v>1</v>
      </c>
      <c r="P29" s="65" t="s">
        <v>263</v>
      </c>
      <c r="Q29" s="65" t="s">
        <v>264</v>
      </c>
      <c r="R29" s="117">
        <v>143.66</v>
      </c>
      <c r="S29" s="65">
        <v>1.96</v>
      </c>
      <c r="T29" s="138">
        <f>O29*R29*S29</f>
        <v>281.5736</v>
      </c>
      <c r="U29" s="11" t="s">
        <v>27</v>
      </c>
    </row>
    <row r="30" spans="1:21" s="10" customFormat="1" ht="31.5" x14ac:dyDescent="0.25">
      <c r="A30" s="54"/>
      <c r="B30" s="80" t="s">
        <v>257</v>
      </c>
      <c r="C30" s="54"/>
      <c r="D30" s="98" t="s">
        <v>259</v>
      </c>
      <c r="E30" s="54" t="s">
        <v>260</v>
      </c>
      <c r="F30" s="11" t="s">
        <v>27</v>
      </c>
      <c r="G30" s="95" t="s">
        <v>28</v>
      </c>
      <c r="H30" s="95" t="s">
        <v>216</v>
      </c>
      <c r="I30" s="54">
        <v>10</v>
      </c>
      <c r="J30" s="54" t="s">
        <v>261</v>
      </c>
      <c r="K30" s="95" t="s">
        <v>30</v>
      </c>
      <c r="L30" s="95" t="s">
        <v>31</v>
      </c>
      <c r="M30" s="9" t="s">
        <v>173</v>
      </c>
      <c r="N30" s="54">
        <v>1</v>
      </c>
      <c r="O30" s="54">
        <v>1</v>
      </c>
      <c r="P30" s="65" t="s">
        <v>37</v>
      </c>
      <c r="Q30" s="65" t="s">
        <v>265</v>
      </c>
      <c r="R30" s="117">
        <v>1786.74</v>
      </c>
      <c r="S30" s="65">
        <v>1.45</v>
      </c>
      <c r="T30" s="138">
        <f>O30*R30*S30</f>
        <v>2590.7730000000001</v>
      </c>
      <c r="U30" s="11" t="s">
        <v>27</v>
      </c>
    </row>
    <row r="31" spans="1:21" s="10" customFormat="1" ht="47.25" x14ac:dyDescent="0.25">
      <c r="A31" s="121"/>
      <c r="B31" s="80" t="s">
        <v>257</v>
      </c>
      <c r="C31" s="121"/>
      <c r="D31" s="99" t="s">
        <v>194</v>
      </c>
      <c r="E31" s="54" t="s">
        <v>260</v>
      </c>
      <c r="F31" s="120" t="s">
        <v>27</v>
      </c>
      <c r="G31" s="95" t="s">
        <v>28</v>
      </c>
      <c r="H31" s="95" t="s">
        <v>216</v>
      </c>
      <c r="I31" s="54">
        <v>10</v>
      </c>
      <c r="J31" s="54" t="s">
        <v>261</v>
      </c>
      <c r="K31" s="95" t="s">
        <v>30</v>
      </c>
      <c r="L31" s="95" t="s">
        <v>31</v>
      </c>
      <c r="M31" s="119" t="s">
        <v>173</v>
      </c>
      <c r="N31" s="54">
        <v>1</v>
      </c>
      <c r="O31" s="54">
        <v>1</v>
      </c>
      <c r="P31" s="122" t="s">
        <v>36</v>
      </c>
      <c r="Q31" s="122" t="s">
        <v>195</v>
      </c>
      <c r="R31" s="124">
        <v>425.5</v>
      </c>
      <c r="S31" s="122">
        <v>1</v>
      </c>
      <c r="T31" s="138">
        <f>O31*R31*S31</f>
        <v>425.5</v>
      </c>
      <c r="U31" s="120" t="s">
        <v>27</v>
      </c>
    </row>
    <row r="32" spans="1:21" s="10" customFormat="1" ht="31.5" x14ac:dyDescent="0.25">
      <c r="A32" s="9"/>
      <c r="B32" s="80" t="s">
        <v>257</v>
      </c>
      <c r="C32" s="104"/>
      <c r="D32" s="94" t="s">
        <v>34</v>
      </c>
      <c r="E32" s="11" t="s">
        <v>27</v>
      </c>
      <c r="F32" s="11" t="s">
        <v>27</v>
      </c>
      <c r="G32" s="11" t="s">
        <v>27</v>
      </c>
      <c r="H32" s="11" t="s">
        <v>27</v>
      </c>
      <c r="I32" s="11" t="s">
        <v>27</v>
      </c>
      <c r="J32" s="65" t="s">
        <v>27</v>
      </c>
      <c r="K32" s="11" t="s">
        <v>27</v>
      </c>
      <c r="L32" s="11" t="s">
        <v>27</v>
      </c>
      <c r="M32" s="11" t="s">
        <v>27</v>
      </c>
      <c r="N32" s="11" t="s">
        <v>27</v>
      </c>
      <c r="O32" s="11" t="s">
        <v>27</v>
      </c>
      <c r="P32" s="11" t="s">
        <v>27</v>
      </c>
      <c r="Q32" s="11" t="s">
        <v>27</v>
      </c>
      <c r="R32" s="11" t="s">
        <v>27</v>
      </c>
      <c r="S32" s="11" t="s">
        <v>27</v>
      </c>
      <c r="T32" s="139">
        <f>T29+T30+T31</f>
        <v>3297.8466000000003</v>
      </c>
      <c r="U32" s="11" t="s">
        <v>27</v>
      </c>
    </row>
    <row r="33" spans="1:21" s="10" customFormat="1" x14ac:dyDescent="0.25">
      <c r="A33" s="54"/>
      <c r="B33" s="80"/>
      <c r="C33" s="104"/>
      <c r="D33" s="98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139"/>
      <c r="U33" s="65"/>
    </row>
    <row r="34" spans="1:21" s="10" customFormat="1" x14ac:dyDescent="0.25">
      <c r="A34" s="54" t="s">
        <v>285</v>
      </c>
      <c r="B34" s="80" t="s">
        <v>266</v>
      </c>
      <c r="C34" s="54"/>
      <c r="D34" s="98" t="s">
        <v>258</v>
      </c>
      <c r="E34" s="54" t="s">
        <v>267</v>
      </c>
      <c r="F34" s="11" t="s">
        <v>27</v>
      </c>
      <c r="G34" s="95" t="s">
        <v>28</v>
      </c>
      <c r="H34" s="95" t="s">
        <v>216</v>
      </c>
      <c r="I34" s="54">
        <v>10</v>
      </c>
      <c r="J34" s="54" t="s">
        <v>262</v>
      </c>
      <c r="K34" s="95" t="s">
        <v>30</v>
      </c>
      <c r="L34" s="95" t="s">
        <v>31</v>
      </c>
      <c r="M34" s="9" t="s">
        <v>173</v>
      </c>
      <c r="N34" s="54">
        <v>1</v>
      </c>
      <c r="O34" s="54">
        <v>1</v>
      </c>
      <c r="P34" s="65" t="s">
        <v>263</v>
      </c>
      <c r="Q34" s="65" t="s">
        <v>264</v>
      </c>
      <c r="R34" s="117">
        <v>143.66</v>
      </c>
      <c r="S34" s="65">
        <v>1.96</v>
      </c>
      <c r="T34" s="138">
        <f>O34*R34*S34</f>
        <v>281.5736</v>
      </c>
      <c r="U34" s="11" t="s">
        <v>27</v>
      </c>
    </row>
    <row r="35" spans="1:21" s="10" customFormat="1" ht="31.5" x14ac:dyDescent="0.25">
      <c r="A35" s="54"/>
      <c r="B35" s="80" t="s">
        <v>266</v>
      </c>
      <c r="C35" s="54"/>
      <c r="D35" s="98" t="s">
        <v>259</v>
      </c>
      <c r="E35" s="54" t="s">
        <v>267</v>
      </c>
      <c r="F35" s="11" t="s">
        <v>27</v>
      </c>
      <c r="G35" s="95" t="s">
        <v>28</v>
      </c>
      <c r="H35" s="95" t="s">
        <v>216</v>
      </c>
      <c r="I35" s="54">
        <v>10</v>
      </c>
      <c r="J35" s="54" t="s">
        <v>268</v>
      </c>
      <c r="K35" s="95" t="s">
        <v>30</v>
      </c>
      <c r="L35" s="95" t="s">
        <v>31</v>
      </c>
      <c r="M35" s="9" t="s">
        <v>173</v>
      </c>
      <c r="N35" s="54">
        <v>1</v>
      </c>
      <c r="O35" s="54">
        <v>1</v>
      </c>
      <c r="P35" s="65" t="s">
        <v>37</v>
      </c>
      <c r="Q35" s="65" t="s">
        <v>269</v>
      </c>
      <c r="R35" s="117">
        <v>3571.53</v>
      </c>
      <c r="S35" s="65">
        <v>1.45</v>
      </c>
      <c r="T35" s="138">
        <f>O35*R35*S35</f>
        <v>5178.7184999999999</v>
      </c>
      <c r="U35" s="11" t="s">
        <v>27</v>
      </c>
    </row>
    <row r="36" spans="1:21" s="10" customFormat="1" ht="47.25" x14ac:dyDescent="0.25">
      <c r="A36" s="121"/>
      <c r="B36" s="80" t="s">
        <v>266</v>
      </c>
      <c r="C36" s="121"/>
      <c r="D36" s="99" t="s">
        <v>194</v>
      </c>
      <c r="E36" s="54" t="s">
        <v>267</v>
      </c>
      <c r="F36" s="120" t="s">
        <v>27</v>
      </c>
      <c r="G36" s="95" t="s">
        <v>28</v>
      </c>
      <c r="H36" s="95" t="s">
        <v>216</v>
      </c>
      <c r="I36" s="54">
        <v>10</v>
      </c>
      <c r="J36" s="54" t="s">
        <v>268</v>
      </c>
      <c r="K36" s="95" t="s">
        <v>30</v>
      </c>
      <c r="L36" s="95" t="s">
        <v>31</v>
      </c>
      <c r="M36" s="119" t="s">
        <v>173</v>
      </c>
      <c r="N36" s="54">
        <v>1</v>
      </c>
      <c r="O36" s="54">
        <v>1</v>
      </c>
      <c r="P36" s="122" t="s">
        <v>36</v>
      </c>
      <c r="Q36" s="122" t="s">
        <v>195</v>
      </c>
      <c r="R36" s="124">
        <v>425.5</v>
      </c>
      <c r="S36" s="122">
        <v>1</v>
      </c>
      <c r="T36" s="138">
        <f>O36*R36*S36</f>
        <v>425.5</v>
      </c>
      <c r="U36" s="120" t="s">
        <v>27</v>
      </c>
    </row>
    <row r="37" spans="1:21" s="10" customFormat="1" ht="31.5" x14ac:dyDescent="0.25">
      <c r="A37" s="54"/>
      <c r="B37" s="80" t="s">
        <v>266</v>
      </c>
      <c r="C37" s="54"/>
      <c r="D37" s="94" t="s">
        <v>34</v>
      </c>
      <c r="E37" s="11" t="s">
        <v>27</v>
      </c>
      <c r="F37" s="11" t="s">
        <v>27</v>
      </c>
      <c r="G37" s="11" t="s">
        <v>27</v>
      </c>
      <c r="H37" s="11" t="s">
        <v>27</v>
      </c>
      <c r="I37" s="11" t="s">
        <v>27</v>
      </c>
      <c r="J37" s="65" t="s">
        <v>27</v>
      </c>
      <c r="K37" s="11" t="s">
        <v>27</v>
      </c>
      <c r="L37" s="11" t="s">
        <v>27</v>
      </c>
      <c r="M37" s="11" t="s">
        <v>27</v>
      </c>
      <c r="N37" s="11" t="s">
        <v>27</v>
      </c>
      <c r="O37" s="11" t="s">
        <v>27</v>
      </c>
      <c r="P37" s="11" t="s">
        <v>27</v>
      </c>
      <c r="Q37" s="11" t="s">
        <v>27</v>
      </c>
      <c r="R37" s="11" t="s">
        <v>27</v>
      </c>
      <c r="S37" s="11" t="s">
        <v>27</v>
      </c>
      <c r="T37" s="139">
        <f>T34+T35+T36</f>
        <v>5885.7920999999997</v>
      </c>
      <c r="U37" s="11" t="s">
        <v>27</v>
      </c>
    </row>
    <row r="38" spans="1:21" s="10" customFormat="1" x14ac:dyDescent="0.25">
      <c r="A38" s="54"/>
      <c r="B38" s="80"/>
      <c r="C38" s="54"/>
      <c r="D38" s="98"/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139"/>
      <c r="U38" s="65"/>
    </row>
    <row r="39" spans="1:21" s="10" customFormat="1" x14ac:dyDescent="0.25">
      <c r="A39" s="54" t="s">
        <v>286</v>
      </c>
      <c r="B39" s="80" t="s">
        <v>266</v>
      </c>
      <c r="C39" s="54"/>
      <c r="D39" s="98" t="s">
        <v>258</v>
      </c>
      <c r="E39" s="54" t="s">
        <v>267</v>
      </c>
      <c r="F39" s="11" t="s">
        <v>27</v>
      </c>
      <c r="G39" s="95" t="s">
        <v>28</v>
      </c>
      <c r="H39" s="95" t="s">
        <v>216</v>
      </c>
      <c r="I39" s="54">
        <v>10</v>
      </c>
      <c r="J39" s="54" t="s">
        <v>262</v>
      </c>
      <c r="K39" s="95" t="s">
        <v>30</v>
      </c>
      <c r="L39" s="95" t="s">
        <v>31</v>
      </c>
      <c r="M39" s="9" t="s">
        <v>173</v>
      </c>
      <c r="N39" s="54">
        <v>1</v>
      </c>
      <c r="O39" s="54">
        <v>1</v>
      </c>
      <c r="P39" s="65" t="s">
        <v>263</v>
      </c>
      <c r="Q39" s="65" t="s">
        <v>264</v>
      </c>
      <c r="R39" s="117">
        <v>143.66</v>
      </c>
      <c r="S39" s="65">
        <v>1.96</v>
      </c>
      <c r="T39" s="138">
        <f>O39*R39*S39</f>
        <v>281.5736</v>
      </c>
      <c r="U39" s="11" t="s">
        <v>27</v>
      </c>
    </row>
    <row r="40" spans="1:21" s="10" customFormat="1" ht="31.5" x14ac:dyDescent="0.25">
      <c r="A40" s="54"/>
      <c r="B40" s="80" t="s">
        <v>266</v>
      </c>
      <c r="C40" s="54"/>
      <c r="D40" s="98" t="s">
        <v>259</v>
      </c>
      <c r="E40" s="54" t="s">
        <v>267</v>
      </c>
      <c r="F40" s="11" t="s">
        <v>27</v>
      </c>
      <c r="G40" s="95" t="s">
        <v>28</v>
      </c>
      <c r="H40" s="95" t="s">
        <v>216</v>
      </c>
      <c r="I40" s="54">
        <v>10</v>
      </c>
      <c r="J40" s="54" t="s">
        <v>268</v>
      </c>
      <c r="K40" s="95" t="s">
        <v>30</v>
      </c>
      <c r="L40" s="95" t="s">
        <v>31</v>
      </c>
      <c r="M40" s="9" t="s">
        <v>173</v>
      </c>
      <c r="N40" s="54">
        <v>1</v>
      </c>
      <c r="O40" s="54">
        <v>1</v>
      </c>
      <c r="P40" s="65" t="s">
        <v>37</v>
      </c>
      <c r="Q40" s="65" t="s">
        <v>269</v>
      </c>
      <c r="R40" s="117">
        <v>3571.53</v>
      </c>
      <c r="S40" s="65">
        <v>1.45</v>
      </c>
      <c r="T40" s="138">
        <f>O40*R40*S40</f>
        <v>5178.7184999999999</v>
      </c>
      <c r="U40" s="11" t="s">
        <v>27</v>
      </c>
    </row>
    <row r="41" spans="1:21" s="10" customFormat="1" ht="47.25" x14ac:dyDescent="0.25">
      <c r="A41" s="121"/>
      <c r="B41" s="80" t="s">
        <v>266</v>
      </c>
      <c r="C41" s="121"/>
      <c r="D41" s="99" t="s">
        <v>194</v>
      </c>
      <c r="E41" s="54" t="s">
        <v>267</v>
      </c>
      <c r="F41" s="120" t="s">
        <v>27</v>
      </c>
      <c r="G41" s="95" t="s">
        <v>28</v>
      </c>
      <c r="H41" s="95" t="s">
        <v>216</v>
      </c>
      <c r="I41" s="54">
        <v>10</v>
      </c>
      <c r="J41" s="54" t="s">
        <v>268</v>
      </c>
      <c r="K41" s="95" t="s">
        <v>30</v>
      </c>
      <c r="L41" s="95" t="s">
        <v>31</v>
      </c>
      <c r="M41" s="119" t="s">
        <v>173</v>
      </c>
      <c r="N41" s="54">
        <v>1</v>
      </c>
      <c r="O41" s="54">
        <v>1</v>
      </c>
      <c r="P41" s="122" t="s">
        <v>36</v>
      </c>
      <c r="Q41" s="122" t="s">
        <v>195</v>
      </c>
      <c r="R41" s="124">
        <v>425.5</v>
      </c>
      <c r="S41" s="122">
        <v>1</v>
      </c>
      <c r="T41" s="138">
        <f>O41*R41*S41</f>
        <v>425.5</v>
      </c>
      <c r="U41" s="120" t="s">
        <v>27</v>
      </c>
    </row>
    <row r="42" spans="1:21" s="10" customFormat="1" ht="31.5" x14ac:dyDescent="0.25">
      <c r="A42" s="54"/>
      <c r="B42" s="80" t="s">
        <v>266</v>
      </c>
      <c r="C42" s="54"/>
      <c r="D42" s="94" t="s">
        <v>34</v>
      </c>
      <c r="E42" s="11" t="s">
        <v>27</v>
      </c>
      <c r="F42" s="11" t="s">
        <v>27</v>
      </c>
      <c r="G42" s="11" t="s">
        <v>27</v>
      </c>
      <c r="H42" s="11" t="s">
        <v>27</v>
      </c>
      <c r="I42" s="11" t="s">
        <v>27</v>
      </c>
      <c r="J42" s="65" t="s">
        <v>27</v>
      </c>
      <c r="K42" s="11" t="s">
        <v>27</v>
      </c>
      <c r="L42" s="11" t="s">
        <v>27</v>
      </c>
      <c r="M42" s="11" t="s">
        <v>27</v>
      </c>
      <c r="N42" s="11" t="s">
        <v>27</v>
      </c>
      <c r="O42" s="11" t="s">
        <v>27</v>
      </c>
      <c r="P42" s="11" t="s">
        <v>27</v>
      </c>
      <c r="Q42" s="11" t="s">
        <v>27</v>
      </c>
      <c r="R42" s="11" t="s">
        <v>27</v>
      </c>
      <c r="S42" s="11" t="s">
        <v>27</v>
      </c>
      <c r="T42" s="139">
        <f>T39+T40+T41</f>
        <v>5885.7920999999997</v>
      </c>
      <c r="U42" s="11" t="s">
        <v>27</v>
      </c>
    </row>
    <row r="43" spans="1:21" s="10" customFormat="1" x14ac:dyDescent="0.25">
      <c r="A43" s="54"/>
      <c r="B43" s="80"/>
      <c r="C43" s="54"/>
      <c r="D43" s="107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139"/>
      <c r="U43" s="65"/>
    </row>
    <row r="44" spans="1:21" s="10" customFormat="1" ht="31.5" x14ac:dyDescent="0.25">
      <c r="A44" s="54"/>
      <c r="B44" s="80" t="s">
        <v>315</v>
      </c>
      <c r="C44" s="54"/>
      <c r="D44" s="98" t="s">
        <v>296</v>
      </c>
      <c r="E44" s="54" t="s">
        <v>297</v>
      </c>
      <c r="F44" s="120" t="s">
        <v>27</v>
      </c>
      <c r="G44" s="95" t="s">
        <v>28</v>
      </c>
      <c r="H44" s="128" t="s">
        <v>216</v>
      </c>
      <c r="I44" s="54">
        <v>3</v>
      </c>
      <c r="J44" s="54" t="s">
        <v>297</v>
      </c>
      <c r="K44" s="95" t="s">
        <v>30</v>
      </c>
      <c r="L44" s="95" t="s">
        <v>31</v>
      </c>
      <c r="M44" s="119" t="s">
        <v>173</v>
      </c>
      <c r="N44" s="54">
        <v>1</v>
      </c>
      <c r="O44" s="54">
        <v>1</v>
      </c>
      <c r="P44" s="65" t="s">
        <v>35</v>
      </c>
      <c r="Q44" s="65" t="s">
        <v>298</v>
      </c>
      <c r="R44" s="117">
        <v>2688.06</v>
      </c>
      <c r="S44" s="65">
        <v>1.51</v>
      </c>
      <c r="T44" s="138">
        <f>O44*R44*S44</f>
        <v>4058.9706000000001</v>
      </c>
      <c r="U44" s="120" t="s">
        <v>27</v>
      </c>
    </row>
    <row r="45" spans="1:21" s="10" customFormat="1" ht="31.5" x14ac:dyDescent="0.25">
      <c r="A45" s="54"/>
      <c r="B45" s="80" t="s">
        <v>315</v>
      </c>
      <c r="C45" s="54"/>
      <c r="D45" s="98" t="s">
        <v>296</v>
      </c>
      <c r="E45" s="54" t="s">
        <v>297</v>
      </c>
      <c r="F45" s="120" t="s">
        <v>27</v>
      </c>
      <c r="G45" s="95" t="s">
        <v>28</v>
      </c>
      <c r="H45" s="128" t="s">
        <v>314</v>
      </c>
      <c r="I45" s="54">
        <v>3</v>
      </c>
      <c r="J45" s="54" t="s">
        <v>297</v>
      </c>
      <c r="K45" s="95" t="s">
        <v>30</v>
      </c>
      <c r="L45" s="95" t="s">
        <v>31</v>
      </c>
      <c r="M45" s="119" t="s">
        <v>173</v>
      </c>
      <c r="N45" s="54">
        <v>1</v>
      </c>
      <c r="O45" s="54">
        <v>1</v>
      </c>
      <c r="P45" s="65" t="s">
        <v>35</v>
      </c>
      <c r="Q45" s="65" t="s">
        <v>298</v>
      </c>
      <c r="R45" s="117">
        <v>2688.06</v>
      </c>
      <c r="S45" s="65">
        <v>1.51</v>
      </c>
      <c r="T45" s="138">
        <f>O45*R45*S45</f>
        <v>4058.9706000000001</v>
      </c>
      <c r="U45" s="120" t="s">
        <v>27</v>
      </c>
    </row>
    <row r="46" spans="1:21" s="10" customFormat="1" ht="31.5" x14ac:dyDescent="0.25">
      <c r="A46" s="54"/>
      <c r="B46" s="80" t="s">
        <v>315</v>
      </c>
      <c r="C46" s="54"/>
      <c r="D46" s="98" t="s">
        <v>292</v>
      </c>
      <c r="E46" s="54" t="s">
        <v>293</v>
      </c>
      <c r="F46" s="120" t="s">
        <v>27</v>
      </c>
      <c r="G46" s="95" t="s">
        <v>28</v>
      </c>
      <c r="H46" s="128" t="s">
        <v>314</v>
      </c>
      <c r="I46" s="54">
        <v>10</v>
      </c>
      <c r="J46" s="54" t="s">
        <v>294</v>
      </c>
      <c r="K46" s="95" t="s">
        <v>30</v>
      </c>
      <c r="L46" s="95" t="s">
        <v>31</v>
      </c>
      <c r="M46" s="119" t="s">
        <v>173</v>
      </c>
      <c r="N46" s="54">
        <v>1</v>
      </c>
      <c r="O46" s="54">
        <v>1</v>
      </c>
      <c r="P46" s="65" t="s">
        <v>37</v>
      </c>
      <c r="Q46" s="65" t="s">
        <v>295</v>
      </c>
      <c r="R46" s="117">
        <v>10579.68</v>
      </c>
      <c r="S46" s="65">
        <v>1.45</v>
      </c>
      <c r="T46" s="138">
        <f>O46*R46*S46</f>
        <v>15340.536</v>
      </c>
      <c r="U46" s="120" t="s">
        <v>27</v>
      </c>
    </row>
    <row r="47" spans="1:21" s="10" customFormat="1" ht="31.5" x14ac:dyDescent="0.25">
      <c r="A47" s="121"/>
      <c r="B47" s="80" t="s">
        <v>315</v>
      </c>
      <c r="C47" s="121"/>
      <c r="D47" s="125" t="s">
        <v>299</v>
      </c>
      <c r="E47" s="121" t="s">
        <v>300</v>
      </c>
      <c r="F47" s="120" t="s">
        <v>27</v>
      </c>
      <c r="G47" s="95" t="s">
        <v>28</v>
      </c>
      <c r="H47" s="129" t="s">
        <v>216</v>
      </c>
      <c r="I47" s="121"/>
      <c r="J47" s="121" t="s">
        <v>301</v>
      </c>
      <c r="K47" s="95" t="s">
        <v>30</v>
      </c>
      <c r="L47" s="95" t="s">
        <v>31</v>
      </c>
      <c r="M47" s="119" t="s">
        <v>173</v>
      </c>
      <c r="N47" s="54">
        <v>1</v>
      </c>
      <c r="O47" s="121">
        <v>0.45</v>
      </c>
      <c r="P47" s="122" t="s">
        <v>302</v>
      </c>
      <c r="Q47" s="122" t="s">
        <v>303</v>
      </c>
      <c r="R47" s="124">
        <f>4753.14*2</f>
        <v>9506.2800000000007</v>
      </c>
      <c r="S47" s="122">
        <v>1.84</v>
      </c>
      <c r="T47" s="138">
        <f t="shared" ref="T47:T49" si="0">O47*R47*S47</f>
        <v>7871.1998400000002</v>
      </c>
      <c r="U47" s="120" t="s">
        <v>27</v>
      </c>
    </row>
    <row r="48" spans="1:21" s="10" customFormat="1" ht="31.5" x14ac:dyDescent="0.25">
      <c r="A48" s="9"/>
      <c r="B48" s="80" t="s">
        <v>315</v>
      </c>
      <c r="C48" s="104"/>
      <c r="D48" s="94" t="s">
        <v>304</v>
      </c>
      <c r="E48" s="121" t="s">
        <v>300</v>
      </c>
      <c r="F48" s="120" t="s">
        <v>27</v>
      </c>
      <c r="G48" s="95" t="s">
        <v>28</v>
      </c>
      <c r="H48" s="129" t="s">
        <v>216</v>
      </c>
      <c r="I48" s="121"/>
      <c r="J48" s="121" t="s">
        <v>301</v>
      </c>
      <c r="K48" s="95" t="s">
        <v>30</v>
      </c>
      <c r="L48" s="95" t="s">
        <v>31</v>
      </c>
      <c r="M48" s="119" t="s">
        <v>173</v>
      </c>
      <c r="N48" s="54">
        <v>1</v>
      </c>
      <c r="O48" s="121">
        <v>0.45</v>
      </c>
      <c r="P48" s="122" t="s">
        <v>302</v>
      </c>
      <c r="Q48" s="11" t="s">
        <v>305</v>
      </c>
      <c r="R48" s="11">
        <f>2836.51*2</f>
        <v>5673.02</v>
      </c>
      <c r="S48" s="11">
        <v>1</v>
      </c>
      <c r="T48" s="138">
        <f t="shared" si="0"/>
        <v>2552.8590000000004</v>
      </c>
      <c r="U48" s="120" t="s">
        <v>27</v>
      </c>
    </row>
    <row r="49" spans="1:21" s="10" customFormat="1" ht="31.5" x14ac:dyDescent="0.25">
      <c r="A49" s="121"/>
      <c r="B49" s="80" t="s">
        <v>315</v>
      </c>
      <c r="C49" s="123"/>
      <c r="D49" s="125" t="s">
        <v>306</v>
      </c>
      <c r="E49" s="121" t="s">
        <v>300</v>
      </c>
      <c r="F49" s="120" t="s">
        <v>27</v>
      </c>
      <c r="G49" s="95" t="s">
        <v>28</v>
      </c>
      <c r="H49" s="129" t="s">
        <v>314</v>
      </c>
      <c r="I49" s="121"/>
      <c r="J49" s="121" t="s">
        <v>301</v>
      </c>
      <c r="K49" s="95" t="s">
        <v>30</v>
      </c>
      <c r="L49" s="95" t="s">
        <v>31</v>
      </c>
      <c r="M49" s="119" t="s">
        <v>173</v>
      </c>
      <c r="N49" s="54">
        <v>1</v>
      </c>
      <c r="O49" s="121">
        <v>0.45</v>
      </c>
      <c r="P49" s="122" t="s">
        <v>275</v>
      </c>
      <c r="Q49" s="122" t="s">
        <v>307</v>
      </c>
      <c r="R49" s="122">
        <v>34384.120000000003</v>
      </c>
      <c r="S49" s="122">
        <v>1.76</v>
      </c>
      <c r="T49" s="140">
        <f t="shared" si="0"/>
        <v>27232.223040000001</v>
      </c>
      <c r="U49" s="120" t="s">
        <v>27</v>
      </c>
    </row>
    <row r="50" spans="1:21" s="10" customFormat="1" ht="31.5" x14ac:dyDescent="0.25">
      <c r="A50" s="121"/>
      <c r="B50" s="80" t="s">
        <v>315</v>
      </c>
      <c r="C50" s="121"/>
      <c r="D50" s="125" t="s">
        <v>299</v>
      </c>
      <c r="E50" s="121" t="s">
        <v>308</v>
      </c>
      <c r="F50" s="120" t="s">
        <v>27</v>
      </c>
      <c r="G50" s="95" t="s">
        <v>28</v>
      </c>
      <c r="H50" s="129" t="s">
        <v>314</v>
      </c>
      <c r="I50" s="121"/>
      <c r="J50" s="121" t="s">
        <v>301</v>
      </c>
      <c r="K50" s="95" t="s">
        <v>30</v>
      </c>
      <c r="L50" s="95" t="s">
        <v>31</v>
      </c>
      <c r="M50" s="119" t="s">
        <v>173</v>
      </c>
      <c r="N50" s="54">
        <v>1</v>
      </c>
      <c r="O50" s="121">
        <v>0.4</v>
      </c>
      <c r="P50" s="122" t="s">
        <v>302</v>
      </c>
      <c r="Q50" s="122" t="s">
        <v>303</v>
      </c>
      <c r="R50" s="124">
        <f>4753.14*2</f>
        <v>9506.2800000000007</v>
      </c>
      <c r="S50" s="122">
        <v>1.84</v>
      </c>
      <c r="T50" s="138">
        <f t="shared" ref="T50:T52" si="1">O50*R50*S50</f>
        <v>6996.622080000001</v>
      </c>
      <c r="U50" s="120" t="s">
        <v>27</v>
      </c>
    </row>
    <row r="51" spans="1:21" s="10" customFormat="1" ht="31.5" x14ac:dyDescent="0.25">
      <c r="A51" s="119"/>
      <c r="B51" s="80" t="s">
        <v>315</v>
      </c>
      <c r="C51" s="104"/>
      <c r="D51" s="94" t="s">
        <v>304</v>
      </c>
      <c r="E51" s="121" t="s">
        <v>308</v>
      </c>
      <c r="F51" s="120" t="s">
        <v>27</v>
      </c>
      <c r="G51" s="95" t="s">
        <v>28</v>
      </c>
      <c r="H51" s="129" t="s">
        <v>314</v>
      </c>
      <c r="I51" s="121"/>
      <c r="J51" s="121" t="s">
        <v>301</v>
      </c>
      <c r="K51" s="95" t="s">
        <v>30</v>
      </c>
      <c r="L51" s="95" t="s">
        <v>31</v>
      </c>
      <c r="M51" s="119" t="s">
        <v>173</v>
      </c>
      <c r="N51" s="54">
        <v>1</v>
      </c>
      <c r="O51" s="121">
        <v>0.4</v>
      </c>
      <c r="P51" s="122" t="s">
        <v>302</v>
      </c>
      <c r="Q51" s="120" t="s">
        <v>305</v>
      </c>
      <c r="R51" s="120">
        <v>2836.51</v>
      </c>
      <c r="S51" s="120">
        <v>1</v>
      </c>
      <c r="T51" s="138">
        <f t="shared" si="1"/>
        <v>1134.604</v>
      </c>
      <c r="U51" s="120" t="s">
        <v>27</v>
      </c>
    </row>
    <row r="52" spans="1:21" s="10" customFormat="1" ht="47.25" x14ac:dyDescent="0.25">
      <c r="A52" s="121"/>
      <c r="B52" s="80" t="s">
        <v>315</v>
      </c>
      <c r="C52" s="123"/>
      <c r="D52" s="99" t="s">
        <v>194</v>
      </c>
      <c r="E52" s="121" t="s">
        <v>310</v>
      </c>
      <c r="F52" s="120" t="s">
        <v>27</v>
      </c>
      <c r="G52" s="95" t="s">
        <v>28</v>
      </c>
      <c r="H52" s="129" t="s">
        <v>216</v>
      </c>
      <c r="I52" s="121"/>
      <c r="J52" s="121" t="s">
        <v>310</v>
      </c>
      <c r="K52" s="95" t="s">
        <v>30</v>
      </c>
      <c r="L52" s="95" t="s">
        <v>31</v>
      </c>
      <c r="M52" s="119" t="s">
        <v>173</v>
      </c>
      <c r="N52" s="121">
        <v>1</v>
      </c>
      <c r="O52" s="121">
        <v>1</v>
      </c>
      <c r="P52" s="122" t="s">
        <v>36</v>
      </c>
      <c r="Q52" s="122" t="s">
        <v>309</v>
      </c>
      <c r="R52" s="122">
        <v>10637.53</v>
      </c>
      <c r="S52" s="122">
        <v>1</v>
      </c>
      <c r="T52" s="140">
        <f t="shared" si="1"/>
        <v>10637.53</v>
      </c>
      <c r="U52" s="120" t="s">
        <v>27</v>
      </c>
    </row>
    <row r="53" spans="1:21" s="10" customFormat="1" ht="31.5" x14ac:dyDescent="0.25">
      <c r="A53" s="121"/>
      <c r="B53" s="80" t="s">
        <v>315</v>
      </c>
      <c r="C53" s="123"/>
      <c r="D53" s="100" t="s">
        <v>34</v>
      </c>
      <c r="E53" s="120" t="s">
        <v>27</v>
      </c>
      <c r="F53" s="120" t="s">
        <v>27</v>
      </c>
      <c r="G53" s="120" t="s">
        <v>27</v>
      </c>
      <c r="H53" s="120" t="s">
        <v>27</v>
      </c>
      <c r="I53" s="120" t="s">
        <v>27</v>
      </c>
      <c r="J53" s="65" t="s">
        <v>27</v>
      </c>
      <c r="K53" s="120" t="s">
        <v>27</v>
      </c>
      <c r="L53" s="120" t="s">
        <v>27</v>
      </c>
      <c r="M53" s="120" t="s">
        <v>27</v>
      </c>
      <c r="N53" s="120" t="s">
        <v>27</v>
      </c>
      <c r="O53" s="120" t="s">
        <v>27</v>
      </c>
      <c r="P53" s="120" t="s">
        <v>27</v>
      </c>
      <c r="Q53" s="120" t="s">
        <v>27</v>
      </c>
      <c r="R53" s="120" t="s">
        <v>27</v>
      </c>
      <c r="S53" s="120" t="s">
        <v>27</v>
      </c>
      <c r="T53" s="174">
        <f>SUM(T44:T52)</f>
        <v>79883.51516000001</v>
      </c>
      <c r="U53" s="120" t="s">
        <v>27</v>
      </c>
    </row>
    <row r="54" spans="1:21" s="10" customFormat="1" x14ac:dyDescent="0.25">
      <c r="A54" s="54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141"/>
      <c r="U54" s="54"/>
    </row>
    <row r="55" spans="1:21" s="10" customFormat="1" ht="31.5" x14ac:dyDescent="0.25">
      <c r="A55" s="54"/>
      <c r="B55" s="98" t="s">
        <v>280</v>
      </c>
      <c r="C55" s="54"/>
      <c r="D55" s="118" t="s">
        <v>271</v>
      </c>
      <c r="E55" s="54" t="s">
        <v>270</v>
      </c>
      <c r="F55" s="11" t="s">
        <v>27</v>
      </c>
      <c r="G55" s="95" t="s">
        <v>28</v>
      </c>
      <c r="H55" s="95" t="s">
        <v>216</v>
      </c>
      <c r="I55" s="54">
        <v>10</v>
      </c>
      <c r="J55" s="54" t="s">
        <v>188</v>
      </c>
      <c r="K55" s="95" t="s">
        <v>30</v>
      </c>
      <c r="L55" s="95" t="s">
        <v>31</v>
      </c>
      <c r="M55" s="9" t="s">
        <v>173</v>
      </c>
      <c r="N55" s="54">
        <v>1</v>
      </c>
      <c r="O55" s="54">
        <v>22.99</v>
      </c>
      <c r="P55" s="65" t="s">
        <v>241</v>
      </c>
      <c r="Q55" s="65" t="s">
        <v>242</v>
      </c>
      <c r="R55" s="117">
        <v>1929.53</v>
      </c>
      <c r="S55" s="65">
        <v>1.56</v>
      </c>
      <c r="T55" s="138">
        <f>O55*R55*S55</f>
        <v>69201.435731999998</v>
      </c>
      <c r="U55" s="11" t="s">
        <v>27</v>
      </c>
    </row>
    <row r="56" spans="1:21" s="10" customFormat="1" x14ac:dyDescent="0.25">
      <c r="A56" s="54"/>
      <c r="B56" s="98" t="s">
        <v>280</v>
      </c>
      <c r="C56" s="54"/>
      <c r="D56" s="107" t="s">
        <v>272</v>
      </c>
      <c r="E56" s="54" t="s">
        <v>270</v>
      </c>
      <c r="F56" s="11" t="s">
        <v>27</v>
      </c>
      <c r="G56" s="95" t="s">
        <v>28</v>
      </c>
      <c r="H56" s="95" t="s">
        <v>216</v>
      </c>
      <c r="I56" s="54">
        <v>10</v>
      </c>
      <c r="J56" s="54" t="s">
        <v>188</v>
      </c>
      <c r="K56" s="95" t="s">
        <v>30</v>
      </c>
      <c r="L56" s="95" t="s">
        <v>31</v>
      </c>
      <c r="M56" s="9" t="s">
        <v>173</v>
      </c>
      <c r="N56" s="54">
        <v>1</v>
      </c>
      <c r="O56" s="54">
        <v>1.1399999999999999</v>
      </c>
      <c r="P56" s="65" t="s">
        <v>275</v>
      </c>
      <c r="Q56" s="65" t="s">
        <v>277</v>
      </c>
      <c r="R56" s="117">
        <v>1262.83</v>
      </c>
      <c r="S56" s="65">
        <v>1.56</v>
      </c>
      <c r="T56" s="138">
        <f t="shared" ref="T56:T59" si="2">O56*R56*S56</f>
        <v>2245.8168719999994</v>
      </c>
      <c r="U56" s="11" t="s">
        <v>27</v>
      </c>
    </row>
    <row r="57" spans="1:21" s="10" customFormat="1" x14ac:dyDescent="0.25">
      <c r="A57" s="54"/>
      <c r="B57" s="98" t="s">
        <v>280</v>
      </c>
      <c r="C57" s="54"/>
      <c r="D57" s="107" t="s">
        <v>273</v>
      </c>
      <c r="E57" s="54" t="s">
        <v>270</v>
      </c>
      <c r="F57" s="11" t="s">
        <v>27</v>
      </c>
      <c r="G57" s="95" t="s">
        <v>28</v>
      </c>
      <c r="H57" s="95" t="s">
        <v>216</v>
      </c>
      <c r="I57" s="54">
        <v>10</v>
      </c>
      <c r="J57" s="54" t="s">
        <v>188</v>
      </c>
      <c r="K57" s="95" t="s">
        <v>30</v>
      </c>
      <c r="L57" s="95" t="s">
        <v>31</v>
      </c>
      <c r="M57" s="9" t="s">
        <v>173</v>
      </c>
      <c r="N57" s="54">
        <v>1</v>
      </c>
      <c r="O57" s="54">
        <v>111</v>
      </c>
      <c r="P57" s="65" t="s">
        <v>275</v>
      </c>
      <c r="Q57" s="65" t="s">
        <v>278</v>
      </c>
      <c r="R57" s="117">
        <v>1306.04</v>
      </c>
      <c r="S57" s="65">
        <v>1.04</v>
      </c>
      <c r="T57" s="138">
        <f t="shared" si="2"/>
        <v>150769.25760000001</v>
      </c>
      <c r="U57" s="11" t="s">
        <v>27</v>
      </c>
    </row>
    <row r="58" spans="1:21" s="10" customFormat="1" x14ac:dyDescent="0.25">
      <c r="A58" s="54"/>
      <c r="B58" s="98" t="s">
        <v>280</v>
      </c>
      <c r="C58" s="54"/>
      <c r="D58" s="107" t="s">
        <v>274</v>
      </c>
      <c r="E58" s="54" t="s">
        <v>270</v>
      </c>
      <c r="F58" s="11" t="s">
        <v>27</v>
      </c>
      <c r="G58" s="95" t="s">
        <v>28</v>
      </c>
      <c r="H58" s="95" t="s">
        <v>216</v>
      </c>
      <c r="I58" s="54">
        <v>10</v>
      </c>
      <c r="J58" s="54" t="s">
        <v>188</v>
      </c>
      <c r="K58" s="95" t="s">
        <v>30</v>
      </c>
      <c r="L58" s="95" t="s">
        <v>31</v>
      </c>
      <c r="M58" s="9" t="s">
        <v>173</v>
      </c>
      <c r="N58" s="54">
        <v>1</v>
      </c>
      <c r="O58" s="54">
        <v>45.98</v>
      </c>
      <c r="P58" s="65" t="s">
        <v>276</v>
      </c>
      <c r="Q58" s="65" t="s">
        <v>279</v>
      </c>
      <c r="R58" s="117">
        <v>53.93</v>
      </c>
      <c r="S58" s="65">
        <v>1</v>
      </c>
      <c r="T58" s="138">
        <f t="shared" si="2"/>
        <v>2479.7013999999999</v>
      </c>
      <c r="U58" s="11" t="s">
        <v>27</v>
      </c>
    </row>
    <row r="59" spans="1:21" s="10" customFormat="1" ht="31.5" x14ac:dyDescent="0.25">
      <c r="A59" s="121"/>
      <c r="B59" s="98" t="s">
        <v>280</v>
      </c>
      <c r="C59" s="121"/>
      <c r="D59" s="126" t="s">
        <v>311</v>
      </c>
      <c r="E59" s="54" t="s">
        <v>270</v>
      </c>
      <c r="F59" s="120" t="s">
        <v>27</v>
      </c>
      <c r="G59" s="95" t="s">
        <v>28</v>
      </c>
      <c r="H59" s="95" t="s">
        <v>216</v>
      </c>
      <c r="I59" s="54">
        <v>10</v>
      </c>
      <c r="J59" s="54" t="s">
        <v>188</v>
      </c>
      <c r="K59" s="95" t="s">
        <v>30</v>
      </c>
      <c r="L59" s="95" t="s">
        <v>31</v>
      </c>
      <c r="M59" s="119" t="s">
        <v>173</v>
      </c>
      <c r="N59" s="54">
        <v>1</v>
      </c>
      <c r="O59" s="54">
        <v>1</v>
      </c>
      <c r="P59" s="122" t="s">
        <v>312</v>
      </c>
      <c r="Q59" s="122" t="s">
        <v>313</v>
      </c>
      <c r="R59" s="124">
        <v>3289.12</v>
      </c>
      <c r="S59" s="122">
        <v>1</v>
      </c>
      <c r="T59" s="140">
        <f t="shared" si="2"/>
        <v>3289.12</v>
      </c>
      <c r="U59" s="120" t="s">
        <v>27</v>
      </c>
    </row>
    <row r="60" spans="1:21" s="10" customFormat="1" ht="31.5" x14ac:dyDescent="0.25">
      <c r="A60" s="54"/>
      <c r="B60" s="98" t="s">
        <v>280</v>
      </c>
      <c r="C60" s="54"/>
      <c r="D60" s="100" t="s">
        <v>34</v>
      </c>
      <c r="E60" s="11" t="s">
        <v>27</v>
      </c>
      <c r="F60" s="11" t="s">
        <v>27</v>
      </c>
      <c r="G60" s="11" t="s">
        <v>27</v>
      </c>
      <c r="H60" s="11" t="s">
        <v>27</v>
      </c>
      <c r="I60" s="11" t="s">
        <v>27</v>
      </c>
      <c r="J60" s="65" t="s">
        <v>27</v>
      </c>
      <c r="K60" s="11" t="s">
        <v>27</v>
      </c>
      <c r="L60" s="11" t="s">
        <v>27</v>
      </c>
      <c r="M60" s="11" t="s">
        <v>27</v>
      </c>
      <c r="N60" s="11" t="s">
        <v>27</v>
      </c>
      <c r="O60" s="11" t="s">
        <v>27</v>
      </c>
      <c r="P60" s="11" t="s">
        <v>27</v>
      </c>
      <c r="Q60" s="11" t="s">
        <v>27</v>
      </c>
      <c r="R60" s="11" t="s">
        <v>27</v>
      </c>
      <c r="S60" s="11" t="s">
        <v>27</v>
      </c>
      <c r="T60" s="139">
        <f>SUM(T55:T59)</f>
        <v>227985.33160399998</v>
      </c>
      <c r="U60" s="11" t="s">
        <v>27</v>
      </c>
    </row>
    <row r="61" spans="1:21" s="10" customFormat="1" x14ac:dyDescent="0.25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141"/>
      <c r="U61" s="54"/>
    </row>
    <row r="62" spans="1:21" s="10" customFormat="1" ht="31.5" x14ac:dyDescent="0.25">
      <c r="A62" s="54"/>
      <c r="B62" s="98" t="s">
        <v>288</v>
      </c>
      <c r="C62" s="54"/>
      <c r="D62" s="118" t="s">
        <v>271</v>
      </c>
      <c r="E62" s="54" t="s">
        <v>270</v>
      </c>
      <c r="F62" s="11" t="s">
        <v>27</v>
      </c>
      <c r="G62" s="95" t="s">
        <v>28</v>
      </c>
      <c r="H62" s="95" t="s">
        <v>216</v>
      </c>
      <c r="I62" s="54">
        <v>10</v>
      </c>
      <c r="J62" s="54" t="s">
        <v>188</v>
      </c>
      <c r="K62" s="95" t="s">
        <v>30</v>
      </c>
      <c r="L62" s="95" t="s">
        <v>31</v>
      </c>
      <c r="M62" s="9" t="s">
        <v>173</v>
      </c>
      <c r="N62" s="54">
        <v>1</v>
      </c>
      <c r="O62" s="54">
        <v>29.248999999999999</v>
      </c>
      <c r="P62" s="65" t="s">
        <v>241</v>
      </c>
      <c r="Q62" s="65" t="s">
        <v>242</v>
      </c>
      <c r="R62" s="117">
        <v>1929.53</v>
      </c>
      <c r="S62" s="65">
        <v>1.56</v>
      </c>
      <c r="T62" s="138">
        <f>O62*R62*S62</f>
        <v>88041.443833199999</v>
      </c>
      <c r="U62" s="11" t="s">
        <v>27</v>
      </c>
    </row>
    <row r="63" spans="1:21" s="10" customFormat="1" x14ac:dyDescent="0.25">
      <c r="A63" s="54"/>
      <c r="B63" s="98" t="s">
        <v>288</v>
      </c>
      <c r="C63" s="54"/>
      <c r="D63" s="107" t="s">
        <v>272</v>
      </c>
      <c r="E63" s="54" t="s">
        <v>270</v>
      </c>
      <c r="F63" s="11" t="s">
        <v>27</v>
      </c>
      <c r="G63" s="95" t="s">
        <v>28</v>
      </c>
      <c r="H63" s="95" t="s">
        <v>216</v>
      </c>
      <c r="I63" s="54">
        <v>10</v>
      </c>
      <c r="J63" s="54" t="s">
        <v>188</v>
      </c>
      <c r="K63" s="95" t="s">
        <v>30</v>
      </c>
      <c r="L63" s="95" t="s">
        <v>31</v>
      </c>
      <c r="M63" s="9" t="s">
        <v>173</v>
      </c>
      <c r="N63" s="54">
        <v>1</v>
      </c>
      <c r="O63" s="54">
        <v>1.32</v>
      </c>
      <c r="P63" s="65" t="s">
        <v>275</v>
      </c>
      <c r="Q63" s="65" t="s">
        <v>277</v>
      </c>
      <c r="R63" s="117">
        <v>1262.83</v>
      </c>
      <c r="S63" s="65">
        <v>1.56</v>
      </c>
      <c r="T63" s="138">
        <f t="shared" ref="T63:T66" si="3">O63*R63*S63</f>
        <v>2600.4195360000003</v>
      </c>
      <c r="U63" s="11" t="s">
        <v>27</v>
      </c>
    </row>
    <row r="64" spans="1:21" s="10" customFormat="1" x14ac:dyDescent="0.25">
      <c r="A64" s="54"/>
      <c r="B64" s="98" t="s">
        <v>288</v>
      </c>
      <c r="C64" s="54"/>
      <c r="D64" s="107" t="s">
        <v>273</v>
      </c>
      <c r="E64" s="54" t="s">
        <v>270</v>
      </c>
      <c r="F64" s="11" t="s">
        <v>27</v>
      </c>
      <c r="G64" s="95" t="s">
        <v>28</v>
      </c>
      <c r="H64" s="95" t="s">
        <v>216</v>
      </c>
      <c r="I64" s="54">
        <v>10</v>
      </c>
      <c r="J64" s="54" t="s">
        <v>188</v>
      </c>
      <c r="K64" s="95" t="s">
        <v>30</v>
      </c>
      <c r="L64" s="95" t="s">
        <v>31</v>
      </c>
      <c r="M64" s="9" t="s">
        <v>173</v>
      </c>
      <c r="N64" s="54">
        <v>1</v>
      </c>
      <c r="O64" s="54">
        <v>146.19999999999999</v>
      </c>
      <c r="P64" s="65" t="s">
        <v>275</v>
      </c>
      <c r="Q64" s="65" t="s">
        <v>278</v>
      </c>
      <c r="R64" s="117">
        <v>1306.04</v>
      </c>
      <c r="S64" s="65">
        <v>1.04</v>
      </c>
      <c r="T64" s="138">
        <f t="shared" si="3"/>
        <v>198580.76991999999</v>
      </c>
      <c r="U64" s="11" t="s">
        <v>27</v>
      </c>
    </row>
    <row r="65" spans="1:21" s="10" customFormat="1" x14ac:dyDescent="0.25">
      <c r="A65" s="54"/>
      <c r="B65" s="98" t="s">
        <v>288</v>
      </c>
      <c r="C65" s="54"/>
      <c r="D65" s="107" t="s">
        <v>274</v>
      </c>
      <c r="E65" s="54" t="s">
        <v>270</v>
      </c>
      <c r="F65" s="11" t="s">
        <v>27</v>
      </c>
      <c r="G65" s="95" t="s">
        <v>28</v>
      </c>
      <c r="H65" s="95" t="s">
        <v>216</v>
      </c>
      <c r="I65" s="54">
        <v>10</v>
      </c>
      <c r="J65" s="54" t="s">
        <v>188</v>
      </c>
      <c r="K65" s="95" t="s">
        <v>30</v>
      </c>
      <c r="L65" s="95" t="s">
        <v>31</v>
      </c>
      <c r="M65" s="9" t="s">
        <v>173</v>
      </c>
      <c r="N65" s="54">
        <v>1</v>
      </c>
      <c r="O65" s="54">
        <v>58.5</v>
      </c>
      <c r="P65" s="65" t="s">
        <v>276</v>
      </c>
      <c r="Q65" s="65" t="s">
        <v>279</v>
      </c>
      <c r="R65" s="117">
        <v>53.93</v>
      </c>
      <c r="S65" s="65">
        <v>1</v>
      </c>
      <c r="T65" s="138">
        <f t="shared" si="3"/>
        <v>3154.9050000000002</v>
      </c>
      <c r="U65" s="11" t="s">
        <v>27</v>
      </c>
    </row>
    <row r="66" spans="1:21" s="10" customFormat="1" ht="31.5" x14ac:dyDescent="0.25">
      <c r="A66" s="121"/>
      <c r="B66" s="98" t="s">
        <v>288</v>
      </c>
      <c r="C66" s="121"/>
      <c r="D66" s="126" t="s">
        <v>311</v>
      </c>
      <c r="E66" s="54" t="s">
        <v>270</v>
      </c>
      <c r="F66" s="120" t="s">
        <v>27</v>
      </c>
      <c r="G66" s="95" t="s">
        <v>28</v>
      </c>
      <c r="H66" s="95" t="s">
        <v>216</v>
      </c>
      <c r="I66" s="54">
        <v>10</v>
      </c>
      <c r="J66" s="54" t="s">
        <v>188</v>
      </c>
      <c r="K66" s="95" t="s">
        <v>30</v>
      </c>
      <c r="L66" s="95" t="s">
        <v>31</v>
      </c>
      <c r="M66" s="119" t="s">
        <v>173</v>
      </c>
      <c r="N66" s="54">
        <v>1</v>
      </c>
      <c r="O66" s="54">
        <v>1</v>
      </c>
      <c r="P66" s="122" t="s">
        <v>312</v>
      </c>
      <c r="Q66" s="122" t="s">
        <v>313</v>
      </c>
      <c r="R66" s="124">
        <v>3289.12</v>
      </c>
      <c r="S66" s="122">
        <v>1</v>
      </c>
      <c r="T66" s="140">
        <f t="shared" si="3"/>
        <v>3289.12</v>
      </c>
      <c r="U66" s="120" t="s">
        <v>27</v>
      </c>
    </row>
    <row r="67" spans="1:21" s="10" customFormat="1" ht="31.5" x14ac:dyDescent="0.25">
      <c r="A67" s="54"/>
      <c r="B67" s="98" t="s">
        <v>288</v>
      </c>
      <c r="C67" s="54"/>
      <c r="D67" s="100" t="s">
        <v>34</v>
      </c>
      <c r="E67" s="11" t="s">
        <v>27</v>
      </c>
      <c r="F67" s="11" t="s">
        <v>27</v>
      </c>
      <c r="G67" s="11" t="s">
        <v>27</v>
      </c>
      <c r="H67" s="11" t="s">
        <v>27</v>
      </c>
      <c r="I67" s="11" t="s">
        <v>27</v>
      </c>
      <c r="J67" s="65" t="s">
        <v>27</v>
      </c>
      <c r="K67" s="11" t="s">
        <v>27</v>
      </c>
      <c r="L67" s="11" t="s">
        <v>27</v>
      </c>
      <c r="M67" s="11" t="s">
        <v>27</v>
      </c>
      <c r="N67" s="11" t="s">
        <v>27</v>
      </c>
      <c r="O67" s="11" t="s">
        <v>27</v>
      </c>
      <c r="P67" s="11" t="s">
        <v>27</v>
      </c>
      <c r="Q67" s="11" t="s">
        <v>27</v>
      </c>
      <c r="R67" s="11" t="s">
        <v>27</v>
      </c>
      <c r="S67" s="11" t="s">
        <v>27</v>
      </c>
      <c r="T67" s="139">
        <f>SUM(T62:T66)</f>
        <v>295666.65828920004</v>
      </c>
      <c r="U67" s="11" t="s">
        <v>27</v>
      </c>
    </row>
    <row r="68" spans="1:21" s="10" customFormat="1" x14ac:dyDescent="0.25">
      <c r="A68" s="54"/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141"/>
      <c r="U68" s="54"/>
    </row>
    <row r="69" spans="1:21" s="10" customFormat="1" ht="31.5" x14ac:dyDescent="0.25">
      <c r="A69" s="9" t="s">
        <v>248</v>
      </c>
      <c r="B69" s="94" t="s">
        <v>232</v>
      </c>
      <c r="C69" s="95" t="s">
        <v>251</v>
      </c>
      <c r="D69" s="96" t="s">
        <v>175</v>
      </c>
      <c r="E69" s="95" t="s">
        <v>177</v>
      </c>
      <c r="F69" s="11" t="s">
        <v>27</v>
      </c>
      <c r="G69" s="95" t="s">
        <v>28</v>
      </c>
      <c r="H69" s="95" t="s">
        <v>314</v>
      </c>
      <c r="I69" s="95" t="s">
        <v>171</v>
      </c>
      <c r="J69" s="10" t="s">
        <v>178</v>
      </c>
      <c r="K69" s="95" t="s">
        <v>30</v>
      </c>
      <c r="L69" s="95" t="s">
        <v>31</v>
      </c>
      <c r="M69" s="9" t="s">
        <v>173</v>
      </c>
      <c r="N69" s="95" t="s">
        <v>32</v>
      </c>
      <c r="O69" s="54">
        <v>1</v>
      </c>
      <c r="P69" s="97" t="s">
        <v>35</v>
      </c>
      <c r="Q69" s="54" t="s">
        <v>176</v>
      </c>
      <c r="R69" s="54">
        <v>27469.919999999998</v>
      </c>
      <c r="S69" s="54">
        <v>1.51</v>
      </c>
      <c r="T69" s="138">
        <f>O69*R69*S69</f>
        <v>41479.5792</v>
      </c>
      <c r="U69" s="11" t="s">
        <v>27</v>
      </c>
    </row>
    <row r="70" spans="1:21" s="10" customFormat="1" ht="31.5" x14ac:dyDescent="0.25">
      <c r="A70" s="9" t="s">
        <v>248</v>
      </c>
      <c r="B70" s="94" t="s">
        <v>232</v>
      </c>
      <c r="C70" s="95" t="s">
        <v>251</v>
      </c>
      <c r="D70" s="98" t="s">
        <v>169</v>
      </c>
      <c r="E70" s="95" t="s">
        <v>179</v>
      </c>
      <c r="F70" s="11" t="s">
        <v>27</v>
      </c>
      <c r="G70" s="95" t="s">
        <v>28</v>
      </c>
      <c r="H70" s="95" t="s">
        <v>314</v>
      </c>
      <c r="I70" s="95" t="s">
        <v>171</v>
      </c>
      <c r="J70" s="95" t="s">
        <v>172</v>
      </c>
      <c r="K70" s="95" t="s">
        <v>30</v>
      </c>
      <c r="L70" s="95" t="s">
        <v>31</v>
      </c>
      <c r="M70" s="9" t="s">
        <v>173</v>
      </c>
      <c r="N70" s="95" t="s">
        <v>32</v>
      </c>
      <c r="O70" s="95" t="s">
        <v>32</v>
      </c>
      <c r="P70" s="97" t="s">
        <v>35</v>
      </c>
      <c r="Q70" s="9" t="s">
        <v>174</v>
      </c>
      <c r="R70" s="13">
        <v>2311.86</v>
      </c>
      <c r="S70" s="12">
        <v>1.45</v>
      </c>
      <c r="T70" s="138">
        <f>O70*R70*S70</f>
        <v>3352.1970000000001</v>
      </c>
      <c r="U70" s="11" t="s">
        <v>27</v>
      </c>
    </row>
    <row r="71" spans="1:21" s="10" customFormat="1" ht="47.25" x14ac:dyDescent="0.25">
      <c r="A71" s="9" t="s">
        <v>248</v>
      </c>
      <c r="B71" s="94" t="s">
        <v>232</v>
      </c>
      <c r="C71" s="95" t="s">
        <v>251</v>
      </c>
      <c r="D71" s="99" t="s">
        <v>180</v>
      </c>
      <c r="E71" s="95" t="s">
        <v>170</v>
      </c>
      <c r="F71" s="11" t="s">
        <v>27</v>
      </c>
      <c r="G71" s="95" t="s">
        <v>28</v>
      </c>
      <c r="H71" s="95" t="s">
        <v>314</v>
      </c>
      <c r="I71" s="95" t="s">
        <v>171</v>
      </c>
      <c r="J71" s="11" t="s">
        <v>181</v>
      </c>
      <c r="K71" s="95" t="s">
        <v>30</v>
      </c>
      <c r="L71" s="95" t="s">
        <v>31</v>
      </c>
      <c r="M71" s="9" t="s">
        <v>173</v>
      </c>
      <c r="N71" s="95" t="s">
        <v>32</v>
      </c>
      <c r="O71" s="95" t="s">
        <v>32</v>
      </c>
      <c r="P71" s="97" t="s">
        <v>35</v>
      </c>
      <c r="Q71" s="9" t="s">
        <v>182</v>
      </c>
      <c r="R71" s="13">
        <v>1974.33</v>
      </c>
      <c r="S71" s="12">
        <v>1</v>
      </c>
      <c r="T71" s="138">
        <f t="shared" ref="T71:T86" si="4">O71*R71*S71</f>
        <v>1974.33</v>
      </c>
      <c r="U71" s="11" t="s">
        <v>27</v>
      </c>
    </row>
    <row r="72" spans="1:21" s="10" customFormat="1" ht="47.25" x14ac:dyDescent="0.25">
      <c r="A72" s="9" t="s">
        <v>248</v>
      </c>
      <c r="B72" s="94" t="s">
        <v>232</v>
      </c>
      <c r="C72" s="95" t="s">
        <v>251</v>
      </c>
      <c r="D72" s="99" t="s">
        <v>183</v>
      </c>
      <c r="E72" s="95" t="s">
        <v>170</v>
      </c>
      <c r="F72" s="11" t="s">
        <v>27</v>
      </c>
      <c r="G72" s="95" t="s">
        <v>28</v>
      </c>
      <c r="H72" s="95" t="s">
        <v>314</v>
      </c>
      <c r="I72" s="95" t="s">
        <v>171</v>
      </c>
      <c r="J72" s="11" t="s">
        <v>181</v>
      </c>
      <c r="K72" s="95" t="s">
        <v>30</v>
      </c>
      <c r="L72" s="95" t="s">
        <v>31</v>
      </c>
      <c r="M72" s="9" t="s">
        <v>173</v>
      </c>
      <c r="N72" s="95" t="s">
        <v>32</v>
      </c>
      <c r="O72" s="95" t="s">
        <v>32</v>
      </c>
      <c r="P72" s="97" t="s">
        <v>35</v>
      </c>
      <c r="Q72" s="9" t="s">
        <v>184</v>
      </c>
      <c r="R72" s="13">
        <v>1928.94</v>
      </c>
      <c r="S72" s="9">
        <v>1</v>
      </c>
      <c r="T72" s="138">
        <f t="shared" si="4"/>
        <v>1928.94</v>
      </c>
      <c r="U72" s="11" t="s">
        <v>27</v>
      </c>
    </row>
    <row r="73" spans="1:21" s="10" customFormat="1" ht="31.5" x14ac:dyDescent="0.25">
      <c r="A73" s="9" t="s">
        <v>248</v>
      </c>
      <c r="B73" s="94" t="s">
        <v>232</v>
      </c>
      <c r="C73" s="95" t="s">
        <v>251</v>
      </c>
      <c r="D73" s="100" t="s">
        <v>34</v>
      </c>
      <c r="E73" s="11" t="s">
        <v>27</v>
      </c>
      <c r="F73" s="11" t="s">
        <v>27</v>
      </c>
      <c r="G73" s="11" t="s">
        <v>27</v>
      </c>
      <c r="H73" s="11" t="s">
        <v>27</v>
      </c>
      <c r="I73" s="11" t="s">
        <v>27</v>
      </c>
      <c r="J73" s="11" t="s">
        <v>27</v>
      </c>
      <c r="K73" s="11" t="s">
        <v>27</v>
      </c>
      <c r="L73" s="11" t="s">
        <v>27</v>
      </c>
      <c r="M73" s="11" t="s">
        <v>27</v>
      </c>
      <c r="N73" s="11" t="s">
        <v>27</v>
      </c>
      <c r="O73" s="11" t="s">
        <v>27</v>
      </c>
      <c r="P73" s="11" t="s">
        <v>27</v>
      </c>
      <c r="Q73" s="11" t="s">
        <v>27</v>
      </c>
      <c r="R73" s="11" t="s">
        <v>27</v>
      </c>
      <c r="S73" s="11" t="s">
        <v>27</v>
      </c>
      <c r="T73" s="142">
        <f>SUM(T69:T72)</f>
        <v>48735.046200000004</v>
      </c>
      <c r="U73" s="11" t="s">
        <v>27</v>
      </c>
    </row>
    <row r="74" spans="1:21" s="10" customFormat="1" x14ac:dyDescent="0.25">
      <c r="A74" s="54"/>
      <c r="B74" s="98"/>
      <c r="C74" s="104"/>
      <c r="D74" s="107"/>
      <c r="E74" s="65"/>
      <c r="F74" s="65"/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5"/>
      <c r="R74" s="65"/>
      <c r="S74" s="65"/>
      <c r="T74" s="142"/>
      <c r="U74" s="65"/>
    </row>
    <row r="75" spans="1:21" s="10" customFormat="1" x14ac:dyDescent="0.25">
      <c r="A75" s="9" t="s">
        <v>248</v>
      </c>
      <c r="B75" s="94" t="s">
        <v>233</v>
      </c>
      <c r="C75" s="95" t="s">
        <v>252</v>
      </c>
      <c r="D75" s="101" t="s">
        <v>186</v>
      </c>
      <c r="E75" s="95" t="s">
        <v>187</v>
      </c>
      <c r="F75" s="11" t="s">
        <v>27</v>
      </c>
      <c r="G75" s="95" t="s">
        <v>28</v>
      </c>
      <c r="H75" s="95" t="s">
        <v>314</v>
      </c>
      <c r="I75" s="95" t="s">
        <v>29</v>
      </c>
      <c r="J75" s="11" t="s">
        <v>188</v>
      </c>
      <c r="K75" s="95" t="s">
        <v>30</v>
      </c>
      <c r="L75" s="95" t="s">
        <v>31</v>
      </c>
      <c r="M75" s="9" t="s">
        <v>173</v>
      </c>
      <c r="N75" s="95" t="s">
        <v>32</v>
      </c>
      <c r="O75" s="95" t="s">
        <v>189</v>
      </c>
      <c r="P75" s="97" t="s">
        <v>35</v>
      </c>
      <c r="Q75" s="9" t="s">
        <v>190</v>
      </c>
      <c r="R75" s="102">
        <v>3025.38</v>
      </c>
      <c r="S75" s="9">
        <v>1.51</v>
      </c>
      <c r="T75" s="138">
        <f>O75*R75*S75</f>
        <v>9136.6476000000002</v>
      </c>
      <c r="U75" s="11" t="s">
        <v>27</v>
      </c>
    </row>
    <row r="76" spans="1:21" s="10" customFormat="1" ht="31.5" x14ac:dyDescent="0.25">
      <c r="A76" s="9" t="s">
        <v>248</v>
      </c>
      <c r="B76" s="94" t="s">
        <v>233</v>
      </c>
      <c r="C76" s="95" t="s">
        <v>252</v>
      </c>
      <c r="D76" s="100" t="s">
        <v>191</v>
      </c>
      <c r="E76" s="95" t="s">
        <v>187</v>
      </c>
      <c r="F76" s="11" t="s">
        <v>27</v>
      </c>
      <c r="G76" s="95" t="s">
        <v>28</v>
      </c>
      <c r="H76" s="95" t="s">
        <v>314</v>
      </c>
      <c r="I76" s="95" t="s">
        <v>29</v>
      </c>
      <c r="J76" s="11" t="s">
        <v>192</v>
      </c>
      <c r="K76" s="95" t="s">
        <v>30</v>
      </c>
      <c r="L76" s="95" t="s">
        <v>31</v>
      </c>
      <c r="M76" s="9" t="s">
        <v>173</v>
      </c>
      <c r="N76" s="95" t="s">
        <v>32</v>
      </c>
      <c r="O76" s="95" t="s">
        <v>32</v>
      </c>
      <c r="P76" s="97" t="s">
        <v>35</v>
      </c>
      <c r="Q76" s="11" t="s">
        <v>193</v>
      </c>
      <c r="R76" s="11">
        <v>241.23</v>
      </c>
      <c r="S76" s="11">
        <v>1.76</v>
      </c>
      <c r="T76" s="138">
        <f t="shared" si="4"/>
        <v>424.56479999999999</v>
      </c>
      <c r="U76" s="11" t="s">
        <v>27</v>
      </c>
    </row>
    <row r="77" spans="1:21" s="10" customFormat="1" ht="47.25" x14ac:dyDescent="0.25">
      <c r="A77" s="9" t="s">
        <v>248</v>
      </c>
      <c r="B77" s="94" t="s">
        <v>233</v>
      </c>
      <c r="C77" s="95" t="s">
        <v>252</v>
      </c>
      <c r="D77" s="99" t="s">
        <v>194</v>
      </c>
      <c r="E77" s="95" t="s">
        <v>187</v>
      </c>
      <c r="F77" s="11" t="s">
        <v>27</v>
      </c>
      <c r="G77" s="95" t="s">
        <v>28</v>
      </c>
      <c r="H77" s="95" t="s">
        <v>314</v>
      </c>
      <c r="I77" s="95" t="s">
        <v>29</v>
      </c>
      <c r="J77" s="11" t="s">
        <v>181</v>
      </c>
      <c r="K77" s="95" t="s">
        <v>30</v>
      </c>
      <c r="L77" s="95" t="s">
        <v>31</v>
      </c>
      <c r="M77" s="9" t="s">
        <v>173</v>
      </c>
      <c r="N77" s="95" t="s">
        <v>32</v>
      </c>
      <c r="O77" s="95" t="s">
        <v>32</v>
      </c>
      <c r="P77" s="9" t="s">
        <v>36</v>
      </c>
      <c r="Q77" s="9" t="s">
        <v>201</v>
      </c>
      <c r="R77" s="13">
        <v>709.17</v>
      </c>
      <c r="S77" s="9">
        <v>1</v>
      </c>
      <c r="T77" s="138">
        <f t="shared" si="4"/>
        <v>709.17</v>
      </c>
      <c r="U77" s="11" t="s">
        <v>27</v>
      </c>
    </row>
    <row r="78" spans="1:21" s="10" customFormat="1" ht="31.5" x14ac:dyDescent="0.25">
      <c r="A78" s="9" t="s">
        <v>248</v>
      </c>
      <c r="B78" s="94" t="s">
        <v>233</v>
      </c>
      <c r="C78" s="95" t="s">
        <v>252</v>
      </c>
      <c r="D78" s="100" t="s">
        <v>34</v>
      </c>
      <c r="E78" s="11" t="s">
        <v>27</v>
      </c>
      <c r="F78" s="11" t="s">
        <v>27</v>
      </c>
      <c r="G78" s="11" t="s">
        <v>27</v>
      </c>
      <c r="H78" s="11" t="s">
        <v>27</v>
      </c>
      <c r="I78" s="11" t="s">
        <v>27</v>
      </c>
      <c r="J78" s="11" t="s">
        <v>27</v>
      </c>
      <c r="K78" s="11" t="s">
        <v>27</v>
      </c>
      <c r="L78" s="11" t="s">
        <v>27</v>
      </c>
      <c r="M78" s="11" t="s">
        <v>27</v>
      </c>
      <c r="N78" s="11" t="s">
        <v>27</v>
      </c>
      <c r="O78" s="11" t="s">
        <v>27</v>
      </c>
      <c r="P78" s="11" t="s">
        <v>27</v>
      </c>
      <c r="Q78" s="11" t="s">
        <v>27</v>
      </c>
      <c r="R78" s="11" t="s">
        <v>27</v>
      </c>
      <c r="S78" s="11" t="s">
        <v>27</v>
      </c>
      <c r="T78" s="143">
        <f>SUM(T75:T77)</f>
        <v>10270.3824</v>
      </c>
      <c r="U78" s="11" t="s">
        <v>27</v>
      </c>
    </row>
    <row r="79" spans="1:21" s="10" customFormat="1" x14ac:dyDescent="0.25">
      <c r="A79" s="54"/>
      <c r="B79" s="98"/>
      <c r="C79" s="104"/>
      <c r="D79" s="107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142"/>
      <c r="U79" s="65"/>
    </row>
    <row r="80" spans="1:21" s="10" customFormat="1" ht="31.5" x14ac:dyDescent="0.25">
      <c r="A80" s="9" t="s">
        <v>248</v>
      </c>
      <c r="B80" s="94" t="s">
        <v>234</v>
      </c>
      <c r="C80" s="95" t="s">
        <v>253</v>
      </c>
      <c r="D80" s="100" t="s">
        <v>219</v>
      </c>
      <c r="E80" s="11" t="s">
        <v>218</v>
      </c>
      <c r="F80" s="11" t="s">
        <v>27</v>
      </c>
      <c r="G80" s="95" t="s">
        <v>28</v>
      </c>
      <c r="H80" s="95" t="s">
        <v>314</v>
      </c>
      <c r="I80" s="11" t="s">
        <v>27</v>
      </c>
      <c r="J80" s="11" t="s">
        <v>27</v>
      </c>
      <c r="K80" s="95" t="s">
        <v>30</v>
      </c>
      <c r="L80" s="95" t="s">
        <v>31</v>
      </c>
      <c r="M80" s="9" t="s">
        <v>173</v>
      </c>
      <c r="N80" s="95" t="s">
        <v>32</v>
      </c>
      <c r="O80" s="95" t="s">
        <v>32</v>
      </c>
      <c r="P80" s="11" t="s">
        <v>37</v>
      </c>
      <c r="Q80" s="11" t="s">
        <v>220</v>
      </c>
      <c r="R80" s="103">
        <v>2053.71</v>
      </c>
      <c r="S80" s="11">
        <v>1.73</v>
      </c>
      <c r="T80" s="138">
        <f t="shared" si="4"/>
        <v>3552.9182999999998</v>
      </c>
      <c r="U80" s="11" t="s">
        <v>27</v>
      </c>
    </row>
    <row r="81" spans="1:21" s="10" customFormat="1" ht="63" x14ac:dyDescent="0.25">
      <c r="A81" s="9" t="s">
        <v>248</v>
      </c>
      <c r="B81" s="94" t="s">
        <v>234</v>
      </c>
      <c r="C81" s="95" t="s">
        <v>253</v>
      </c>
      <c r="D81" s="99" t="s">
        <v>221</v>
      </c>
      <c r="E81" s="11" t="s">
        <v>218</v>
      </c>
      <c r="F81" s="11" t="s">
        <v>27</v>
      </c>
      <c r="G81" s="95" t="s">
        <v>28</v>
      </c>
      <c r="H81" s="95" t="s">
        <v>314</v>
      </c>
      <c r="I81" s="11" t="s">
        <v>27</v>
      </c>
      <c r="J81" s="11" t="s">
        <v>27</v>
      </c>
      <c r="K81" s="95" t="s">
        <v>30</v>
      </c>
      <c r="L81" s="95" t="s">
        <v>31</v>
      </c>
      <c r="M81" s="9" t="s">
        <v>173</v>
      </c>
      <c r="N81" s="95" t="s">
        <v>32</v>
      </c>
      <c r="O81" s="95" t="s">
        <v>189</v>
      </c>
      <c r="P81" s="11" t="s">
        <v>37</v>
      </c>
      <c r="Q81" s="11" t="s">
        <v>222</v>
      </c>
      <c r="R81" s="13">
        <v>3318.84</v>
      </c>
      <c r="S81" s="11">
        <v>1.73</v>
      </c>
      <c r="T81" s="138">
        <f t="shared" si="4"/>
        <v>11483.186400000001</v>
      </c>
      <c r="U81" s="11" t="s">
        <v>27</v>
      </c>
    </row>
    <row r="82" spans="1:21" s="10" customFormat="1" ht="47.25" x14ac:dyDescent="0.25">
      <c r="A82" s="9" t="s">
        <v>248</v>
      </c>
      <c r="B82" s="94" t="s">
        <v>234</v>
      </c>
      <c r="C82" s="95" t="s">
        <v>253</v>
      </c>
      <c r="D82" s="80" t="s">
        <v>223</v>
      </c>
      <c r="E82" s="11" t="s">
        <v>218</v>
      </c>
      <c r="F82" s="11" t="s">
        <v>27</v>
      </c>
      <c r="G82" s="95" t="s">
        <v>28</v>
      </c>
      <c r="H82" s="95" t="s">
        <v>314</v>
      </c>
      <c r="I82" s="11" t="s">
        <v>27</v>
      </c>
      <c r="J82" s="11" t="s">
        <v>27</v>
      </c>
      <c r="K82" s="95" t="s">
        <v>30</v>
      </c>
      <c r="L82" s="95" t="s">
        <v>31</v>
      </c>
      <c r="M82" s="9" t="s">
        <v>173</v>
      </c>
      <c r="N82" s="95" t="s">
        <v>32</v>
      </c>
      <c r="O82" s="104" t="s">
        <v>32</v>
      </c>
      <c r="P82" s="11" t="s">
        <v>37</v>
      </c>
      <c r="Q82" s="65" t="s">
        <v>224</v>
      </c>
      <c r="R82" s="55">
        <v>2414.52</v>
      </c>
      <c r="S82" s="11">
        <v>1.73</v>
      </c>
      <c r="T82" s="138">
        <f t="shared" si="4"/>
        <v>4177.1196</v>
      </c>
      <c r="U82" s="11" t="s">
        <v>27</v>
      </c>
    </row>
    <row r="83" spans="1:21" s="10" customFormat="1" ht="78.75" x14ac:dyDescent="0.25">
      <c r="A83" s="9" t="s">
        <v>248</v>
      </c>
      <c r="B83" s="94" t="s">
        <v>234</v>
      </c>
      <c r="C83" s="95" t="s">
        <v>253</v>
      </c>
      <c r="D83" s="80" t="s">
        <v>225</v>
      </c>
      <c r="E83" s="11" t="s">
        <v>218</v>
      </c>
      <c r="F83" s="11" t="s">
        <v>27</v>
      </c>
      <c r="G83" s="95" t="s">
        <v>28</v>
      </c>
      <c r="H83" s="95" t="s">
        <v>314</v>
      </c>
      <c r="I83" s="11" t="s">
        <v>27</v>
      </c>
      <c r="J83" s="11" t="s">
        <v>27</v>
      </c>
      <c r="K83" s="95" t="s">
        <v>30</v>
      </c>
      <c r="L83" s="95" t="s">
        <v>31</v>
      </c>
      <c r="M83" s="9" t="s">
        <v>173</v>
      </c>
      <c r="N83" s="95" t="s">
        <v>32</v>
      </c>
      <c r="O83" s="104" t="s">
        <v>32</v>
      </c>
      <c r="P83" s="11" t="s">
        <v>37</v>
      </c>
      <c r="Q83" s="65" t="s">
        <v>226</v>
      </c>
      <c r="R83" s="55">
        <v>2376.13</v>
      </c>
      <c r="S83" s="11">
        <v>1.73</v>
      </c>
      <c r="T83" s="138">
        <f t="shared" si="4"/>
        <v>4110.7048999999997</v>
      </c>
      <c r="U83" s="11" t="s">
        <v>27</v>
      </c>
    </row>
    <row r="84" spans="1:21" s="10" customFormat="1" ht="126" x14ac:dyDescent="0.25">
      <c r="A84" s="9" t="s">
        <v>248</v>
      </c>
      <c r="B84" s="94" t="s">
        <v>234</v>
      </c>
      <c r="C84" s="95" t="s">
        <v>253</v>
      </c>
      <c r="D84" s="80" t="s">
        <v>227</v>
      </c>
      <c r="E84" s="11" t="s">
        <v>218</v>
      </c>
      <c r="F84" s="11" t="s">
        <v>27</v>
      </c>
      <c r="G84" s="95" t="s">
        <v>28</v>
      </c>
      <c r="H84" s="95" t="s">
        <v>314</v>
      </c>
      <c r="I84" s="11" t="s">
        <v>27</v>
      </c>
      <c r="J84" s="11" t="s">
        <v>27</v>
      </c>
      <c r="K84" s="95" t="s">
        <v>30</v>
      </c>
      <c r="L84" s="95" t="s">
        <v>31</v>
      </c>
      <c r="M84" s="9" t="s">
        <v>173</v>
      </c>
      <c r="N84" s="95" t="s">
        <v>32</v>
      </c>
      <c r="O84" s="104" t="s">
        <v>32</v>
      </c>
      <c r="P84" s="11" t="s">
        <v>37</v>
      </c>
      <c r="Q84" s="65" t="s">
        <v>228</v>
      </c>
      <c r="R84" s="55">
        <v>2376.13</v>
      </c>
      <c r="S84" s="11">
        <v>1.73</v>
      </c>
      <c r="T84" s="138">
        <f t="shared" si="4"/>
        <v>4110.7048999999997</v>
      </c>
      <c r="U84" s="11" t="s">
        <v>27</v>
      </c>
    </row>
    <row r="85" spans="1:21" s="10" customFormat="1" ht="47.25" x14ac:dyDescent="0.25">
      <c r="A85" s="9" t="s">
        <v>248</v>
      </c>
      <c r="B85" s="94" t="s">
        <v>234</v>
      </c>
      <c r="C85" s="95" t="s">
        <v>253</v>
      </c>
      <c r="D85" s="80" t="s">
        <v>229</v>
      </c>
      <c r="E85" s="11" t="s">
        <v>218</v>
      </c>
      <c r="F85" s="11" t="s">
        <v>27</v>
      </c>
      <c r="G85" s="95" t="s">
        <v>28</v>
      </c>
      <c r="H85" s="95" t="s">
        <v>314</v>
      </c>
      <c r="I85" s="11" t="s">
        <v>27</v>
      </c>
      <c r="J85" s="11" t="s">
        <v>27</v>
      </c>
      <c r="K85" s="95" t="s">
        <v>30</v>
      </c>
      <c r="L85" s="95" t="s">
        <v>31</v>
      </c>
      <c r="M85" s="9" t="s">
        <v>173</v>
      </c>
      <c r="N85" s="95" t="s">
        <v>32</v>
      </c>
      <c r="O85" s="104" t="s">
        <v>32</v>
      </c>
      <c r="P85" s="11" t="s">
        <v>37</v>
      </c>
      <c r="Q85" s="65" t="s">
        <v>230</v>
      </c>
      <c r="R85" s="55">
        <v>2346.38</v>
      </c>
      <c r="S85" s="11">
        <v>1.73</v>
      </c>
      <c r="T85" s="138">
        <f t="shared" si="4"/>
        <v>4059.2374</v>
      </c>
      <c r="U85" s="11" t="s">
        <v>27</v>
      </c>
    </row>
    <row r="86" spans="1:21" s="10" customFormat="1" ht="47.25" x14ac:dyDescent="0.25">
      <c r="A86" s="9" t="s">
        <v>248</v>
      </c>
      <c r="B86" s="94" t="s">
        <v>234</v>
      </c>
      <c r="C86" s="95" t="s">
        <v>253</v>
      </c>
      <c r="D86" s="99" t="s">
        <v>194</v>
      </c>
      <c r="E86" s="11" t="s">
        <v>218</v>
      </c>
      <c r="F86" s="11" t="s">
        <v>27</v>
      </c>
      <c r="G86" s="95" t="s">
        <v>28</v>
      </c>
      <c r="H86" s="95" t="s">
        <v>314</v>
      </c>
      <c r="I86" s="11" t="s">
        <v>27</v>
      </c>
      <c r="J86" s="11" t="s">
        <v>181</v>
      </c>
      <c r="K86" s="95" t="s">
        <v>30</v>
      </c>
      <c r="L86" s="95" t="s">
        <v>31</v>
      </c>
      <c r="M86" s="9" t="s">
        <v>173</v>
      </c>
      <c r="N86" s="95" t="s">
        <v>32</v>
      </c>
      <c r="O86" s="11">
        <v>1</v>
      </c>
      <c r="P86" s="11" t="s">
        <v>36</v>
      </c>
      <c r="Q86" s="11" t="s">
        <v>231</v>
      </c>
      <c r="R86" s="11">
        <v>4255.01</v>
      </c>
      <c r="S86" s="11">
        <v>1</v>
      </c>
      <c r="T86" s="138">
        <f t="shared" si="4"/>
        <v>4255.01</v>
      </c>
      <c r="U86" s="11" t="s">
        <v>27</v>
      </c>
    </row>
    <row r="87" spans="1:21" s="10" customFormat="1" ht="31.5" x14ac:dyDescent="0.25">
      <c r="A87" s="9" t="s">
        <v>248</v>
      </c>
      <c r="B87" s="94" t="s">
        <v>234</v>
      </c>
      <c r="C87" s="95" t="s">
        <v>253</v>
      </c>
      <c r="D87" s="100" t="s">
        <v>34</v>
      </c>
      <c r="E87" s="11" t="s">
        <v>27</v>
      </c>
      <c r="F87" s="11" t="s">
        <v>27</v>
      </c>
      <c r="G87" s="11" t="s">
        <v>27</v>
      </c>
      <c r="H87" s="11" t="s">
        <v>27</v>
      </c>
      <c r="I87" s="11" t="s">
        <v>27</v>
      </c>
      <c r="J87" s="11" t="s">
        <v>27</v>
      </c>
      <c r="K87" s="11" t="s">
        <v>27</v>
      </c>
      <c r="L87" s="11" t="s">
        <v>27</v>
      </c>
      <c r="M87" s="11" t="s">
        <v>27</v>
      </c>
      <c r="N87" s="11" t="s">
        <v>27</v>
      </c>
      <c r="O87" s="11" t="s">
        <v>27</v>
      </c>
      <c r="P87" s="11" t="s">
        <v>27</v>
      </c>
      <c r="Q87" s="11" t="s">
        <v>27</v>
      </c>
      <c r="R87" s="11" t="s">
        <v>27</v>
      </c>
      <c r="S87" s="11" t="s">
        <v>27</v>
      </c>
      <c r="T87" s="143">
        <f>SUM(T80:T86)</f>
        <v>35748.881500000003</v>
      </c>
      <c r="U87" s="11" t="s">
        <v>27</v>
      </c>
    </row>
    <row r="88" spans="1:21" s="10" customFormat="1" x14ac:dyDescent="0.25">
      <c r="A88" s="54"/>
      <c r="B88" s="98"/>
      <c r="C88" s="104"/>
      <c r="D88" s="107"/>
      <c r="E88" s="65"/>
      <c r="F88" s="65"/>
      <c r="G88" s="65"/>
      <c r="H88" s="65"/>
      <c r="I88" s="65"/>
      <c r="J88" s="65"/>
      <c r="K88" s="65"/>
      <c r="L88" s="65"/>
      <c r="M88" s="65"/>
      <c r="N88" s="65"/>
      <c r="O88" s="65"/>
      <c r="P88" s="65"/>
      <c r="Q88" s="65"/>
      <c r="R88" s="65"/>
      <c r="S88" s="65"/>
      <c r="T88" s="142"/>
      <c r="U88" s="65"/>
    </row>
    <row r="89" spans="1:21" s="10" customFormat="1" x14ac:dyDescent="0.25">
      <c r="A89" s="9" t="s">
        <v>248</v>
      </c>
      <c r="B89" s="99" t="s">
        <v>207</v>
      </c>
      <c r="C89" s="105" t="s">
        <v>254</v>
      </c>
      <c r="D89" s="99" t="s">
        <v>208</v>
      </c>
      <c r="E89" s="11" t="s">
        <v>212</v>
      </c>
      <c r="F89" s="11" t="s">
        <v>27</v>
      </c>
      <c r="G89" s="95" t="s">
        <v>28</v>
      </c>
      <c r="H89" s="95" t="s">
        <v>217</v>
      </c>
      <c r="I89" s="11" t="s">
        <v>27</v>
      </c>
      <c r="J89" s="11" t="s">
        <v>209</v>
      </c>
      <c r="K89" s="95" t="s">
        <v>30</v>
      </c>
      <c r="L89" s="95" t="s">
        <v>31</v>
      </c>
      <c r="M89" s="9" t="s">
        <v>173</v>
      </c>
      <c r="N89" s="95" t="s">
        <v>32</v>
      </c>
      <c r="O89" s="54">
        <v>1</v>
      </c>
      <c r="P89" s="9" t="s">
        <v>37</v>
      </c>
      <c r="Q89" s="9" t="s">
        <v>211</v>
      </c>
      <c r="R89" s="13">
        <v>294.93</v>
      </c>
      <c r="S89" s="9">
        <v>1.75</v>
      </c>
      <c r="T89" s="138">
        <f t="shared" ref="T89:T91" si="5">O89*R89*S89</f>
        <v>516.12750000000005</v>
      </c>
      <c r="U89" s="11" t="s">
        <v>27</v>
      </c>
    </row>
    <row r="90" spans="1:21" s="10" customFormat="1" ht="31.5" x14ac:dyDescent="0.25">
      <c r="A90" s="9" t="s">
        <v>248</v>
      </c>
      <c r="B90" s="99" t="s">
        <v>207</v>
      </c>
      <c r="C90" s="105" t="s">
        <v>254</v>
      </c>
      <c r="D90" s="101" t="s">
        <v>215</v>
      </c>
      <c r="E90" s="11" t="s">
        <v>212</v>
      </c>
      <c r="F90" s="11" t="s">
        <v>27</v>
      </c>
      <c r="G90" s="95" t="s">
        <v>28</v>
      </c>
      <c r="H90" s="95" t="s">
        <v>217</v>
      </c>
      <c r="I90" s="11" t="s">
        <v>27</v>
      </c>
      <c r="J90" s="11" t="s">
        <v>213</v>
      </c>
      <c r="K90" s="95" t="s">
        <v>30</v>
      </c>
      <c r="L90" s="95" t="s">
        <v>31</v>
      </c>
      <c r="M90" s="9" t="s">
        <v>173</v>
      </c>
      <c r="N90" s="95" t="s">
        <v>32</v>
      </c>
      <c r="O90" s="95" t="s">
        <v>210</v>
      </c>
      <c r="P90" s="9" t="s">
        <v>152</v>
      </c>
      <c r="Q90" s="9" t="s">
        <v>214</v>
      </c>
      <c r="R90" s="13">
        <v>9.86</v>
      </c>
      <c r="S90" s="9">
        <v>1.75</v>
      </c>
      <c r="T90" s="138">
        <f>O90*R90*S90</f>
        <v>1725.5</v>
      </c>
      <c r="U90" s="11" t="s">
        <v>27</v>
      </c>
    </row>
    <row r="91" spans="1:21" s="10" customFormat="1" ht="47.25" x14ac:dyDescent="0.25">
      <c r="A91" s="9" t="s">
        <v>248</v>
      </c>
      <c r="B91" s="99" t="s">
        <v>207</v>
      </c>
      <c r="C91" s="105" t="s">
        <v>254</v>
      </c>
      <c r="D91" s="99" t="s">
        <v>194</v>
      </c>
      <c r="E91" s="11" t="s">
        <v>212</v>
      </c>
      <c r="F91" s="11" t="s">
        <v>27</v>
      </c>
      <c r="G91" s="95" t="s">
        <v>28</v>
      </c>
      <c r="H91" s="95" t="s">
        <v>217</v>
      </c>
      <c r="I91" s="11" t="s">
        <v>27</v>
      </c>
      <c r="J91" s="11" t="s">
        <v>181</v>
      </c>
      <c r="K91" s="95" t="s">
        <v>30</v>
      </c>
      <c r="L91" s="95" t="s">
        <v>31</v>
      </c>
      <c r="M91" s="9" t="s">
        <v>173</v>
      </c>
      <c r="N91" s="95" t="s">
        <v>32</v>
      </c>
      <c r="O91" s="95" t="s">
        <v>32</v>
      </c>
      <c r="P91" s="9" t="s">
        <v>36</v>
      </c>
      <c r="Q91" s="11" t="s">
        <v>195</v>
      </c>
      <c r="R91" s="11">
        <v>425.5</v>
      </c>
      <c r="S91" s="11">
        <v>1</v>
      </c>
      <c r="T91" s="138">
        <f t="shared" si="5"/>
        <v>425.5</v>
      </c>
      <c r="U91" s="11" t="s">
        <v>27</v>
      </c>
    </row>
    <row r="92" spans="1:21" s="10" customFormat="1" ht="31.5" x14ac:dyDescent="0.25">
      <c r="A92" s="9" t="s">
        <v>248</v>
      </c>
      <c r="B92" s="99" t="s">
        <v>207</v>
      </c>
      <c r="C92" s="105" t="s">
        <v>254</v>
      </c>
      <c r="D92" s="100" t="s">
        <v>34</v>
      </c>
      <c r="E92" s="11" t="s">
        <v>27</v>
      </c>
      <c r="F92" s="11" t="s">
        <v>27</v>
      </c>
      <c r="G92" s="11" t="s">
        <v>27</v>
      </c>
      <c r="H92" s="11" t="s">
        <v>27</v>
      </c>
      <c r="I92" s="11" t="s">
        <v>27</v>
      </c>
      <c r="J92" s="11" t="s">
        <v>27</v>
      </c>
      <c r="K92" s="11" t="s">
        <v>27</v>
      </c>
      <c r="L92" s="11" t="s">
        <v>27</v>
      </c>
      <c r="M92" s="11" t="s">
        <v>27</v>
      </c>
      <c r="N92" s="11" t="s">
        <v>27</v>
      </c>
      <c r="O92" s="11" t="s">
        <v>27</v>
      </c>
      <c r="P92" s="11" t="s">
        <v>27</v>
      </c>
      <c r="Q92" s="11" t="s">
        <v>27</v>
      </c>
      <c r="R92" s="11" t="s">
        <v>27</v>
      </c>
      <c r="S92" s="11" t="s">
        <v>27</v>
      </c>
      <c r="T92" s="143">
        <f>SUM(T89:T91)</f>
        <v>2667.1275000000001</v>
      </c>
      <c r="U92" s="11" t="s">
        <v>27</v>
      </c>
    </row>
    <row r="93" spans="1:21" s="10" customFormat="1" x14ac:dyDescent="0.25">
      <c r="A93" s="54"/>
      <c r="B93" s="80"/>
      <c r="C93" s="106"/>
      <c r="D93" s="107"/>
      <c r="E93" s="65"/>
      <c r="F93" s="65"/>
      <c r="G93" s="65"/>
      <c r="H93" s="65"/>
      <c r="I93" s="65"/>
      <c r="J93" s="65"/>
      <c r="K93" s="65"/>
      <c r="L93" s="65"/>
      <c r="M93" s="65"/>
      <c r="N93" s="65"/>
      <c r="O93" s="65"/>
      <c r="P93" s="65"/>
      <c r="Q93" s="65"/>
      <c r="R93" s="65"/>
      <c r="S93" s="65"/>
      <c r="T93" s="142"/>
      <c r="U93" s="65"/>
    </row>
    <row r="94" spans="1:21" s="10" customFormat="1" x14ac:dyDescent="0.25">
      <c r="A94" s="9" t="s">
        <v>248</v>
      </c>
      <c r="B94" s="80" t="s">
        <v>202</v>
      </c>
      <c r="C94" s="106" t="s">
        <v>255</v>
      </c>
      <c r="D94" s="107" t="s">
        <v>203</v>
      </c>
      <c r="E94" s="104" t="s">
        <v>204</v>
      </c>
      <c r="F94" s="11" t="s">
        <v>27</v>
      </c>
      <c r="G94" s="95" t="s">
        <v>28</v>
      </c>
      <c r="H94" s="95" t="s">
        <v>217</v>
      </c>
      <c r="I94" s="11">
        <v>10</v>
      </c>
      <c r="J94" s="11" t="s">
        <v>204</v>
      </c>
      <c r="K94" s="95" t="s">
        <v>30</v>
      </c>
      <c r="L94" s="95" t="s">
        <v>31</v>
      </c>
      <c r="M94" s="9" t="s">
        <v>173</v>
      </c>
      <c r="N94" s="104" t="s">
        <v>32</v>
      </c>
      <c r="O94" s="104" t="s">
        <v>32</v>
      </c>
      <c r="P94" s="65" t="s">
        <v>205</v>
      </c>
      <c r="Q94" s="65" t="s">
        <v>206</v>
      </c>
      <c r="R94" s="65">
        <v>172.63</v>
      </c>
      <c r="S94" s="65">
        <v>1.94</v>
      </c>
      <c r="T94" s="138">
        <f t="shared" ref="T94:T95" si="6">O94*R94*S94</f>
        <v>334.90219999999999</v>
      </c>
      <c r="U94" s="11" t="s">
        <v>27</v>
      </c>
    </row>
    <row r="95" spans="1:21" s="10" customFormat="1" ht="47.25" x14ac:dyDescent="0.25">
      <c r="A95" s="9" t="s">
        <v>248</v>
      </c>
      <c r="B95" s="108" t="s">
        <v>202</v>
      </c>
      <c r="C95" s="106" t="s">
        <v>255</v>
      </c>
      <c r="D95" s="99" t="s">
        <v>194</v>
      </c>
      <c r="E95" s="104" t="s">
        <v>204</v>
      </c>
      <c r="F95" s="11" t="s">
        <v>27</v>
      </c>
      <c r="G95" s="95" t="s">
        <v>28</v>
      </c>
      <c r="H95" s="95" t="s">
        <v>217</v>
      </c>
      <c r="I95" s="11">
        <v>10</v>
      </c>
      <c r="J95" s="11" t="s">
        <v>181</v>
      </c>
      <c r="K95" s="95" t="s">
        <v>30</v>
      </c>
      <c r="L95" s="95" t="s">
        <v>31</v>
      </c>
      <c r="M95" s="9" t="s">
        <v>173</v>
      </c>
      <c r="N95" s="104" t="s">
        <v>32</v>
      </c>
      <c r="O95" s="104" t="s">
        <v>32</v>
      </c>
      <c r="P95" s="9" t="s">
        <v>36</v>
      </c>
      <c r="Q95" s="54" t="s">
        <v>200</v>
      </c>
      <c r="R95" s="55">
        <v>56.73</v>
      </c>
      <c r="S95" s="65">
        <v>1</v>
      </c>
      <c r="T95" s="138">
        <f t="shared" si="6"/>
        <v>56.73</v>
      </c>
      <c r="U95" s="11" t="s">
        <v>27</v>
      </c>
    </row>
    <row r="96" spans="1:21" s="10" customFormat="1" ht="31.5" x14ac:dyDescent="0.25">
      <c r="A96" s="9" t="s">
        <v>248</v>
      </c>
      <c r="B96" s="108" t="s">
        <v>202</v>
      </c>
      <c r="C96" s="106" t="s">
        <v>255</v>
      </c>
      <c r="D96" s="100" t="s">
        <v>34</v>
      </c>
      <c r="E96" s="11" t="s">
        <v>27</v>
      </c>
      <c r="F96" s="11" t="s">
        <v>27</v>
      </c>
      <c r="G96" s="11" t="s">
        <v>27</v>
      </c>
      <c r="H96" s="11" t="s">
        <v>27</v>
      </c>
      <c r="I96" s="11" t="s">
        <v>27</v>
      </c>
      <c r="J96" s="11" t="s">
        <v>27</v>
      </c>
      <c r="K96" s="11" t="s">
        <v>27</v>
      </c>
      <c r="L96" s="11" t="s">
        <v>27</v>
      </c>
      <c r="M96" s="11" t="s">
        <v>27</v>
      </c>
      <c r="N96" s="11" t="s">
        <v>27</v>
      </c>
      <c r="O96" s="11" t="s">
        <v>27</v>
      </c>
      <c r="P96" s="11" t="s">
        <v>27</v>
      </c>
      <c r="Q96" s="11" t="s">
        <v>27</v>
      </c>
      <c r="R96" s="11" t="s">
        <v>27</v>
      </c>
      <c r="S96" s="11" t="s">
        <v>27</v>
      </c>
      <c r="T96" s="142">
        <f>SUM(T94:T95)</f>
        <v>391.63220000000001</v>
      </c>
      <c r="U96" s="11" t="s">
        <v>27</v>
      </c>
    </row>
    <row r="97" spans="1:21" s="10" customFormat="1" x14ac:dyDescent="0.25">
      <c r="A97" s="54"/>
      <c r="B97" s="108"/>
      <c r="C97" s="106"/>
      <c r="D97" s="107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142"/>
      <c r="U97" s="65"/>
    </row>
    <row r="98" spans="1:21" s="10" customFormat="1" ht="47.25" x14ac:dyDescent="0.25">
      <c r="A98" s="9" t="s">
        <v>248</v>
      </c>
      <c r="B98" s="80" t="s">
        <v>196</v>
      </c>
      <c r="C98" s="104" t="s">
        <v>250</v>
      </c>
      <c r="D98" s="100" t="s">
        <v>197</v>
      </c>
      <c r="E98" s="11" t="s">
        <v>290</v>
      </c>
      <c r="F98" s="11" t="s">
        <v>27</v>
      </c>
      <c r="G98" s="95" t="s">
        <v>28</v>
      </c>
      <c r="H98" s="11">
        <v>2028</v>
      </c>
      <c r="I98" s="11" t="s">
        <v>27</v>
      </c>
      <c r="J98" s="11" t="s">
        <v>196</v>
      </c>
      <c r="K98" s="95" t="s">
        <v>30</v>
      </c>
      <c r="L98" s="95" t="s">
        <v>31</v>
      </c>
      <c r="M98" s="9" t="s">
        <v>173</v>
      </c>
      <c r="N98" s="95" t="s">
        <v>32</v>
      </c>
      <c r="O98" s="11">
        <v>625</v>
      </c>
      <c r="P98" s="11" t="s">
        <v>33</v>
      </c>
      <c r="Q98" s="11" t="s">
        <v>199</v>
      </c>
      <c r="R98" s="11">
        <v>4.8499999999999996</v>
      </c>
      <c r="S98" s="11">
        <v>1</v>
      </c>
      <c r="T98" s="138">
        <f t="shared" ref="T98:T102" si="7">O98*R98*S98</f>
        <v>3031.25</v>
      </c>
      <c r="U98" s="11" t="s">
        <v>27</v>
      </c>
    </row>
    <row r="99" spans="1:21" s="10" customFormat="1" ht="47.25" x14ac:dyDescent="0.25">
      <c r="A99" s="9" t="s">
        <v>248</v>
      </c>
      <c r="B99" s="80" t="s">
        <v>196</v>
      </c>
      <c r="C99" s="104" t="s">
        <v>250</v>
      </c>
      <c r="D99" s="99" t="s">
        <v>194</v>
      </c>
      <c r="E99" s="11" t="s">
        <v>198</v>
      </c>
      <c r="F99" s="11" t="s">
        <v>27</v>
      </c>
      <c r="G99" s="95" t="s">
        <v>28</v>
      </c>
      <c r="H99" s="11">
        <v>2028</v>
      </c>
      <c r="I99" s="11" t="s">
        <v>27</v>
      </c>
      <c r="J99" s="11" t="s">
        <v>27</v>
      </c>
      <c r="K99" s="95" t="s">
        <v>30</v>
      </c>
      <c r="L99" s="95" t="s">
        <v>31</v>
      </c>
      <c r="M99" s="9" t="s">
        <v>173</v>
      </c>
      <c r="N99" s="95" t="s">
        <v>32</v>
      </c>
      <c r="O99" s="104" t="s">
        <v>32</v>
      </c>
      <c r="P99" s="9" t="s">
        <v>36</v>
      </c>
      <c r="Q99" s="54" t="s">
        <v>195</v>
      </c>
      <c r="R99" s="55">
        <v>425.5</v>
      </c>
      <c r="S99" s="54">
        <v>1</v>
      </c>
      <c r="T99" s="138">
        <f t="shared" si="7"/>
        <v>425.5</v>
      </c>
      <c r="U99" s="11" t="s">
        <v>27</v>
      </c>
    </row>
    <row r="100" spans="1:21" s="10" customFormat="1" ht="31.5" x14ac:dyDescent="0.25">
      <c r="A100" s="9" t="s">
        <v>248</v>
      </c>
      <c r="B100" s="80" t="s">
        <v>196</v>
      </c>
      <c r="C100" s="104" t="s">
        <v>250</v>
      </c>
      <c r="D100" s="100" t="s">
        <v>34</v>
      </c>
      <c r="E100" s="11" t="s">
        <v>27</v>
      </c>
      <c r="F100" s="11" t="s">
        <v>27</v>
      </c>
      <c r="G100" s="11" t="s">
        <v>27</v>
      </c>
      <c r="H100" s="11" t="s">
        <v>27</v>
      </c>
      <c r="I100" s="11" t="s">
        <v>27</v>
      </c>
      <c r="J100" s="11" t="s">
        <v>27</v>
      </c>
      <c r="K100" s="11" t="s">
        <v>27</v>
      </c>
      <c r="L100" s="11" t="s">
        <v>27</v>
      </c>
      <c r="M100" s="11" t="s">
        <v>27</v>
      </c>
      <c r="N100" s="11" t="s">
        <v>27</v>
      </c>
      <c r="O100" s="11" t="s">
        <v>27</v>
      </c>
      <c r="P100" s="11" t="s">
        <v>27</v>
      </c>
      <c r="Q100" s="11" t="s">
        <v>27</v>
      </c>
      <c r="R100" s="11" t="s">
        <v>27</v>
      </c>
      <c r="S100" s="11" t="s">
        <v>27</v>
      </c>
      <c r="T100" s="142">
        <f>SUM(T98:T99)</f>
        <v>3456.75</v>
      </c>
      <c r="U100" s="11" t="s">
        <v>27</v>
      </c>
    </row>
    <row r="101" spans="1:21" s="10" customFormat="1" x14ac:dyDescent="0.25">
      <c r="A101" s="54"/>
      <c r="B101" s="80"/>
      <c r="C101" s="104"/>
      <c r="D101" s="107"/>
      <c r="E101" s="65"/>
      <c r="F101" s="65"/>
      <c r="G101" s="65"/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5"/>
      <c r="S101" s="65"/>
      <c r="T101" s="142"/>
      <c r="U101" s="65"/>
    </row>
    <row r="102" spans="1:21" s="10" customFormat="1" ht="31.5" x14ac:dyDescent="0.25">
      <c r="A102" s="9" t="s">
        <v>248</v>
      </c>
      <c r="B102" s="80" t="s">
        <v>237</v>
      </c>
      <c r="C102" s="104" t="s">
        <v>256</v>
      </c>
      <c r="D102" s="107" t="s">
        <v>238</v>
      </c>
      <c r="E102" s="65" t="s">
        <v>239</v>
      </c>
      <c r="F102" s="11" t="s">
        <v>27</v>
      </c>
      <c r="G102" s="95" t="s">
        <v>28</v>
      </c>
      <c r="H102" s="65">
        <v>2029</v>
      </c>
      <c r="I102" s="65" t="s">
        <v>240</v>
      </c>
      <c r="J102" s="65" t="s">
        <v>239</v>
      </c>
      <c r="K102" s="95" t="s">
        <v>30</v>
      </c>
      <c r="L102" s="95" t="s">
        <v>31</v>
      </c>
      <c r="M102" s="9" t="s">
        <v>173</v>
      </c>
      <c r="N102" s="95" t="s">
        <v>32</v>
      </c>
      <c r="O102" s="55">
        <f>70/1000</f>
        <v>7.0000000000000007E-2</v>
      </c>
      <c r="P102" s="65" t="s">
        <v>241</v>
      </c>
      <c r="Q102" s="65" t="s">
        <v>242</v>
      </c>
      <c r="R102" s="65">
        <v>1929.53</v>
      </c>
      <c r="S102" s="65">
        <v>1.43</v>
      </c>
      <c r="T102" s="138">
        <f t="shared" si="7"/>
        <v>193.14595300000002</v>
      </c>
      <c r="U102" s="11" t="s">
        <v>27</v>
      </c>
    </row>
    <row r="103" spans="1:21" s="10" customFormat="1" ht="31.5" x14ac:dyDescent="0.25">
      <c r="A103" s="9" t="s">
        <v>248</v>
      </c>
      <c r="B103" s="80" t="s">
        <v>237</v>
      </c>
      <c r="C103" s="104" t="s">
        <v>256</v>
      </c>
      <c r="D103" s="100" t="s">
        <v>34</v>
      </c>
      <c r="E103" s="11" t="s">
        <v>27</v>
      </c>
      <c r="F103" s="11" t="s">
        <v>27</v>
      </c>
      <c r="G103" s="11" t="s">
        <v>27</v>
      </c>
      <c r="H103" s="11" t="s">
        <v>27</v>
      </c>
      <c r="I103" s="11" t="s">
        <v>27</v>
      </c>
      <c r="J103" s="11" t="s">
        <v>27</v>
      </c>
      <c r="K103" s="11" t="s">
        <v>27</v>
      </c>
      <c r="L103" s="11" t="s">
        <v>27</v>
      </c>
      <c r="M103" s="11" t="s">
        <v>27</v>
      </c>
      <c r="N103" s="11" t="s">
        <v>27</v>
      </c>
      <c r="O103" s="11" t="s">
        <v>27</v>
      </c>
      <c r="P103" s="11" t="s">
        <v>27</v>
      </c>
      <c r="Q103" s="11" t="s">
        <v>27</v>
      </c>
      <c r="R103" s="11" t="s">
        <v>27</v>
      </c>
      <c r="S103" s="11" t="s">
        <v>27</v>
      </c>
      <c r="T103" s="139">
        <f>T102</f>
        <v>193.14595300000002</v>
      </c>
      <c r="U103" s="11" t="s">
        <v>27</v>
      </c>
    </row>
    <row r="104" spans="1:21" s="10" customFormat="1" x14ac:dyDescent="0.25">
      <c r="B104" s="56"/>
      <c r="C104" s="66"/>
      <c r="D104" s="109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144"/>
      <c r="U104" s="57"/>
    </row>
    <row r="105" spans="1:21" s="10" customFormat="1" ht="72" customHeight="1" x14ac:dyDescent="0.25">
      <c r="B105" s="56"/>
      <c r="C105" s="66"/>
      <c r="D105" s="109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7"/>
      <c r="S105" s="57"/>
      <c r="T105" s="144"/>
      <c r="U105" s="57"/>
    </row>
    <row r="106" spans="1:21" s="67" customFormat="1" ht="54" customHeight="1" x14ac:dyDescent="0.25">
      <c r="B106" s="68" t="s">
        <v>165</v>
      </c>
      <c r="C106" s="162" t="s">
        <v>166</v>
      </c>
      <c r="D106" s="162"/>
      <c r="E106" s="162"/>
      <c r="F106" s="162"/>
      <c r="G106" s="162"/>
      <c r="H106" s="69"/>
      <c r="I106" s="69"/>
      <c r="J106" s="69"/>
      <c r="K106" s="69"/>
      <c r="L106" s="69"/>
      <c r="M106" s="69"/>
      <c r="N106" s="69"/>
      <c r="O106" s="69"/>
      <c r="P106" s="69"/>
      <c r="Q106" s="69"/>
      <c r="R106" s="69"/>
      <c r="S106" s="69"/>
      <c r="T106" s="145"/>
      <c r="U106" s="69"/>
    </row>
    <row r="107" spans="1:21" s="10" customFormat="1" x14ac:dyDescent="0.25">
      <c r="B107" s="56"/>
      <c r="C107" s="66"/>
      <c r="D107" s="109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144"/>
      <c r="U107" s="57"/>
    </row>
    <row r="108" spans="1:21" s="10" customFormat="1" x14ac:dyDescent="0.25">
      <c r="B108" s="56"/>
      <c r="C108" s="66"/>
      <c r="D108" s="109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57"/>
      <c r="S108" s="57"/>
      <c r="T108" s="144"/>
      <c r="U108" s="57"/>
    </row>
    <row r="109" spans="1:21" s="10" customFormat="1" x14ac:dyDescent="0.25">
      <c r="B109" s="56"/>
      <c r="C109" s="66"/>
      <c r="D109" s="109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144"/>
      <c r="U109" s="57"/>
    </row>
    <row r="110" spans="1:21" s="10" customFormat="1" x14ac:dyDescent="0.25">
      <c r="B110" s="56"/>
      <c r="C110" s="66"/>
      <c r="D110" s="109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144"/>
      <c r="U110" s="57"/>
    </row>
    <row r="111" spans="1:21" s="10" customFormat="1" x14ac:dyDescent="0.25">
      <c r="B111" s="56"/>
      <c r="C111" s="66"/>
      <c r="D111" s="109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57"/>
      <c r="S111" s="57"/>
      <c r="T111" s="144"/>
      <c r="U111" s="57"/>
    </row>
    <row r="112" spans="1:21" s="10" customFormat="1" x14ac:dyDescent="0.25">
      <c r="B112" s="56"/>
      <c r="C112" s="66"/>
      <c r="D112" s="109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144"/>
      <c r="U112" s="57"/>
    </row>
    <row r="113" spans="1:21" s="10" customFormat="1" x14ac:dyDescent="0.25">
      <c r="B113" s="56"/>
      <c r="C113" s="66"/>
      <c r="D113" s="109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57"/>
      <c r="S113" s="57"/>
      <c r="T113" s="144"/>
      <c r="U113" s="57"/>
    </row>
    <row r="114" spans="1:21" s="10" customFormat="1" x14ac:dyDescent="0.25">
      <c r="B114" s="56"/>
      <c r="C114" s="66"/>
      <c r="D114" s="109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  <c r="P114" s="57"/>
      <c r="Q114" s="57"/>
      <c r="R114" s="57"/>
      <c r="S114" s="57"/>
      <c r="T114" s="144"/>
      <c r="U114" s="57"/>
    </row>
    <row r="115" spans="1:21" s="10" customFormat="1" x14ac:dyDescent="0.25">
      <c r="B115" s="56"/>
      <c r="C115" s="66"/>
      <c r="D115" s="109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7"/>
      <c r="S115" s="57"/>
      <c r="T115" s="144"/>
      <c r="U115" s="57"/>
    </row>
    <row r="116" spans="1:21" s="10" customFormat="1" x14ac:dyDescent="0.25">
      <c r="B116" s="56"/>
      <c r="C116" s="66"/>
      <c r="D116" s="109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144"/>
      <c r="U116" s="57"/>
    </row>
    <row r="117" spans="1:21" s="10" customFormat="1" x14ac:dyDescent="0.25">
      <c r="B117" s="56"/>
      <c r="C117" s="66"/>
      <c r="D117" s="109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144"/>
      <c r="U117" s="57"/>
    </row>
    <row r="118" spans="1:21" s="10" customFormat="1" x14ac:dyDescent="0.25">
      <c r="B118" s="56"/>
      <c r="C118" s="66"/>
      <c r="D118" s="109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7"/>
      <c r="S118" s="57"/>
      <c r="T118" s="144"/>
      <c r="U118" s="57"/>
    </row>
    <row r="119" spans="1:21" s="10" customFormat="1" x14ac:dyDescent="0.25">
      <c r="B119" s="56"/>
      <c r="C119" s="110"/>
      <c r="D119" s="109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  <c r="P119" s="57"/>
      <c r="Q119" s="57"/>
      <c r="R119" s="57"/>
      <c r="S119" s="57"/>
      <c r="T119" s="146"/>
      <c r="U119" s="57"/>
    </row>
    <row r="120" spans="1:21" ht="18.75" x14ac:dyDescent="0.25">
      <c r="A120" s="158" t="s">
        <v>38</v>
      </c>
      <c r="B120" s="158"/>
      <c r="C120" s="158"/>
      <c r="D120" s="158"/>
      <c r="E120" s="158"/>
      <c r="F120" s="158"/>
      <c r="G120" s="158"/>
      <c r="H120" s="158"/>
    </row>
    <row r="121" spans="1:21" x14ac:dyDescent="0.25">
      <c r="B121" s="14"/>
      <c r="C121" s="14"/>
      <c r="D121" s="14"/>
      <c r="E121" s="14"/>
      <c r="F121" s="14"/>
      <c r="G121" s="14"/>
      <c r="H121" s="14"/>
    </row>
    <row r="122" spans="1:21" x14ac:dyDescent="0.25">
      <c r="A122" s="14"/>
    </row>
    <row r="123" spans="1:21" s="113" customFormat="1" x14ac:dyDescent="0.25">
      <c r="A123" s="15" t="s">
        <v>39</v>
      </c>
      <c r="B123" s="111"/>
      <c r="C123" s="111"/>
      <c r="D123" s="112"/>
      <c r="E123" s="112"/>
      <c r="F123" s="112"/>
      <c r="G123" s="112"/>
      <c r="H123" s="112"/>
      <c r="I123" s="112"/>
      <c r="J123" s="112"/>
      <c r="K123" s="112"/>
      <c r="L123" s="112"/>
      <c r="M123" s="112"/>
      <c r="N123" s="112"/>
      <c r="O123" s="112"/>
      <c r="T123" s="147"/>
    </row>
    <row r="124" spans="1:21" s="113" customFormat="1" x14ac:dyDescent="0.25">
      <c r="A124" s="16" t="s">
        <v>40</v>
      </c>
      <c r="B124" s="111"/>
      <c r="C124" s="111"/>
      <c r="D124" s="112"/>
      <c r="E124" s="112"/>
      <c r="F124" s="112"/>
      <c r="G124" s="112"/>
      <c r="H124" s="112"/>
      <c r="I124" s="112"/>
      <c r="J124" s="112"/>
      <c r="K124" s="112"/>
      <c r="L124" s="112"/>
      <c r="M124" s="112"/>
      <c r="N124" s="112"/>
      <c r="O124" s="112"/>
      <c r="T124" s="147"/>
    </row>
    <row r="125" spans="1:21" s="113" customFormat="1" x14ac:dyDescent="0.25">
      <c r="A125" s="16" t="s">
        <v>41</v>
      </c>
      <c r="B125" s="111"/>
      <c r="C125" s="111"/>
      <c r="I125" s="112"/>
      <c r="J125" s="112"/>
      <c r="K125" s="112"/>
      <c r="L125" s="112"/>
      <c r="M125" s="112"/>
      <c r="N125" s="112"/>
      <c r="O125" s="112"/>
      <c r="T125" s="147"/>
    </row>
    <row r="126" spans="1:21" s="113" customFormat="1" ht="54" customHeight="1" x14ac:dyDescent="0.25">
      <c r="A126" s="159" t="s">
        <v>42</v>
      </c>
      <c r="B126" s="159"/>
      <c r="C126" s="159"/>
      <c r="D126" s="159"/>
      <c r="E126" s="159"/>
      <c r="F126" s="159"/>
      <c r="G126" s="159"/>
      <c r="H126" s="159"/>
      <c r="I126" s="159"/>
      <c r="J126" s="159"/>
      <c r="K126" s="159"/>
      <c r="L126" s="159"/>
      <c r="M126" s="159"/>
      <c r="N126" s="159"/>
      <c r="O126" s="159"/>
      <c r="P126" s="159"/>
      <c r="Q126" s="159"/>
      <c r="R126" s="159"/>
      <c r="S126" s="159"/>
      <c r="T126" s="159"/>
    </row>
    <row r="127" spans="1:21" s="113" customFormat="1" x14ac:dyDescent="0.25">
      <c r="A127" s="160" t="s">
        <v>43</v>
      </c>
      <c r="B127" s="160"/>
      <c r="C127" s="160"/>
      <c r="D127" s="160"/>
      <c r="E127" s="160"/>
      <c r="F127" s="160"/>
      <c r="G127" s="160"/>
      <c r="H127" s="160"/>
      <c r="I127" s="160"/>
      <c r="J127" s="160"/>
      <c r="K127" s="160"/>
      <c r="L127" s="160"/>
      <c r="M127" s="160"/>
      <c r="N127" s="160"/>
      <c r="O127" s="160"/>
      <c r="P127" s="160"/>
      <c r="Q127" s="160"/>
      <c r="R127" s="160"/>
      <c r="S127" s="160"/>
      <c r="T127" s="160"/>
    </row>
    <row r="128" spans="1:21" s="113" customFormat="1" x14ac:dyDescent="0.25">
      <c r="A128" s="161" t="s">
        <v>44</v>
      </c>
      <c r="B128" s="161"/>
      <c r="C128" s="161"/>
      <c r="D128" s="161"/>
      <c r="E128" s="161"/>
      <c r="F128" s="161"/>
      <c r="G128" s="161"/>
      <c r="H128" s="161"/>
      <c r="I128" s="161"/>
      <c r="J128" s="161"/>
      <c r="K128" s="161"/>
      <c r="L128" s="161"/>
      <c r="M128" s="161"/>
      <c r="N128" s="161"/>
      <c r="O128" s="161"/>
      <c r="P128" s="161"/>
      <c r="Q128" s="161"/>
      <c r="R128" s="161"/>
      <c r="S128" s="161"/>
      <c r="T128" s="161"/>
    </row>
    <row r="129" spans="1:20" s="113" customFormat="1" ht="21" customHeight="1" x14ac:dyDescent="0.25">
      <c r="A129" s="159" t="s">
        <v>45</v>
      </c>
      <c r="B129" s="159"/>
      <c r="C129" s="159"/>
      <c r="D129" s="159"/>
      <c r="E129" s="159"/>
      <c r="F129" s="159"/>
      <c r="G129" s="159"/>
      <c r="H129" s="159"/>
      <c r="I129" s="159"/>
      <c r="J129" s="159"/>
      <c r="K129" s="159"/>
      <c r="L129" s="159"/>
      <c r="M129" s="159"/>
      <c r="N129" s="159"/>
      <c r="O129" s="159"/>
      <c r="P129" s="159"/>
      <c r="Q129" s="159"/>
      <c r="R129" s="159"/>
      <c r="S129" s="159"/>
      <c r="T129" s="159"/>
    </row>
    <row r="130" spans="1:20" s="113" customFormat="1" ht="18.75" x14ac:dyDescent="0.25">
      <c r="A130" s="16" t="s">
        <v>46</v>
      </c>
      <c r="B130" s="114"/>
      <c r="C130" s="114"/>
      <c r="D130" s="114"/>
      <c r="E130" s="114"/>
      <c r="F130" s="114"/>
      <c r="G130" s="114"/>
      <c r="H130" s="114"/>
      <c r="I130" s="114"/>
      <c r="J130" s="114"/>
      <c r="K130" s="114"/>
      <c r="L130" s="114"/>
      <c r="M130" s="114"/>
      <c r="N130" s="114"/>
      <c r="O130" s="114"/>
      <c r="P130" s="114"/>
      <c r="Q130" s="114"/>
      <c r="R130" s="114"/>
      <c r="S130" s="114"/>
      <c r="T130" s="147"/>
    </row>
    <row r="131" spans="1:20" s="113" customFormat="1" x14ac:dyDescent="0.25">
      <c r="A131" s="16"/>
      <c r="B131" s="159" t="s">
        <v>47</v>
      </c>
      <c r="C131" s="159"/>
      <c r="D131" s="159"/>
      <c r="E131" s="159"/>
      <c r="F131" s="159"/>
      <c r="G131" s="159"/>
      <c r="H131" s="159"/>
      <c r="I131" s="159"/>
      <c r="J131" s="159"/>
      <c r="K131" s="159"/>
      <c r="L131" s="159"/>
      <c r="M131" s="159"/>
      <c r="N131" s="159"/>
      <c r="O131" s="159"/>
      <c r="P131" s="159"/>
      <c r="Q131" s="159"/>
      <c r="R131" s="159"/>
      <c r="S131" s="159"/>
      <c r="T131" s="147"/>
    </row>
    <row r="132" spans="1:20" s="113" customFormat="1" x14ac:dyDescent="0.25">
      <c r="A132" s="16"/>
      <c r="B132" s="159" t="s">
        <v>48</v>
      </c>
      <c r="C132" s="159"/>
      <c r="D132" s="159"/>
      <c r="E132" s="159"/>
      <c r="F132" s="159"/>
      <c r="G132" s="159"/>
      <c r="H132" s="159"/>
      <c r="I132" s="159"/>
      <c r="J132" s="159"/>
      <c r="K132" s="159"/>
      <c r="L132" s="159"/>
      <c r="M132" s="159"/>
      <c r="N132" s="159"/>
      <c r="O132" s="159"/>
      <c r="P132" s="159"/>
      <c r="Q132" s="159"/>
      <c r="R132" s="159"/>
      <c r="S132" s="159"/>
      <c r="T132" s="147"/>
    </row>
    <row r="133" spans="1:20" s="113" customFormat="1" x14ac:dyDescent="0.25">
      <c r="A133" s="16"/>
      <c r="B133" s="159" t="s">
        <v>49</v>
      </c>
      <c r="C133" s="159"/>
      <c r="D133" s="159"/>
      <c r="E133" s="159"/>
      <c r="F133" s="159"/>
      <c r="G133" s="159"/>
      <c r="H133" s="159"/>
      <c r="I133" s="159"/>
      <c r="J133" s="159"/>
      <c r="K133" s="159"/>
      <c r="L133" s="159"/>
      <c r="M133" s="159"/>
      <c r="N133" s="159"/>
      <c r="O133" s="159"/>
      <c r="P133" s="159"/>
      <c r="Q133" s="159"/>
      <c r="R133" s="159"/>
      <c r="S133" s="159"/>
      <c r="T133" s="147"/>
    </row>
    <row r="134" spans="1:20" s="113" customFormat="1" x14ac:dyDescent="0.25">
      <c r="A134" s="16"/>
      <c r="B134" s="159" t="s">
        <v>50</v>
      </c>
      <c r="C134" s="159"/>
      <c r="D134" s="159"/>
      <c r="E134" s="159"/>
      <c r="F134" s="159"/>
      <c r="G134" s="159"/>
      <c r="H134" s="159"/>
      <c r="I134" s="159"/>
      <c r="J134" s="159"/>
      <c r="K134" s="159"/>
      <c r="L134" s="159"/>
      <c r="M134" s="159"/>
      <c r="N134" s="159"/>
      <c r="O134" s="159"/>
      <c r="P134" s="159"/>
      <c r="Q134" s="159"/>
      <c r="R134" s="159"/>
      <c r="S134" s="159"/>
      <c r="T134" s="147"/>
    </row>
    <row r="135" spans="1:20" s="113" customFormat="1" x14ac:dyDescent="0.25">
      <c r="A135" s="16"/>
      <c r="B135" s="159" t="s">
        <v>51</v>
      </c>
      <c r="C135" s="159"/>
      <c r="D135" s="159"/>
      <c r="E135" s="159"/>
      <c r="F135" s="159"/>
      <c r="G135" s="159"/>
      <c r="H135" s="159"/>
      <c r="I135" s="159"/>
      <c r="J135" s="159"/>
      <c r="K135" s="159"/>
      <c r="L135" s="159"/>
      <c r="M135" s="159"/>
      <c r="N135" s="159"/>
      <c r="O135" s="159"/>
      <c r="P135" s="159"/>
      <c r="Q135" s="159"/>
      <c r="R135" s="159"/>
      <c r="S135" s="159"/>
      <c r="T135" s="147"/>
    </row>
    <row r="136" spans="1:20" s="113" customFormat="1" x14ac:dyDescent="0.25">
      <c r="A136" s="16"/>
      <c r="B136" s="159" t="s">
        <v>52</v>
      </c>
      <c r="C136" s="159"/>
      <c r="D136" s="159"/>
      <c r="E136" s="159"/>
      <c r="F136" s="159"/>
      <c r="G136" s="159"/>
      <c r="H136" s="159"/>
      <c r="I136" s="159"/>
      <c r="J136" s="159"/>
      <c r="K136" s="159"/>
      <c r="L136" s="159"/>
      <c r="M136" s="159"/>
      <c r="N136" s="159"/>
      <c r="O136" s="159"/>
      <c r="P136" s="159"/>
      <c r="Q136" s="159"/>
      <c r="R136" s="159"/>
      <c r="S136" s="159"/>
      <c r="T136" s="147"/>
    </row>
    <row r="137" spans="1:20" s="113" customFormat="1" x14ac:dyDescent="0.25">
      <c r="A137" s="16"/>
      <c r="B137" s="159" t="s">
        <v>53</v>
      </c>
      <c r="C137" s="159"/>
      <c r="D137" s="159"/>
      <c r="E137" s="159"/>
      <c r="F137" s="159"/>
      <c r="G137" s="159"/>
      <c r="H137" s="159"/>
      <c r="I137" s="159"/>
      <c r="J137" s="159"/>
      <c r="K137" s="159"/>
      <c r="L137" s="159"/>
      <c r="M137" s="159"/>
      <c r="N137" s="159"/>
      <c r="O137" s="159"/>
      <c r="P137" s="159"/>
      <c r="Q137" s="159"/>
      <c r="R137" s="159"/>
      <c r="S137" s="159"/>
      <c r="T137" s="147"/>
    </row>
    <row r="138" spans="1:20" s="113" customFormat="1" x14ac:dyDescent="0.25">
      <c r="A138" s="161" t="s">
        <v>54</v>
      </c>
      <c r="B138" s="161"/>
      <c r="C138" s="161"/>
      <c r="D138" s="161"/>
      <c r="E138" s="161"/>
      <c r="F138" s="161"/>
      <c r="G138" s="161"/>
      <c r="H138" s="161"/>
      <c r="I138" s="161"/>
      <c r="J138" s="161"/>
      <c r="K138" s="161"/>
      <c r="L138" s="161"/>
      <c r="M138" s="161"/>
      <c r="N138" s="161"/>
      <c r="O138" s="161"/>
      <c r="P138" s="161"/>
      <c r="Q138" s="161"/>
      <c r="R138" s="161"/>
      <c r="S138" s="161"/>
      <c r="T138" s="161"/>
    </row>
    <row r="139" spans="1:20" s="113" customFormat="1" ht="36" customHeight="1" x14ac:dyDescent="0.25">
      <c r="A139" s="159" t="s">
        <v>55</v>
      </c>
      <c r="B139" s="159"/>
      <c r="C139" s="159"/>
      <c r="D139" s="159"/>
      <c r="E139" s="159"/>
      <c r="F139" s="159"/>
      <c r="G139" s="159"/>
      <c r="H139" s="159"/>
      <c r="I139" s="159"/>
      <c r="J139" s="159"/>
      <c r="K139" s="159"/>
      <c r="L139" s="159"/>
      <c r="M139" s="159"/>
      <c r="N139" s="159"/>
      <c r="O139" s="159"/>
      <c r="P139" s="159"/>
      <c r="Q139" s="159"/>
      <c r="R139" s="159"/>
      <c r="S139" s="159"/>
      <c r="T139" s="159"/>
    </row>
    <row r="140" spans="1:20" s="113" customFormat="1" x14ac:dyDescent="0.25">
      <c r="A140" s="159" t="s">
        <v>56</v>
      </c>
      <c r="B140" s="159"/>
      <c r="C140" s="159"/>
      <c r="D140" s="159"/>
      <c r="E140" s="159"/>
      <c r="F140" s="159"/>
      <c r="G140" s="159"/>
      <c r="H140" s="159"/>
      <c r="I140" s="159"/>
      <c r="J140" s="159"/>
      <c r="K140" s="159"/>
      <c r="L140" s="159"/>
      <c r="M140" s="159"/>
      <c r="N140" s="159"/>
      <c r="O140" s="159"/>
      <c r="P140" s="159"/>
      <c r="Q140" s="159"/>
      <c r="R140" s="159"/>
      <c r="S140" s="159"/>
      <c r="T140" s="159"/>
    </row>
    <row r="141" spans="1:20" s="113" customFormat="1" x14ac:dyDescent="0.25">
      <c r="A141" s="159" t="s">
        <v>57</v>
      </c>
      <c r="B141" s="159"/>
      <c r="C141" s="159"/>
      <c r="D141" s="159"/>
      <c r="E141" s="159"/>
      <c r="F141" s="159"/>
      <c r="G141" s="159"/>
      <c r="H141" s="159"/>
      <c r="I141" s="159"/>
      <c r="J141" s="159"/>
      <c r="K141" s="159"/>
      <c r="L141" s="159"/>
      <c r="M141" s="159"/>
      <c r="N141" s="159"/>
      <c r="O141" s="159"/>
      <c r="P141" s="159"/>
      <c r="Q141" s="159"/>
      <c r="R141" s="159"/>
      <c r="S141" s="159"/>
      <c r="T141" s="159"/>
    </row>
    <row r="142" spans="1:20" s="113" customFormat="1" x14ac:dyDescent="0.25">
      <c r="A142" s="159" t="s">
        <v>58</v>
      </c>
      <c r="B142" s="159"/>
      <c r="C142" s="159"/>
      <c r="D142" s="159"/>
      <c r="E142" s="159"/>
      <c r="F142" s="159"/>
      <c r="G142" s="159"/>
      <c r="H142" s="159"/>
      <c r="I142" s="159"/>
      <c r="J142" s="159"/>
      <c r="K142" s="159"/>
      <c r="L142" s="159"/>
      <c r="M142" s="159"/>
      <c r="N142" s="159"/>
      <c r="O142" s="159"/>
      <c r="P142" s="159"/>
      <c r="Q142" s="159"/>
      <c r="R142" s="159"/>
      <c r="S142" s="159"/>
      <c r="T142" s="159"/>
    </row>
    <row r="143" spans="1:20" s="113" customFormat="1" x14ac:dyDescent="0.25">
      <c r="A143" s="115"/>
      <c r="B143" s="159" t="s">
        <v>59</v>
      </c>
      <c r="C143" s="159"/>
      <c r="D143" s="159"/>
      <c r="E143" s="159"/>
      <c r="F143" s="159"/>
      <c r="G143" s="159"/>
      <c r="H143" s="159"/>
      <c r="I143" s="159"/>
      <c r="J143" s="159"/>
      <c r="K143" s="159"/>
      <c r="L143" s="159"/>
      <c r="M143" s="159"/>
      <c r="N143" s="159"/>
      <c r="O143" s="159"/>
      <c r="P143" s="159"/>
      <c r="Q143" s="159"/>
      <c r="R143" s="159"/>
      <c r="S143" s="159"/>
      <c r="T143" s="159"/>
    </row>
    <row r="144" spans="1:20" s="113" customFormat="1" x14ac:dyDescent="0.25">
      <c r="A144" s="115"/>
      <c r="B144" s="159" t="s">
        <v>60</v>
      </c>
      <c r="C144" s="159"/>
      <c r="D144" s="159"/>
      <c r="E144" s="159"/>
      <c r="F144" s="159"/>
      <c r="G144" s="159"/>
      <c r="H144" s="159"/>
      <c r="I144" s="159"/>
      <c r="J144" s="159"/>
      <c r="K144" s="159"/>
      <c r="L144" s="159"/>
      <c r="M144" s="159"/>
      <c r="N144" s="159"/>
      <c r="O144" s="159"/>
      <c r="P144" s="159"/>
      <c r="Q144" s="159"/>
      <c r="R144" s="159"/>
      <c r="S144" s="159"/>
      <c r="T144" s="159"/>
    </row>
    <row r="145" spans="1:20" s="113" customFormat="1" x14ac:dyDescent="0.25">
      <c r="A145" s="115"/>
      <c r="B145" s="159" t="s">
        <v>61</v>
      </c>
      <c r="C145" s="159"/>
      <c r="D145" s="159"/>
      <c r="E145" s="159"/>
      <c r="F145" s="159"/>
      <c r="G145" s="159"/>
      <c r="H145" s="159"/>
      <c r="I145" s="159"/>
      <c r="J145" s="159"/>
      <c r="K145" s="159"/>
      <c r="L145" s="159"/>
      <c r="M145" s="159"/>
      <c r="N145" s="159"/>
      <c r="O145" s="159"/>
      <c r="P145" s="159"/>
      <c r="Q145" s="159"/>
      <c r="R145" s="159"/>
      <c r="S145" s="159"/>
      <c r="T145" s="159"/>
    </row>
    <row r="146" spans="1:20" s="113" customFormat="1" x14ac:dyDescent="0.25">
      <c r="A146" s="115"/>
      <c r="B146" s="159" t="s">
        <v>62</v>
      </c>
      <c r="C146" s="159"/>
      <c r="D146" s="159"/>
      <c r="E146" s="159"/>
      <c r="F146" s="159"/>
      <c r="G146" s="159"/>
      <c r="H146" s="159"/>
      <c r="I146" s="159"/>
      <c r="J146" s="159"/>
      <c r="K146" s="159"/>
      <c r="L146" s="159"/>
      <c r="M146" s="159"/>
      <c r="N146" s="159"/>
      <c r="O146" s="159"/>
      <c r="P146" s="159"/>
      <c r="Q146" s="159"/>
      <c r="R146" s="159"/>
      <c r="S146" s="159"/>
      <c r="T146" s="159"/>
    </row>
    <row r="147" spans="1:20" s="113" customFormat="1" x14ac:dyDescent="0.25">
      <c r="A147" s="115"/>
      <c r="B147" s="159" t="s">
        <v>63</v>
      </c>
      <c r="C147" s="159"/>
      <c r="D147" s="159"/>
      <c r="E147" s="159"/>
      <c r="F147" s="159"/>
      <c r="G147" s="159"/>
      <c r="H147" s="159"/>
      <c r="I147" s="159"/>
      <c r="J147" s="159"/>
      <c r="K147" s="159"/>
      <c r="L147" s="159"/>
      <c r="M147" s="159"/>
      <c r="N147" s="159"/>
      <c r="O147" s="159"/>
      <c r="P147" s="159"/>
      <c r="Q147" s="159"/>
      <c r="R147" s="159"/>
      <c r="S147" s="159"/>
      <c r="T147" s="159"/>
    </row>
    <row r="148" spans="1:20" s="113" customFormat="1" x14ac:dyDescent="0.25">
      <c r="A148" s="115"/>
      <c r="B148" s="159" t="s">
        <v>64</v>
      </c>
      <c r="C148" s="159"/>
      <c r="D148" s="159"/>
      <c r="E148" s="159"/>
      <c r="F148" s="159"/>
      <c r="G148" s="159"/>
      <c r="H148" s="159"/>
      <c r="I148" s="159"/>
      <c r="J148" s="159"/>
      <c r="K148" s="159"/>
      <c r="L148" s="159"/>
      <c r="M148" s="159"/>
      <c r="N148" s="159"/>
      <c r="O148" s="159"/>
      <c r="P148" s="159"/>
      <c r="Q148" s="159"/>
      <c r="R148" s="159"/>
      <c r="S148" s="159"/>
      <c r="T148" s="159"/>
    </row>
    <row r="149" spans="1:20" s="113" customFormat="1" x14ac:dyDescent="0.25">
      <c r="A149" s="115"/>
      <c r="B149" s="159" t="s">
        <v>65</v>
      </c>
      <c r="C149" s="159"/>
      <c r="D149" s="159"/>
      <c r="E149" s="159"/>
      <c r="F149" s="159"/>
      <c r="G149" s="159"/>
      <c r="H149" s="159"/>
      <c r="I149" s="159"/>
      <c r="J149" s="159"/>
      <c r="K149" s="159"/>
      <c r="L149" s="159"/>
      <c r="M149" s="159"/>
      <c r="N149" s="159"/>
      <c r="O149" s="159"/>
      <c r="P149" s="159"/>
      <c r="Q149" s="159"/>
      <c r="R149" s="159"/>
      <c r="S149" s="159"/>
      <c r="T149" s="159"/>
    </row>
    <row r="150" spans="1:20" s="113" customFormat="1" x14ac:dyDescent="0.25">
      <c r="A150" s="115"/>
      <c r="B150" s="159" t="s">
        <v>66</v>
      </c>
      <c r="C150" s="159"/>
      <c r="D150" s="159"/>
      <c r="E150" s="159"/>
      <c r="F150" s="159"/>
      <c r="G150" s="159"/>
      <c r="H150" s="159"/>
      <c r="I150" s="159"/>
      <c r="J150" s="159"/>
      <c r="K150" s="159"/>
      <c r="L150" s="159"/>
      <c r="M150" s="159"/>
      <c r="N150" s="159"/>
      <c r="O150" s="159"/>
      <c r="P150" s="159"/>
      <c r="Q150" s="159"/>
      <c r="R150" s="159"/>
      <c r="S150" s="159"/>
      <c r="T150" s="159"/>
    </row>
    <row r="151" spans="1:20" s="113" customFormat="1" x14ac:dyDescent="0.25">
      <c r="A151" s="115"/>
      <c r="B151" s="159" t="s">
        <v>67</v>
      </c>
      <c r="C151" s="159"/>
      <c r="D151" s="159"/>
      <c r="E151" s="159"/>
      <c r="F151" s="159"/>
      <c r="G151" s="159"/>
      <c r="H151" s="159"/>
      <c r="I151" s="159"/>
      <c r="J151" s="159"/>
      <c r="K151" s="159"/>
      <c r="L151" s="159"/>
      <c r="M151" s="159"/>
      <c r="N151" s="159"/>
      <c r="O151" s="159"/>
      <c r="P151" s="159"/>
      <c r="Q151" s="159"/>
      <c r="R151" s="159"/>
      <c r="S151" s="159"/>
      <c r="T151" s="159"/>
    </row>
    <row r="152" spans="1:20" s="113" customFormat="1" x14ac:dyDescent="0.25">
      <c r="A152" s="115"/>
      <c r="B152" s="159" t="s">
        <v>68</v>
      </c>
      <c r="C152" s="159"/>
      <c r="D152" s="159"/>
      <c r="E152" s="159"/>
      <c r="F152" s="159"/>
      <c r="G152" s="159"/>
      <c r="H152" s="159"/>
      <c r="I152" s="159"/>
      <c r="J152" s="159"/>
      <c r="K152" s="159"/>
      <c r="L152" s="159"/>
      <c r="M152" s="159"/>
      <c r="N152" s="159"/>
      <c r="O152" s="159"/>
      <c r="P152" s="159"/>
      <c r="Q152" s="159"/>
      <c r="R152" s="159"/>
      <c r="S152" s="159"/>
      <c r="T152" s="159"/>
    </row>
    <row r="153" spans="1:20" s="113" customFormat="1" x14ac:dyDescent="0.25">
      <c r="A153" s="115"/>
      <c r="B153" s="159" t="s">
        <v>69</v>
      </c>
      <c r="C153" s="159"/>
      <c r="D153" s="159"/>
      <c r="E153" s="159"/>
      <c r="F153" s="159"/>
      <c r="G153" s="159"/>
      <c r="H153" s="159"/>
      <c r="I153" s="159"/>
      <c r="J153" s="159"/>
      <c r="K153" s="159"/>
      <c r="L153" s="159"/>
      <c r="M153" s="159"/>
      <c r="N153" s="159"/>
      <c r="O153" s="159"/>
      <c r="P153" s="159"/>
      <c r="Q153" s="159"/>
      <c r="R153" s="159"/>
      <c r="S153" s="159"/>
      <c r="T153" s="159"/>
    </row>
    <row r="154" spans="1:20" s="113" customFormat="1" x14ac:dyDescent="0.25">
      <c r="A154" s="115"/>
      <c r="B154" s="159" t="s">
        <v>70</v>
      </c>
      <c r="C154" s="159"/>
      <c r="D154" s="159"/>
      <c r="E154" s="159"/>
      <c r="F154" s="159"/>
      <c r="G154" s="159"/>
      <c r="H154" s="159"/>
      <c r="I154" s="159"/>
      <c r="J154" s="159"/>
      <c r="K154" s="159"/>
      <c r="L154" s="159"/>
      <c r="M154" s="159"/>
      <c r="N154" s="159"/>
      <c r="O154" s="159"/>
      <c r="P154" s="159"/>
      <c r="Q154" s="159"/>
      <c r="R154" s="159"/>
      <c r="S154" s="159"/>
      <c r="T154" s="159"/>
    </row>
    <row r="155" spans="1:20" s="113" customFormat="1" x14ac:dyDescent="0.25">
      <c r="A155" s="163" t="s">
        <v>71</v>
      </c>
      <c r="B155" s="163"/>
      <c r="C155" s="163"/>
      <c r="D155" s="163"/>
      <c r="E155" s="163"/>
      <c r="F155" s="163"/>
      <c r="G155" s="163"/>
      <c r="H155" s="163"/>
      <c r="I155" s="163"/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/>
    </row>
    <row r="156" spans="1:20" s="113" customFormat="1" x14ac:dyDescent="0.25">
      <c r="A156" s="163" t="s">
        <v>72</v>
      </c>
      <c r="B156" s="163"/>
      <c r="C156" s="163"/>
      <c r="D156" s="163"/>
      <c r="E156" s="163"/>
      <c r="F156" s="163"/>
      <c r="G156" s="163"/>
      <c r="H156" s="163"/>
      <c r="I156" s="163"/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</row>
    <row r="157" spans="1:20" s="113" customFormat="1" x14ac:dyDescent="0.25">
      <c r="A157" s="163" t="s">
        <v>73</v>
      </c>
      <c r="B157" s="163"/>
      <c r="C157" s="163"/>
      <c r="D157" s="163"/>
      <c r="E157" s="163"/>
      <c r="F157" s="163"/>
      <c r="G157" s="163"/>
      <c r="H157" s="163"/>
      <c r="I157" s="163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</row>
    <row r="158" spans="1:20" s="113" customFormat="1" x14ac:dyDescent="0.25">
      <c r="A158" s="163" t="s">
        <v>74</v>
      </c>
      <c r="B158" s="163"/>
      <c r="C158" s="163"/>
      <c r="D158" s="163"/>
      <c r="E158" s="163"/>
      <c r="F158" s="163"/>
      <c r="G158" s="163"/>
      <c r="H158" s="163"/>
      <c r="I158" s="163"/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/>
    </row>
    <row r="159" spans="1:20" s="113" customFormat="1" x14ac:dyDescent="0.25">
      <c r="A159" s="163" t="s">
        <v>75</v>
      </c>
      <c r="B159" s="163"/>
      <c r="C159" s="163"/>
      <c r="D159" s="163"/>
      <c r="E159" s="163"/>
      <c r="F159" s="163"/>
      <c r="G159" s="163"/>
      <c r="H159" s="163"/>
      <c r="I159" s="163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</row>
    <row r="160" spans="1:20" s="113" customFormat="1" x14ac:dyDescent="0.25">
      <c r="A160" s="163" t="s">
        <v>76</v>
      </c>
      <c r="B160" s="163"/>
      <c r="C160" s="163"/>
      <c r="D160" s="163"/>
      <c r="E160" s="163"/>
      <c r="F160" s="163"/>
      <c r="G160" s="163"/>
      <c r="H160" s="163"/>
      <c r="I160" s="163"/>
      <c r="J160" s="163"/>
      <c r="K160" s="163"/>
      <c r="L160" s="163"/>
      <c r="M160" s="163"/>
      <c r="N160" s="163"/>
      <c r="O160" s="163"/>
      <c r="P160" s="163"/>
      <c r="Q160" s="163"/>
      <c r="R160" s="163"/>
      <c r="S160" s="163"/>
      <c r="T160" s="163"/>
    </row>
    <row r="161" spans="1:20" s="116" customFormat="1" ht="35.25" customHeight="1" x14ac:dyDescent="0.25">
      <c r="A161" s="159" t="s">
        <v>77</v>
      </c>
      <c r="B161" s="159"/>
      <c r="C161" s="159"/>
      <c r="D161" s="159"/>
      <c r="E161" s="159"/>
      <c r="F161" s="159"/>
      <c r="G161" s="159"/>
      <c r="H161" s="159"/>
      <c r="I161" s="159"/>
      <c r="J161" s="159"/>
      <c r="K161" s="159"/>
      <c r="L161" s="159"/>
      <c r="M161" s="159"/>
      <c r="N161" s="159"/>
      <c r="O161" s="159"/>
      <c r="P161" s="159"/>
      <c r="Q161" s="159"/>
      <c r="R161" s="159"/>
      <c r="S161" s="159"/>
      <c r="T161" s="159"/>
    </row>
    <row r="162" spans="1:20" s="113" customFormat="1" ht="34.5" customHeight="1" x14ac:dyDescent="0.25">
      <c r="A162" s="159" t="s">
        <v>78</v>
      </c>
      <c r="B162" s="159"/>
      <c r="C162" s="159"/>
      <c r="D162" s="159"/>
      <c r="E162" s="159"/>
      <c r="F162" s="159"/>
      <c r="G162" s="159"/>
      <c r="H162" s="159"/>
      <c r="I162" s="159"/>
      <c r="J162" s="159"/>
      <c r="K162" s="159"/>
      <c r="L162" s="159"/>
      <c r="M162" s="159"/>
      <c r="N162" s="159"/>
      <c r="O162" s="159"/>
      <c r="P162" s="159"/>
      <c r="Q162" s="159"/>
      <c r="R162" s="159"/>
      <c r="S162" s="159"/>
      <c r="T162" s="159"/>
    </row>
    <row r="163" spans="1:20" s="113" customFormat="1" x14ac:dyDescent="0.25">
      <c r="A163" s="111"/>
      <c r="B163" s="111"/>
      <c r="C163" s="111"/>
      <c r="D163" s="112"/>
      <c r="E163" s="112"/>
      <c r="F163" s="112"/>
      <c r="G163" s="112"/>
      <c r="H163" s="112"/>
      <c r="I163" s="112"/>
      <c r="J163" s="112"/>
      <c r="K163" s="112"/>
      <c r="L163" s="112"/>
      <c r="M163" s="112"/>
      <c r="N163" s="112"/>
      <c r="O163" s="112"/>
      <c r="T163" s="147"/>
    </row>
  </sheetData>
  <mergeCells count="52">
    <mergeCell ref="A160:T160"/>
    <mergeCell ref="A161:T161"/>
    <mergeCell ref="A162:T162"/>
    <mergeCell ref="A155:T155"/>
    <mergeCell ref="A156:T156"/>
    <mergeCell ref="A157:T157"/>
    <mergeCell ref="A158:T158"/>
    <mergeCell ref="A159:T159"/>
    <mergeCell ref="B150:T150"/>
    <mergeCell ref="B151:T151"/>
    <mergeCell ref="B152:T152"/>
    <mergeCell ref="B153:T153"/>
    <mergeCell ref="B154:T154"/>
    <mergeCell ref="B145:T145"/>
    <mergeCell ref="B146:T146"/>
    <mergeCell ref="B147:T147"/>
    <mergeCell ref="B148:T148"/>
    <mergeCell ref="B149:T149"/>
    <mergeCell ref="A140:T140"/>
    <mergeCell ref="A141:T141"/>
    <mergeCell ref="A142:T142"/>
    <mergeCell ref="B143:T143"/>
    <mergeCell ref="B144:T144"/>
    <mergeCell ref="B135:S135"/>
    <mergeCell ref="B136:S136"/>
    <mergeCell ref="B137:S137"/>
    <mergeCell ref="A138:T138"/>
    <mergeCell ref="A139:T139"/>
    <mergeCell ref="A129:T129"/>
    <mergeCell ref="B131:S131"/>
    <mergeCell ref="B132:S132"/>
    <mergeCell ref="B133:S133"/>
    <mergeCell ref="B134:S134"/>
    <mergeCell ref="U11:U12"/>
    <mergeCell ref="A120:H120"/>
    <mergeCell ref="A126:T126"/>
    <mergeCell ref="A127:T127"/>
    <mergeCell ref="A128:T128"/>
    <mergeCell ref="C106:G106"/>
    <mergeCell ref="A2:T2"/>
    <mergeCell ref="A3:T3"/>
    <mergeCell ref="A4:T4"/>
    <mergeCell ref="A11:A12"/>
    <mergeCell ref="B11:B12"/>
    <mergeCell ref="C11:C12"/>
    <mergeCell ref="D11:D12"/>
    <mergeCell ref="E11:E12"/>
    <mergeCell ref="F11:F12"/>
    <mergeCell ref="G11:G12"/>
    <mergeCell ref="H11:H12"/>
    <mergeCell ref="I11:M11"/>
    <mergeCell ref="N11:T11"/>
  </mergeCells>
  <phoneticPr fontId="53" type="noConversion"/>
  <pageMargins left="0.25" right="0.25" top="0.75" bottom="0.75" header="0.3" footer="0.3"/>
  <pageSetup paperSize="8" scale="36" firstPageNumber="4294967295" fitToHeight="0" orientation="landscape" r:id="rId1"/>
  <headerFooter differentFirst="1">
    <oddHeader>&amp;C&amp;P</oddHeader>
  </headerFooter>
  <rowBreaks count="1" manualBreakCount="1">
    <brk id="115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pageSetUpPr fitToPage="1"/>
  </sheetPr>
  <dimension ref="B1:U70"/>
  <sheetViews>
    <sheetView view="pageBreakPreview" topLeftCell="F7" zoomScale="85" zoomScaleNormal="70" zoomScaleSheetLayoutView="85" workbookViewId="0">
      <selection activeCell="M18" sqref="M18"/>
    </sheetView>
  </sheetViews>
  <sheetFormatPr defaultColWidth="9.140625" defaultRowHeight="15.75" x14ac:dyDescent="0.25"/>
  <cols>
    <col min="1" max="1" width="3.42578125" style="6" customWidth="1"/>
    <col min="2" max="2" width="12.42578125" style="6" customWidth="1"/>
    <col min="3" max="3" width="39.85546875" style="6" customWidth="1"/>
    <col min="4" max="5" width="22.42578125" style="6" customWidth="1"/>
    <col min="6" max="6" width="102.7109375" style="6" customWidth="1"/>
    <col min="7" max="7" width="29.42578125" style="6" customWidth="1"/>
    <col min="8" max="8" width="19.42578125" style="6" customWidth="1"/>
    <col min="9" max="9" width="25.7109375" style="6" customWidth="1"/>
    <col min="10" max="10" width="15" style="6" customWidth="1"/>
    <col min="11" max="11" width="17.42578125" style="6" customWidth="1"/>
    <col min="12" max="12" width="14.42578125" style="6" customWidth="1"/>
    <col min="13" max="13" width="28.28515625" style="6" customWidth="1"/>
    <col min="14" max="14" width="22" style="6" customWidth="1"/>
    <col min="15" max="15" width="24.42578125" style="6" customWidth="1"/>
    <col min="16" max="16" width="11" style="6" customWidth="1"/>
    <col min="17" max="17" width="10.140625" style="6" customWidth="1"/>
    <col min="18" max="16384" width="9.140625" style="6"/>
  </cols>
  <sheetData>
    <row r="1" spans="2:15" s="1" customFormat="1" x14ac:dyDescent="0.25">
      <c r="L1" s="2"/>
      <c r="M1" s="2"/>
      <c r="N1" s="2"/>
      <c r="O1" s="2"/>
    </row>
    <row r="2" spans="2:15" s="1" customFormat="1" ht="18.75" x14ac:dyDescent="0.25">
      <c r="B2" s="151" t="s">
        <v>79</v>
      </c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</row>
    <row r="3" spans="2:15" s="1" customFormat="1" x14ac:dyDescent="0.25"/>
    <row r="4" spans="2:15" s="1" customFormat="1" x14ac:dyDescent="0.25">
      <c r="F4" s="3" t="s">
        <v>80</v>
      </c>
      <c r="G4" s="4"/>
      <c r="H4" s="4"/>
      <c r="I4" s="4"/>
      <c r="J4" s="4"/>
      <c r="K4" s="4"/>
      <c r="L4" s="4"/>
    </row>
    <row r="5" spans="2:15" s="1" customFormat="1" x14ac:dyDescent="0.25">
      <c r="F5" s="5" t="s">
        <v>3</v>
      </c>
      <c r="G5" s="5"/>
      <c r="H5" s="5"/>
      <c r="I5" s="5"/>
      <c r="J5" s="5"/>
      <c r="K5" s="5"/>
      <c r="L5" s="5"/>
    </row>
    <row r="6" spans="2:15" s="1" customFormat="1" x14ac:dyDescent="0.25">
      <c r="F6" s="2"/>
      <c r="G6" s="4"/>
      <c r="H6" s="4"/>
      <c r="I6" s="4"/>
      <c r="J6" s="4"/>
      <c r="K6" s="4"/>
      <c r="L6" s="4"/>
    </row>
    <row r="7" spans="2:15" s="1" customFormat="1" x14ac:dyDescent="0.25">
      <c r="F7" s="3" t="s">
        <v>164</v>
      </c>
    </row>
    <row r="10" spans="2:15" s="17" customFormat="1" ht="94.5" x14ac:dyDescent="0.25">
      <c r="B10" s="8" t="s">
        <v>4</v>
      </c>
      <c r="C10" s="8" t="s">
        <v>5</v>
      </c>
      <c r="D10" s="8" t="s">
        <v>6</v>
      </c>
      <c r="E10" s="8" t="s">
        <v>81</v>
      </c>
      <c r="F10" s="8" t="s">
        <v>82</v>
      </c>
      <c r="G10" s="8" t="s">
        <v>83</v>
      </c>
      <c r="H10" s="8" t="s">
        <v>84</v>
      </c>
      <c r="I10" s="11" t="s">
        <v>85</v>
      </c>
      <c r="J10" s="11" t="s">
        <v>86</v>
      </c>
      <c r="K10" s="11" t="s">
        <v>87</v>
      </c>
      <c r="L10" s="11" t="s">
        <v>88</v>
      </c>
      <c r="M10" s="11" t="s">
        <v>89</v>
      </c>
      <c r="N10" s="11" t="s">
        <v>90</v>
      </c>
      <c r="O10" s="11" t="s">
        <v>91</v>
      </c>
    </row>
    <row r="11" spans="2:15" s="17" customFormat="1" x14ac:dyDescent="0.25">
      <c r="B11" s="12">
        <v>1</v>
      </c>
      <c r="C11" s="11">
        <v>2</v>
      </c>
      <c r="D11" s="11">
        <v>3</v>
      </c>
      <c r="E11" s="11">
        <v>4</v>
      </c>
      <c r="F11" s="12">
        <v>5</v>
      </c>
      <c r="G11" s="12">
        <v>6</v>
      </c>
      <c r="H11" s="12">
        <v>7</v>
      </c>
      <c r="I11" s="12">
        <v>8</v>
      </c>
      <c r="J11" s="12">
        <v>9</v>
      </c>
      <c r="K11" s="12">
        <v>10</v>
      </c>
      <c r="L11" s="12">
        <v>11</v>
      </c>
      <c r="M11" s="12">
        <v>12</v>
      </c>
      <c r="N11" s="12">
        <v>13</v>
      </c>
      <c r="O11" s="12">
        <v>14</v>
      </c>
    </row>
    <row r="12" spans="2:15" s="17" customFormat="1" x14ac:dyDescent="0.25">
      <c r="B12" s="61"/>
      <c r="C12" s="81" t="s">
        <v>257</v>
      </c>
      <c r="D12" s="65" t="s">
        <v>281</v>
      </c>
      <c r="E12" s="12" t="s">
        <v>27</v>
      </c>
      <c r="F12" s="12" t="s">
        <v>34</v>
      </c>
      <c r="G12" s="61" t="s">
        <v>260</v>
      </c>
      <c r="H12" s="12" t="s">
        <v>27</v>
      </c>
      <c r="I12" s="12" t="s">
        <v>27</v>
      </c>
      <c r="J12" s="12">
        <v>1</v>
      </c>
      <c r="K12" s="11" t="s">
        <v>27</v>
      </c>
      <c r="L12" s="61">
        <v>14</v>
      </c>
      <c r="M12" s="62">
        <f>1537.05*1.2</f>
        <v>1844.4599999999998</v>
      </c>
      <c r="N12" s="11" t="s">
        <v>27</v>
      </c>
      <c r="O12" s="11" t="s">
        <v>27</v>
      </c>
    </row>
    <row r="13" spans="2:15" s="17" customFormat="1" x14ac:dyDescent="0.25">
      <c r="B13" s="61"/>
      <c r="C13" s="81" t="s">
        <v>257</v>
      </c>
      <c r="D13" s="65" t="s">
        <v>282</v>
      </c>
      <c r="E13" s="12" t="s">
        <v>27</v>
      </c>
      <c r="F13" s="12" t="s">
        <v>34</v>
      </c>
      <c r="G13" s="61" t="s">
        <v>260</v>
      </c>
      <c r="H13" s="12" t="s">
        <v>27</v>
      </c>
      <c r="I13" s="12" t="s">
        <v>27</v>
      </c>
      <c r="J13" s="12">
        <v>1</v>
      </c>
      <c r="K13" s="11" t="s">
        <v>27</v>
      </c>
      <c r="L13" s="61">
        <v>9</v>
      </c>
      <c r="M13" s="62">
        <f t="shared" ref="M13:M15" si="0">1537.05*1.2</f>
        <v>1844.4599999999998</v>
      </c>
      <c r="N13" s="11" t="s">
        <v>27</v>
      </c>
      <c r="O13" s="11" t="s">
        <v>27</v>
      </c>
    </row>
    <row r="14" spans="2:15" s="17" customFormat="1" x14ac:dyDescent="0.25">
      <c r="B14" s="61"/>
      <c r="C14" s="81" t="s">
        <v>257</v>
      </c>
      <c r="D14" s="65" t="s">
        <v>283</v>
      </c>
      <c r="E14" s="12" t="s">
        <v>27</v>
      </c>
      <c r="F14" s="12" t="s">
        <v>34</v>
      </c>
      <c r="G14" s="61" t="s">
        <v>260</v>
      </c>
      <c r="H14" s="12" t="s">
        <v>27</v>
      </c>
      <c r="I14" s="12" t="s">
        <v>27</v>
      </c>
      <c r="J14" s="12">
        <v>1</v>
      </c>
      <c r="K14" s="11" t="s">
        <v>27</v>
      </c>
      <c r="L14" s="61">
        <v>10</v>
      </c>
      <c r="M14" s="62">
        <f t="shared" si="0"/>
        <v>1844.4599999999998</v>
      </c>
      <c r="N14" s="11" t="s">
        <v>27</v>
      </c>
      <c r="O14" s="11" t="s">
        <v>27</v>
      </c>
    </row>
    <row r="15" spans="2:15" s="17" customFormat="1" x14ac:dyDescent="0.25">
      <c r="B15" s="61"/>
      <c r="C15" s="81" t="s">
        <v>257</v>
      </c>
      <c r="D15" s="65" t="s">
        <v>284</v>
      </c>
      <c r="E15" s="12" t="s">
        <v>27</v>
      </c>
      <c r="F15" s="12" t="s">
        <v>34</v>
      </c>
      <c r="G15" s="61" t="s">
        <v>260</v>
      </c>
      <c r="H15" s="12" t="s">
        <v>27</v>
      </c>
      <c r="I15" s="12" t="s">
        <v>27</v>
      </c>
      <c r="J15" s="12">
        <v>1</v>
      </c>
      <c r="K15" s="11" t="s">
        <v>27</v>
      </c>
      <c r="L15" s="61">
        <v>11</v>
      </c>
      <c r="M15" s="62">
        <f t="shared" si="0"/>
        <v>1844.4599999999998</v>
      </c>
      <c r="N15" s="11" t="s">
        <v>27</v>
      </c>
      <c r="O15" s="11" t="s">
        <v>27</v>
      </c>
    </row>
    <row r="16" spans="2:15" s="17" customFormat="1" x14ac:dyDescent="0.25">
      <c r="B16" s="61"/>
      <c r="C16" s="81" t="s">
        <v>266</v>
      </c>
      <c r="D16" s="65" t="s">
        <v>285</v>
      </c>
      <c r="E16" s="12" t="s">
        <v>27</v>
      </c>
      <c r="F16" s="12" t="s">
        <v>34</v>
      </c>
      <c r="G16" s="61" t="s">
        <v>267</v>
      </c>
      <c r="H16" s="12" t="s">
        <v>27</v>
      </c>
      <c r="I16" s="12" t="s">
        <v>27</v>
      </c>
      <c r="J16" s="12">
        <v>1</v>
      </c>
      <c r="K16" s="11" t="s">
        <v>27</v>
      </c>
      <c r="L16" s="61">
        <v>13</v>
      </c>
      <c r="M16" s="62">
        <f>1675.24*1.2</f>
        <v>2010.288</v>
      </c>
      <c r="N16" s="11" t="s">
        <v>27</v>
      </c>
      <c r="O16" s="11" t="s">
        <v>27</v>
      </c>
    </row>
    <row r="17" spans="2:21" s="17" customFormat="1" x14ac:dyDescent="0.25">
      <c r="B17" s="61"/>
      <c r="C17" s="81" t="s">
        <v>266</v>
      </c>
      <c r="D17" s="65" t="s">
        <v>286</v>
      </c>
      <c r="E17" s="12" t="s">
        <v>27</v>
      </c>
      <c r="F17" s="12" t="s">
        <v>34</v>
      </c>
      <c r="G17" s="61" t="s">
        <v>267</v>
      </c>
      <c r="H17" s="12" t="s">
        <v>27</v>
      </c>
      <c r="I17" s="12" t="s">
        <v>27</v>
      </c>
      <c r="J17" s="12">
        <v>1</v>
      </c>
      <c r="K17" s="11" t="s">
        <v>27</v>
      </c>
      <c r="L17" s="61">
        <v>12</v>
      </c>
      <c r="M17" s="62">
        <f>1675.24*1.2</f>
        <v>2010.288</v>
      </c>
      <c r="N17" s="11" t="s">
        <v>27</v>
      </c>
      <c r="O17" s="11" t="s">
        <v>27</v>
      </c>
    </row>
    <row r="18" spans="2:21" s="17" customFormat="1" ht="31.5" x14ac:dyDescent="0.25">
      <c r="B18" s="61"/>
      <c r="C18" s="81" t="s">
        <v>315</v>
      </c>
      <c r="D18" s="65" t="s">
        <v>316</v>
      </c>
      <c r="E18" s="12" t="s">
        <v>27</v>
      </c>
      <c r="F18" s="12" t="s">
        <v>34</v>
      </c>
      <c r="G18" s="61" t="s">
        <v>317</v>
      </c>
      <c r="H18" s="12" t="s">
        <v>27</v>
      </c>
      <c r="I18" s="12" t="s">
        <v>27</v>
      </c>
      <c r="J18" s="12">
        <v>1</v>
      </c>
      <c r="K18" s="120" t="s">
        <v>27</v>
      </c>
      <c r="L18" s="149">
        <v>15.18</v>
      </c>
      <c r="M18" s="150">
        <f>17330.96*1.2+30647.77*1.2</f>
        <v>57574.475999999995</v>
      </c>
      <c r="N18" s="11" t="s">
        <v>27</v>
      </c>
      <c r="O18" s="11" t="s">
        <v>27</v>
      </c>
    </row>
    <row r="19" spans="2:21" s="17" customFormat="1" x14ac:dyDescent="0.25">
      <c r="B19" s="61"/>
      <c r="C19" s="81" t="s">
        <v>280</v>
      </c>
      <c r="D19" s="65"/>
      <c r="E19" s="12" t="s">
        <v>27</v>
      </c>
      <c r="F19" s="12" t="s">
        <v>34</v>
      </c>
      <c r="G19" s="61" t="s">
        <v>270</v>
      </c>
      <c r="H19" s="12" t="s">
        <v>27</v>
      </c>
      <c r="I19" s="12" t="s">
        <v>27</v>
      </c>
      <c r="J19" s="12">
        <v>1</v>
      </c>
      <c r="K19" s="11" t="s">
        <v>27</v>
      </c>
      <c r="L19" s="61">
        <v>16</v>
      </c>
      <c r="M19" s="62">
        <f>38269.84*1.2</f>
        <v>45923.807999999997</v>
      </c>
      <c r="N19" s="11" t="s">
        <v>27</v>
      </c>
      <c r="O19" s="11" t="s">
        <v>27</v>
      </c>
    </row>
    <row r="20" spans="2:21" s="17" customFormat="1" x14ac:dyDescent="0.25">
      <c r="B20" s="61"/>
      <c r="C20" s="81" t="s">
        <v>288</v>
      </c>
      <c r="D20" s="65"/>
      <c r="E20" s="12" t="s">
        <v>27</v>
      </c>
      <c r="F20" s="12" t="s">
        <v>34</v>
      </c>
      <c r="G20" s="61" t="s">
        <v>270</v>
      </c>
      <c r="H20" s="12" t="s">
        <v>27</v>
      </c>
      <c r="I20" s="12" t="s">
        <v>27</v>
      </c>
      <c r="J20" s="12">
        <v>1</v>
      </c>
      <c r="K20" s="11" t="s">
        <v>27</v>
      </c>
      <c r="L20" s="61">
        <v>17</v>
      </c>
      <c r="M20" s="62">
        <f>49264.45*1.2</f>
        <v>59117.34</v>
      </c>
      <c r="N20" s="11" t="s">
        <v>27</v>
      </c>
      <c r="O20" s="11" t="s">
        <v>27</v>
      </c>
    </row>
    <row r="21" spans="2:21" s="17" customFormat="1" ht="31.5" x14ac:dyDescent="0.25">
      <c r="B21" s="82" t="s">
        <v>248</v>
      </c>
      <c r="C21" s="81" t="s">
        <v>243</v>
      </c>
      <c r="D21" s="83" t="s">
        <v>251</v>
      </c>
      <c r="E21" s="12" t="s">
        <v>27</v>
      </c>
      <c r="F21" s="12" t="s">
        <v>34</v>
      </c>
      <c r="G21" s="11" t="s">
        <v>168</v>
      </c>
      <c r="H21" s="12" t="s">
        <v>27</v>
      </c>
      <c r="I21" s="12" t="s">
        <v>27</v>
      </c>
      <c r="J21" s="12">
        <v>1</v>
      </c>
      <c r="K21" s="11" t="s">
        <v>27</v>
      </c>
      <c r="L21" s="12">
        <v>1</v>
      </c>
      <c r="M21" s="102">
        <f>6550.33*1.2</f>
        <v>7860.3959999999997</v>
      </c>
      <c r="N21" s="11" t="s">
        <v>27</v>
      </c>
      <c r="O21" s="11" t="s">
        <v>27</v>
      </c>
    </row>
    <row r="22" spans="2:21" s="17" customFormat="1" ht="31.5" x14ac:dyDescent="0.25">
      <c r="B22" s="82" t="s">
        <v>248</v>
      </c>
      <c r="C22" s="81" t="s">
        <v>244</v>
      </c>
      <c r="D22" s="83" t="s">
        <v>252</v>
      </c>
      <c r="E22" s="12" t="s">
        <v>27</v>
      </c>
      <c r="F22" s="12" t="s">
        <v>34</v>
      </c>
      <c r="G22" s="11" t="s">
        <v>185</v>
      </c>
      <c r="H22" s="12" t="s">
        <v>27</v>
      </c>
      <c r="I22" s="12" t="s">
        <v>27</v>
      </c>
      <c r="J22" s="12">
        <v>1</v>
      </c>
      <c r="K22" s="11" t="s">
        <v>27</v>
      </c>
      <c r="L22" s="12">
        <v>2</v>
      </c>
      <c r="M22" s="102">
        <f>4039.79*1.2</f>
        <v>4847.7479999999996</v>
      </c>
      <c r="N22" s="11" t="s">
        <v>27</v>
      </c>
      <c r="O22" s="11" t="s">
        <v>27</v>
      </c>
    </row>
    <row r="23" spans="2:21" s="17" customFormat="1" ht="31.5" x14ac:dyDescent="0.25">
      <c r="B23" s="82" t="s">
        <v>248</v>
      </c>
      <c r="C23" s="81" t="s">
        <v>245</v>
      </c>
      <c r="D23" s="83" t="s">
        <v>253</v>
      </c>
      <c r="E23" s="12" t="s">
        <v>27</v>
      </c>
      <c r="F23" s="12" t="s">
        <v>34</v>
      </c>
      <c r="G23" s="11" t="s">
        <v>235</v>
      </c>
      <c r="H23" s="12" t="s">
        <v>27</v>
      </c>
      <c r="I23" s="12" t="s">
        <v>27</v>
      </c>
      <c r="J23" s="12">
        <v>1</v>
      </c>
      <c r="K23" s="11" t="s">
        <v>27</v>
      </c>
      <c r="L23" s="12">
        <v>3</v>
      </c>
      <c r="M23" s="102">
        <f>6740.85*1.2</f>
        <v>8089.02</v>
      </c>
      <c r="N23" s="11" t="s">
        <v>27</v>
      </c>
      <c r="O23" s="11" t="s">
        <v>27</v>
      </c>
    </row>
    <row r="24" spans="2:21" s="17" customFormat="1" ht="31.5" x14ac:dyDescent="0.25">
      <c r="B24" s="82" t="s">
        <v>248</v>
      </c>
      <c r="C24" s="81" t="s">
        <v>246</v>
      </c>
      <c r="D24" s="83" t="s">
        <v>254</v>
      </c>
      <c r="E24" s="12" t="s">
        <v>27</v>
      </c>
      <c r="F24" s="12" t="s">
        <v>34</v>
      </c>
      <c r="G24" s="65" t="s">
        <v>212</v>
      </c>
      <c r="H24" s="12" t="s">
        <v>27</v>
      </c>
      <c r="I24" s="12" t="s">
        <v>27</v>
      </c>
      <c r="J24" s="12">
        <v>1</v>
      </c>
      <c r="K24" s="11" t="s">
        <v>27</v>
      </c>
      <c r="L24" s="12">
        <v>4</v>
      </c>
      <c r="M24" s="62">
        <f>180.94*1.2</f>
        <v>217.12799999999999</v>
      </c>
      <c r="N24" s="11" t="s">
        <v>27</v>
      </c>
      <c r="O24" s="11" t="s">
        <v>27</v>
      </c>
    </row>
    <row r="25" spans="2:21" s="17" customFormat="1" ht="31.5" x14ac:dyDescent="0.25">
      <c r="B25" s="82" t="s">
        <v>248</v>
      </c>
      <c r="C25" s="81" t="s">
        <v>247</v>
      </c>
      <c r="D25" s="83" t="s">
        <v>255</v>
      </c>
      <c r="E25" s="12" t="s">
        <v>27</v>
      </c>
      <c r="F25" s="12" t="s">
        <v>34</v>
      </c>
      <c r="G25" s="65" t="s">
        <v>236</v>
      </c>
      <c r="H25" s="12" t="s">
        <v>27</v>
      </c>
      <c r="I25" s="12" t="s">
        <v>27</v>
      </c>
      <c r="J25" s="12">
        <v>1</v>
      </c>
      <c r="K25" s="11" t="s">
        <v>27</v>
      </c>
      <c r="L25" s="12">
        <v>6</v>
      </c>
      <c r="M25" s="62">
        <f>22.54*1.2</f>
        <v>27.047999999999998</v>
      </c>
      <c r="N25" s="11" t="s">
        <v>27</v>
      </c>
      <c r="O25" s="11" t="s">
        <v>27</v>
      </c>
    </row>
    <row r="26" spans="2:21" s="17" customFormat="1" ht="47.25" x14ac:dyDescent="0.25">
      <c r="B26" s="82" t="s">
        <v>249</v>
      </c>
      <c r="C26" s="80" t="s">
        <v>289</v>
      </c>
      <c r="D26" s="83" t="s">
        <v>250</v>
      </c>
      <c r="E26" s="12" t="s">
        <v>27</v>
      </c>
      <c r="F26" s="12" t="s">
        <v>34</v>
      </c>
      <c r="G26" s="65" t="s">
        <v>290</v>
      </c>
      <c r="H26" s="12" t="s">
        <v>27</v>
      </c>
      <c r="I26" s="12" t="s">
        <v>27</v>
      </c>
      <c r="J26" s="12">
        <v>1</v>
      </c>
      <c r="K26" s="11" t="s">
        <v>27</v>
      </c>
      <c r="L26" s="12">
        <v>5.7</v>
      </c>
      <c r="M26" s="62">
        <f>(1232.9+1456.93)*1.2</f>
        <v>3227.7959999999998</v>
      </c>
      <c r="N26" s="11" t="s">
        <v>27</v>
      </c>
      <c r="O26" s="11" t="s">
        <v>27</v>
      </c>
    </row>
    <row r="27" spans="2:21" s="17" customFormat="1" ht="31.5" x14ac:dyDescent="0.25">
      <c r="B27" s="82" t="s">
        <v>249</v>
      </c>
      <c r="C27" s="80" t="s">
        <v>237</v>
      </c>
      <c r="D27" s="83" t="s">
        <v>256</v>
      </c>
      <c r="E27" s="12" t="s">
        <v>27</v>
      </c>
      <c r="F27" s="12" t="s">
        <v>34</v>
      </c>
      <c r="G27" s="65" t="s">
        <v>239</v>
      </c>
      <c r="H27" s="12" t="s">
        <v>27</v>
      </c>
      <c r="I27" s="12" t="s">
        <v>27</v>
      </c>
      <c r="J27" s="12">
        <v>1</v>
      </c>
      <c r="K27" s="11" t="s">
        <v>27</v>
      </c>
      <c r="L27" s="61">
        <v>8</v>
      </c>
      <c r="M27" s="62">
        <f>175.86*1.2</f>
        <v>211.03200000000001</v>
      </c>
      <c r="N27" s="11" t="s">
        <v>27</v>
      </c>
      <c r="O27" s="11" t="s">
        <v>27</v>
      </c>
    </row>
    <row r="28" spans="2:21" s="17" customFormat="1" x14ac:dyDescent="0.25">
      <c r="B28" s="10"/>
      <c r="C28" s="56"/>
      <c r="D28" s="66"/>
      <c r="E28" s="58"/>
      <c r="F28" s="58"/>
      <c r="G28" s="71"/>
      <c r="H28" s="58"/>
      <c r="I28" s="58"/>
      <c r="J28" s="58"/>
      <c r="K28" s="57"/>
      <c r="L28" s="58"/>
      <c r="M28" s="60"/>
      <c r="N28" s="57"/>
      <c r="O28" s="57"/>
    </row>
    <row r="29" spans="2:21" s="17" customFormat="1" x14ac:dyDescent="0.25">
      <c r="B29" s="10"/>
      <c r="C29" s="56"/>
      <c r="D29" s="66"/>
      <c r="E29" s="58"/>
      <c r="F29" s="58"/>
      <c r="G29" s="71"/>
      <c r="H29" s="58"/>
      <c r="I29" s="58"/>
      <c r="J29" s="58"/>
      <c r="K29" s="57"/>
      <c r="L29" s="58"/>
      <c r="M29" s="60"/>
      <c r="N29" s="57"/>
      <c r="O29" s="57"/>
    </row>
    <row r="30" spans="2:21" s="17" customFormat="1" ht="27" customHeight="1" x14ac:dyDescent="0.25">
      <c r="B30" s="10"/>
      <c r="C30" s="56"/>
      <c r="D30" s="66"/>
      <c r="E30" s="58"/>
      <c r="F30" s="58"/>
      <c r="G30" s="71"/>
      <c r="H30" s="58"/>
      <c r="I30" s="58"/>
      <c r="J30" s="58"/>
      <c r="K30" s="57"/>
      <c r="L30" s="58"/>
      <c r="M30" s="60"/>
      <c r="N30" s="57"/>
      <c r="O30" s="57"/>
    </row>
    <row r="31" spans="2:21" s="67" customFormat="1" ht="54" customHeight="1" x14ac:dyDescent="0.25">
      <c r="C31" s="68" t="s">
        <v>165</v>
      </c>
      <c r="D31" s="162" t="s">
        <v>166</v>
      </c>
      <c r="E31" s="162"/>
      <c r="F31" s="162"/>
      <c r="G31" s="162"/>
      <c r="H31" s="72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70"/>
      <c r="U31" s="69"/>
    </row>
    <row r="32" spans="2:21" s="17" customFormat="1" x14ac:dyDescent="0.25">
      <c r="B32" s="10"/>
      <c r="C32" s="56"/>
      <c r="D32" s="66"/>
      <c r="E32" s="58"/>
      <c r="F32" s="58"/>
      <c r="G32" s="71"/>
      <c r="H32" s="58"/>
      <c r="I32" s="58"/>
      <c r="J32" s="58"/>
      <c r="K32" s="57"/>
      <c r="L32" s="58"/>
      <c r="M32" s="60"/>
      <c r="N32" s="57"/>
      <c r="O32" s="57"/>
    </row>
    <row r="33" spans="2:16" s="17" customFormat="1" x14ac:dyDescent="0.25">
      <c r="B33" s="10"/>
      <c r="C33" s="56"/>
      <c r="D33" s="66"/>
      <c r="E33" s="58"/>
      <c r="F33" s="58"/>
      <c r="G33" s="71"/>
      <c r="H33" s="58"/>
      <c r="I33" s="58"/>
      <c r="J33" s="58"/>
      <c r="K33" s="57"/>
      <c r="L33" s="58"/>
      <c r="M33" s="60"/>
      <c r="N33" s="57"/>
      <c r="O33" s="57"/>
    </row>
    <row r="34" spans="2:16" s="17" customFormat="1" x14ac:dyDescent="0.25">
      <c r="B34" s="10"/>
      <c r="C34" s="56"/>
      <c r="D34" s="66"/>
      <c r="E34" s="58"/>
      <c r="F34" s="58"/>
      <c r="G34" s="71"/>
      <c r="H34" s="58"/>
      <c r="I34" s="58"/>
      <c r="J34" s="58"/>
      <c r="K34" s="57"/>
      <c r="L34" s="58"/>
      <c r="M34" s="60"/>
      <c r="N34" s="57"/>
      <c r="O34" s="57"/>
    </row>
    <row r="35" spans="2:16" s="17" customFormat="1" x14ac:dyDescent="0.25">
      <c r="B35" s="10"/>
      <c r="C35" s="56"/>
      <c r="D35" s="66"/>
      <c r="E35" s="58"/>
      <c r="F35" s="58"/>
      <c r="G35" s="71"/>
      <c r="H35" s="58"/>
      <c r="I35" s="58"/>
      <c r="J35" s="58"/>
      <c r="K35" s="57"/>
      <c r="L35" s="58"/>
      <c r="M35" s="60"/>
      <c r="N35" s="57"/>
      <c r="O35" s="57"/>
    </row>
    <row r="36" spans="2:16" s="17" customFormat="1" x14ac:dyDescent="0.25">
      <c r="B36" s="10"/>
      <c r="C36" s="56"/>
      <c r="D36" s="66"/>
      <c r="E36" s="58"/>
      <c r="F36" s="58"/>
      <c r="G36" s="71"/>
      <c r="H36" s="58"/>
      <c r="I36" s="58"/>
      <c r="J36" s="58"/>
      <c r="K36" s="57"/>
      <c r="L36" s="58"/>
      <c r="M36" s="60"/>
      <c r="N36" s="57"/>
      <c r="O36" s="57"/>
    </row>
    <row r="37" spans="2:16" s="17" customFormat="1" x14ac:dyDescent="0.25">
      <c r="B37" s="10"/>
      <c r="C37" s="56"/>
      <c r="D37" s="66"/>
      <c r="E37" s="58"/>
      <c r="F37" s="58"/>
      <c r="G37" s="71"/>
      <c r="H37" s="58"/>
      <c r="I37" s="58"/>
      <c r="J37" s="58"/>
      <c r="K37" s="57"/>
      <c r="L37" s="58"/>
      <c r="M37" s="60"/>
      <c r="N37" s="57"/>
      <c r="O37" s="57"/>
    </row>
    <row r="38" spans="2:16" s="17" customFormat="1" x14ac:dyDescent="0.25">
      <c r="B38" s="10"/>
      <c r="C38" s="56"/>
      <c r="D38" s="66"/>
      <c r="E38" s="58"/>
      <c r="F38" s="58"/>
      <c r="G38" s="71"/>
      <c r="H38" s="58"/>
      <c r="I38" s="58"/>
      <c r="J38" s="58"/>
      <c r="K38" s="57"/>
      <c r="L38" s="58"/>
      <c r="M38" s="60"/>
      <c r="N38" s="57"/>
      <c r="O38" s="57"/>
    </row>
    <row r="39" spans="2:16" s="17" customFormat="1" x14ac:dyDescent="0.25">
      <c r="B39" s="10"/>
      <c r="C39" s="56"/>
      <c r="D39" s="66"/>
      <c r="E39" s="58"/>
      <c r="F39" s="58"/>
      <c r="G39" s="71"/>
      <c r="H39" s="58"/>
      <c r="I39" s="58"/>
      <c r="J39" s="58"/>
      <c r="K39" s="57"/>
      <c r="L39" s="58"/>
      <c r="M39" s="60"/>
      <c r="N39" s="57"/>
      <c r="O39" s="57"/>
    </row>
    <row r="40" spans="2:16" s="17" customFormat="1" x14ac:dyDescent="0.25">
      <c r="B40" s="10"/>
      <c r="C40" s="56"/>
      <c r="D40" s="66"/>
      <c r="E40" s="58"/>
      <c r="F40" s="58"/>
      <c r="G40" s="71"/>
      <c r="H40" s="58"/>
      <c r="I40" s="58"/>
      <c r="J40" s="58"/>
      <c r="K40" s="57"/>
      <c r="L40" s="58"/>
      <c r="M40" s="60"/>
      <c r="N40" s="57"/>
      <c r="O40" s="57"/>
    </row>
    <row r="41" spans="2:16" s="17" customFormat="1" x14ac:dyDescent="0.25">
      <c r="B41" s="58"/>
      <c r="C41" s="59"/>
      <c r="D41" s="10"/>
      <c r="E41" s="58"/>
      <c r="F41" s="58"/>
      <c r="G41" s="57"/>
      <c r="H41" s="58"/>
      <c r="I41" s="58"/>
      <c r="J41" s="58"/>
      <c r="K41" s="57"/>
      <c r="L41" s="58"/>
      <c r="M41" s="60"/>
      <c r="N41" s="57"/>
      <c r="O41" s="57"/>
    </row>
    <row r="42" spans="2:16" ht="18.75" x14ac:dyDescent="0.25">
      <c r="B42" s="158" t="s">
        <v>38</v>
      </c>
      <c r="C42" s="158"/>
      <c r="D42" s="158"/>
      <c r="E42" s="158"/>
      <c r="F42" s="158"/>
      <c r="G42" s="158"/>
      <c r="H42" s="158"/>
      <c r="I42" s="158"/>
    </row>
    <row r="43" spans="2:16" x14ac:dyDescent="0.25">
      <c r="B43" s="14"/>
      <c r="C43" s="14"/>
      <c r="D43" s="14"/>
      <c r="E43" s="14"/>
      <c r="F43" s="14"/>
      <c r="G43" s="14"/>
      <c r="H43" s="14"/>
      <c r="I43" s="14"/>
    </row>
    <row r="44" spans="2:16" x14ac:dyDescent="0.25">
      <c r="B44" s="15" t="s">
        <v>39</v>
      </c>
    </row>
    <row r="45" spans="2:16" x14ac:dyDescent="0.25">
      <c r="B45" s="16" t="s">
        <v>92</v>
      </c>
    </row>
    <row r="46" spans="2:16" x14ac:dyDescent="0.25">
      <c r="B46" s="161" t="s">
        <v>93</v>
      </c>
      <c r="C46" s="161"/>
      <c r="D46" s="161"/>
      <c r="E46" s="161"/>
      <c r="F46" s="161"/>
      <c r="G46" s="161"/>
      <c r="H46" s="161"/>
      <c r="I46" s="161"/>
      <c r="J46" s="161"/>
      <c r="K46" s="161"/>
      <c r="L46" s="161"/>
      <c r="M46" s="161"/>
      <c r="N46" s="161"/>
    </row>
    <row r="47" spans="2:16" ht="15.75" customHeight="1" x14ac:dyDescent="0.25">
      <c r="C47" s="159" t="s">
        <v>94</v>
      </c>
      <c r="D47" s="159"/>
      <c r="E47" s="159"/>
      <c r="F47" s="159"/>
      <c r="G47" s="159"/>
      <c r="H47" s="159"/>
      <c r="I47" s="159"/>
      <c r="J47" s="159"/>
      <c r="K47" s="159"/>
      <c r="L47" s="159"/>
      <c r="M47" s="159"/>
      <c r="N47" s="159"/>
      <c r="O47" s="159"/>
      <c r="P47" s="18"/>
    </row>
    <row r="48" spans="2:16" ht="31.5" customHeight="1" x14ac:dyDescent="0.25">
      <c r="C48" s="159" t="s">
        <v>95</v>
      </c>
      <c r="D48" s="159"/>
      <c r="E48" s="159"/>
      <c r="F48" s="159"/>
      <c r="G48" s="159"/>
      <c r="H48" s="159"/>
      <c r="I48" s="159"/>
      <c r="J48" s="159"/>
      <c r="K48" s="159"/>
      <c r="L48" s="159"/>
      <c r="M48" s="159"/>
      <c r="N48" s="159"/>
      <c r="O48" s="159"/>
      <c r="P48" s="18"/>
    </row>
    <row r="49" spans="2:21" ht="15.75" customHeight="1" x14ac:dyDescent="0.25">
      <c r="C49" s="159" t="s">
        <v>96</v>
      </c>
      <c r="D49" s="159"/>
      <c r="E49" s="159"/>
      <c r="F49" s="159"/>
      <c r="G49" s="159"/>
      <c r="H49" s="159"/>
      <c r="I49" s="159"/>
      <c r="J49" s="159"/>
      <c r="K49" s="159"/>
      <c r="L49" s="159"/>
      <c r="M49" s="159"/>
      <c r="N49" s="159"/>
      <c r="O49" s="159"/>
      <c r="P49" s="18"/>
    </row>
    <row r="50" spans="2:21" ht="15.75" customHeight="1" x14ac:dyDescent="0.25">
      <c r="C50" s="159" t="s">
        <v>97</v>
      </c>
      <c r="D50" s="159"/>
      <c r="E50" s="159"/>
      <c r="F50" s="159"/>
      <c r="G50" s="159"/>
      <c r="H50" s="159"/>
      <c r="I50" s="159"/>
      <c r="J50" s="159"/>
      <c r="K50" s="159"/>
      <c r="L50" s="159"/>
      <c r="M50" s="159"/>
      <c r="N50" s="159"/>
      <c r="O50" s="159"/>
      <c r="P50" s="18"/>
    </row>
    <row r="51" spans="2:21" x14ac:dyDescent="0.25">
      <c r="C51" s="159" t="s">
        <v>98</v>
      </c>
      <c r="D51" s="159"/>
      <c r="E51" s="159"/>
      <c r="F51" s="159"/>
      <c r="G51" s="159"/>
      <c r="H51" s="159"/>
      <c r="I51" s="159"/>
      <c r="J51" s="159"/>
      <c r="K51" s="159"/>
      <c r="L51" s="159"/>
      <c r="M51" s="159"/>
      <c r="N51" s="159"/>
      <c r="O51" s="159"/>
      <c r="P51" s="19"/>
    </row>
    <row r="52" spans="2:21" x14ac:dyDescent="0.25">
      <c r="C52" s="159" t="s">
        <v>99</v>
      </c>
      <c r="D52" s="159"/>
      <c r="E52" s="159"/>
      <c r="F52" s="159"/>
      <c r="G52" s="159"/>
      <c r="H52" s="159"/>
      <c r="I52" s="159"/>
      <c r="J52" s="159"/>
      <c r="K52" s="159"/>
      <c r="L52" s="159"/>
      <c r="M52" s="159"/>
      <c r="N52" s="159"/>
      <c r="O52" s="159"/>
      <c r="P52" s="19"/>
    </row>
    <row r="53" spans="2:21" x14ac:dyDescent="0.25">
      <c r="C53" s="159" t="s">
        <v>100</v>
      </c>
      <c r="D53" s="159"/>
      <c r="E53" s="159"/>
      <c r="F53" s="159"/>
      <c r="G53" s="159"/>
      <c r="H53" s="159"/>
      <c r="I53" s="159"/>
      <c r="J53" s="159"/>
      <c r="K53" s="159"/>
      <c r="L53" s="159"/>
      <c r="M53" s="159"/>
      <c r="N53" s="159"/>
      <c r="O53" s="159"/>
      <c r="P53" s="19"/>
    </row>
    <row r="54" spans="2:21" ht="15.75" customHeight="1" x14ac:dyDescent="0.25">
      <c r="C54" s="159" t="s">
        <v>101</v>
      </c>
      <c r="D54" s="159"/>
      <c r="E54" s="159"/>
      <c r="F54" s="159"/>
      <c r="G54" s="159"/>
      <c r="H54" s="159"/>
      <c r="I54" s="159"/>
      <c r="J54" s="159"/>
      <c r="K54" s="159"/>
      <c r="L54" s="159"/>
      <c r="M54" s="159"/>
      <c r="N54" s="159"/>
      <c r="O54" s="159"/>
      <c r="P54" s="18"/>
    </row>
    <row r="55" spans="2:21" ht="15.75" customHeight="1" x14ac:dyDescent="0.25">
      <c r="C55" s="159" t="s">
        <v>102</v>
      </c>
      <c r="D55" s="159"/>
      <c r="E55" s="159"/>
      <c r="F55" s="159"/>
      <c r="G55" s="159"/>
      <c r="H55" s="159"/>
      <c r="I55" s="159"/>
      <c r="J55" s="159"/>
      <c r="K55" s="159"/>
      <c r="L55" s="159"/>
      <c r="M55" s="159"/>
      <c r="N55" s="159"/>
      <c r="O55" s="159"/>
      <c r="P55" s="18"/>
    </row>
    <row r="56" spans="2:21" x14ac:dyDescent="0.25">
      <c r="C56" s="159" t="s">
        <v>103</v>
      </c>
      <c r="D56" s="159"/>
      <c r="E56" s="159"/>
      <c r="F56" s="159"/>
      <c r="G56" s="159"/>
      <c r="H56" s="159"/>
      <c r="I56" s="159"/>
      <c r="J56" s="159"/>
      <c r="K56" s="159"/>
      <c r="L56" s="159"/>
      <c r="M56" s="159"/>
      <c r="N56" s="159"/>
      <c r="O56" s="159"/>
      <c r="P56" s="19"/>
    </row>
    <row r="57" spans="2:21" ht="15.75" customHeight="1" x14ac:dyDescent="0.25">
      <c r="C57" s="159" t="s">
        <v>104</v>
      </c>
      <c r="D57" s="159"/>
      <c r="E57" s="159"/>
      <c r="F57" s="159"/>
      <c r="G57" s="159"/>
      <c r="H57" s="159"/>
      <c r="I57" s="159"/>
      <c r="J57" s="159"/>
      <c r="K57" s="159"/>
      <c r="L57" s="159"/>
      <c r="M57" s="159"/>
      <c r="N57" s="159"/>
      <c r="O57" s="159"/>
      <c r="P57" s="18"/>
    </row>
    <row r="58" spans="2:21" ht="60.6" customHeight="1" x14ac:dyDescent="0.25">
      <c r="C58" s="159" t="s">
        <v>105</v>
      </c>
      <c r="D58" s="159"/>
      <c r="E58" s="159"/>
      <c r="F58" s="159"/>
      <c r="G58" s="159"/>
      <c r="H58" s="159"/>
      <c r="I58" s="159"/>
      <c r="J58" s="159"/>
      <c r="K58" s="159"/>
      <c r="L58" s="159"/>
      <c r="M58" s="159"/>
      <c r="N58" s="159"/>
      <c r="O58" s="159"/>
      <c r="P58" s="18"/>
    </row>
    <row r="59" spans="2:21" ht="15.75" customHeight="1" x14ac:dyDescent="0.25">
      <c r="C59" s="159" t="s">
        <v>106</v>
      </c>
      <c r="D59" s="159"/>
      <c r="E59" s="159"/>
      <c r="F59" s="159"/>
      <c r="G59" s="159"/>
      <c r="H59" s="159"/>
      <c r="I59" s="159"/>
      <c r="J59" s="159"/>
      <c r="K59" s="159"/>
      <c r="L59" s="159"/>
      <c r="M59" s="159"/>
      <c r="N59" s="159"/>
      <c r="O59" s="159"/>
      <c r="P59" s="18"/>
    </row>
    <row r="60" spans="2:21" ht="21.75" customHeight="1" x14ac:dyDescent="0.25">
      <c r="B60" s="159" t="s">
        <v>107</v>
      </c>
      <c r="C60" s="159"/>
      <c r="D60" s="159"/>
      <c r="E60" s="159"/>
      <c r="F60" s="159"/>
      <c r="G60" s="159"/>
      <c r="H60" s="159"/>
      <c r="I60" s="159"/>
      <c r="J60" s="159"/>
      <c r="K60" s="159"/>
      <c r="L60" s="159"/>
      <c r="M60" s="159"/>
      <c r="N60" s="159"/>
      <c r="O60" s="159"/>
    </row>
    <row r="61" spans="2:21" ht="55.5" customHeight="1" x14ac:dyDescent="0.25">
      <c r="B61" s="159" t="s">
        <v>108</v>
      </c>
      <c r="C61" s="159"/>
      <c r="D61" s="159"/>
      <c r="E61" s="159"/>
      <c r="F61" s="159"/>
      <c r="G61" s="159"/>
      <c r="H61" s="159"/>
      <c r="I61" s="159"/>
      <c r="J61" s="159"/>
      <c r="K61" s="159"/>
      <c r="L61" s="159"/>
      <c r="M61" s="159"/>
      <c r="N61" s="159"/>
      <c r="O61" s="19"/>
      <c r="P61" s="19"/>
      <c r="Q61" s="19"/>
      <c r="R61" s="19"/>
      <c r="S61" s="19"/>
      <c r="T61" s="19"/>
      <c r="U61" s="19"/>
    </row>
    <row r="62" spans="2:21" ht="20.25" customHeight="1" x14ac:dyDescent="0.25">
      <c r="B62" s="159" t="s">
        <v>109</v>
      </c>
      <c r="C62" s="159"/>
      <c r="D62" s="159"/>
      <c r="E62" s="159"/>
      <c r="F62" s="159"/>
      <c r="G62" s="159"/>
      <c r="H62" s="159"/>
      <c r="I62" s="159"/>
      <c r="J62" s="159"/>
      <c r="K62" s="159"/>
      <c r="L62" s="159"/>
      <c r="M62" s="159"/>
      <c r="N62" s="159"/>
      <c r="O62" s="19"/>
      <c r="P62" s="19"/>
      <c r="Q62" s="19"/>
      <c r="R62" s="19"/>
      <c r="S62" s="19"/>
      <c r="T62" s="19"/>
      <c r="U62" s="19"/>
    </row>
    <row r="63" spans="2:21" x14ac:dyDescent="0.25">
      <c r="B63" s="159" t="s">
        <v>110</v>
      </c>
      <c r="C63" s="159"/>
      <c r="D63" s="159"/>
      <c r="E63" s="159"/>
      <c r="F63" s="159"/>
      <c r="G63" s="159"/>
      <c r="H63" s="159"/>
      <c r="I63" s="159"/>
      <c r="J63" s="159"/>
      <c r="K63" s="159"/>
      <c r="L63" s="159"/>
      <c r="M63" s="159"/>
      <c r="N63" s="159"/>
      <c r="O63" s="159"/>
    </row>
    <row r="64" spans="2:21" ht="20.25" customHeight="1" x14ac:dyDescent="0.25">
      <c r="B64" s="159" t="s">
        <v>111</v>
      </c>
      <c r="C64" s="159"/>
      <c r="D64" s="159"/>
      <c r="E64" s="159"/>
      <c r="F64" s="159"/>
      <c r="G64" s="159"/>
      <c r="H64" s="159"/>
      <c r="I64" s="159"/>
      <c r="J64" s="159"/>
      <c r="K64" s="159"/>
      <c r="L64" s="159"/>
      <c r="M64" s="159"/>
      <c r="N64" s="159"/>
      <c r="O64" s="159"/>
    </row>
    <row r="65" spans="2:15" x14ac:dyDescent="0.25">
      <c r="B65" s="159" t="s">
        <v>112</v>
      </c>
      <c r="C65" s="159"/>
      <c r="D65" s="159"/>
      <c r="E65" s="159"/>
      <c r="F65" s="159"/>
      <c r="G65" s="159"/>
      <c r="H65" s="159"/>
      <c r="I65" s="159"/>
      <c r="J65" s="159"/>
      <c r="K65" s="159"/>
      <c r="L65" s="159"/>
      <c r="M65" s="159"/>
      <c r="N65" s="159"/>
      <c r="O65" s="159"/>
    </row>
    <row r="66" spans="2:15" x14ac:dyDescent="0.25">
      <c r="B66" s="159" t="s">
        <v>113</v>
      </c>
      <c r="C66" s="159"/>
      <c r="D66" s="159"/>
      <c r="E66" s="159"/>
      <c r="F66" s="159"/>
      <c r="G66" s="159"/>
      <c r="H66" s="159"/>
      <c r="I66" s="159"/>
      <c r="J66" s="159"/>
      <c r="K66" s="159"/>
      <c r="L66" s="159"/>
      <c r="M66" s="159"/>
      <c r="N66" s="159"/>
      <c r="O66" s="159"/>
    </row>
    <row r="67" spans="2:15" ht="31.5" customHeight="1" x14ac:dyDescent="0.25">
      <c r="B67" s="164" t="s">
        <v>114</v>
      </c>
      <c r="C67" s="164"/>
      <c r="D67" s="164"/>
      <c r="E67" s="164"/>
      <c r="F67" s="164"/>
      <c r="G67" s="164"/>
      <c r="H67" s="164"/>
      <c r="I67" s="164"/>
      <c r="J67" s="164"/>
      <c r="K67" s="164"/>
      <c r="L67" s="164"/>
      <c r="M67" s="164"/>
      <c r="N67" s="164"/>
      <c r="O67" s="164"/>
    </row>
    <row r="68" spans="2:15" x14ac:dyDescent="0.25">
      <c r="B68" s="159" t="s">
        <v>115</v>
      </c>
      <c r="C68" s="159"/>
      <c r="D68" s="159"/>
      <c r="E68" s="159"/>
      <c r="F68" s="159"/>
      <c r="G68" s="159"/>
      <c r="H68" s="159"/>
      <c r="I68" s="159"/>
      <c r="J68" s="159"/>
      <c r="K68" s="159"/>
      <c r="L68" s="159"/>
      <c r="M68" s="159"/>
      <c r="N68" s="159"/>
      <c r="O68" s="159"/>
    </row>
    <row r="69" spans="2:15" ht="32.25" customHeight="1" x14ac:dyDescent="0.25">
      <c r="B69" s="159" t="s">
        <v>116</v>
      </c>
      <c r="C69" s="159"/>
      <c r="D69" s="159"/>
      <c r="E69" s="159"/>
      <c r="F69" s="159"/>
      <c r="G69" s="159"/>
      <c r="H69" s="159"/>
      <c r="I69" s="159"/>
      <c r="J69" s="159"/>
      <c r="K69" s="159"/>
      <c r="L69" s="159"/>
      <c r="M69" s="159"/>
      <c r="N69" s="159"/>
      <c r="O69" s="159"/>
    </row>
    <row r="70" spans="2:15" ht="36" customHeight="1" x14ac:dyDescent="0.25">
      <c r="B70" s="159" t="s">
        <v>117</v>
      </c>
      <c r="C70" s="159"/>
      <c r="D70" s="159"/>
      <c r="E70" s="159"/>
      <c r="F70" s="159"/>
      <c r="G70" s="159"/>
      <c r="H70" s="159"/>
      <c r="I70" s="159"/>
      <c r="J70" s="159"/>
      <c r="K70" s="159"/>
      <c r="L70" s="159"/>
      <c r="M70" s="159"/>
      <c r="N70" s="159"/>
      <c r="O70" s="159"/>
    </row>
  </sheetData>
  <mergeCells count="28">
    <mergeCell ref="B69:O69"/>
    <mergeCell ref="B70:O70"/>
    <mergeCell ref="B64:O64"/>
    <mergeCell ref="B65:O65"/>
    <mergeCell ref="B66:O66"/>
    <mergeCell ref="B67:O67"/>
    <mergeCell ref="B68:O68"/>
    <mergeCell ref="C59:O59"/>
    <mergeCell ref="B60:O60"/>
    <mergeCell ref="B61:N61"/>
    <mergeCell ref="B62:N62"/>
    <mergeCell ref="B63:O63"/>
    <mergeCell ref="C54:O54"/>
    <mergeCell ref="C55:O55"/>
    <mergeCell ref="C56:O56"/>
    <mergeCell ref="C57:O57"/>
    <mergeCell ref="C58:O58"/>
    <mergeCell ref="C49:O49"/>
    <mergeCell ref="C50:O50"/>
    <mergeCell ref="C51:O51"/>
    <mergeCell ref="C52:O52"/>
    <mergeCell ref="C53:O53"/>
    <mergeCell ref="B2:O2"/>
    <mergeCell ref="B42:I42"/>
    <mergeCell ref="B46:N46"/>
    <mergeCell ref="C47:O47"/>
    <mergeCell ref="C48:O48"/>
    <mergeCell ref="D31:G31"/>
  </mergeCells>
  <pageMargins left="0.25" right="0.25" top="0.75" bottom="0.75" header="0.3" footer="0.3"/>
  <pageSetup paperSize="8" scale="51" firstPageNumber="42949672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>
    <pageSetUpPr fitToPage="1"/>
  </sheetPr>
  <dimension ref="A1:AJ92"/>
  <sheetViews>
    <sheetView tabSelected="1" view="pageBreakPreview" topLeftCell="H10" zoomScale="80" zoomScaleNormal="80" zoomScaleSheetLayoutView="80" workbookViewId="0">
      <selection activeCell="Q19" sqref="Q19:R19"/>
    </sheetView>
  </sheetViews>
  <sheetFormatPr defaultColWidth="9.140625" defaultRowHeight="15" x14ac:dyDescent="0.25"/>
  <cols>
    <col min="1" max="1" width="3.7109375" style="20" customWidth="1"/>
    <col min="2" max="2" width="11.7109375" customWidth="1"/>
    <col min="3" max="3" width="37" customWidth="1"/>
    <col min="4" max="4" width="19.28515625" customWidth="1"/>
    <col min="5" max="5" width="10" customWidth="1"/>
    <col min="6" max="6" width="14.140625" customWidth="1"/>
    <col min="7" max="8" width="18.85546875" customWidth="1"/>
    <col min="9" max="9" width="20.7109375" customWidth="1"/>
    <col min="10" max="10" width="19.140625" customWidth="1"/>
    <col min="11" max="11" width="23.7109375" customWidth="1"/>
    <col min="12" max="12" width="27.140625" customWidth="1"/>
    <col min="13" max="13" width="19.28515625" customWidth="1"/>
    <col min="14" max="14" width="21.140625" customWidth="1"/>
    <col min="15" max="15" width="17.140625" customWidth="1"/>
    <col min="16" max="16" width="21.7109375" customWidth="1"/>
    <col min="17" max="21" width="15.28515625" customWidth="1"/>
  </cols>
  <sheetData>
    <row r="1" spans="1:36" s="1" customFormat="1" ht="15.75" x14ac:dyDescent="0.25">
      <c r="L1" s="2"/>
      <c r="M1" s="2"/>
      <c r="N1" s="2"/>
      <c r="O1" s="2"/>
    </row>
    <row r="2" spans="1:36" s="1" customFormat="1" ht="18.75" x14ac:dyDescent="0.25">
      <c r="B2" s="151" t="s">
        <v>118</v>
      </c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</row>
    <row r="3" spans="1:36" s="1" customFormat="1" ht="15.75" x14ac:dyDescent="0.25">
      <c r="L3" s="2"/>
      <c r="M3" s="2"/>
      <c r="N3" s="2"/>
      <c r="O3" s="2"/>
    </row>
    <row r="4" spans="1:36" s="1" customFormat="1" ht="15.75" x14ac:dyDescent="0.25"/>
    <row r="5" spans="1:36" s="1" customFormat="1" ht="15.75" x14ac:dyDescent="0.25">
      <c r="E5" s="3" t="s">
        <v>80</v>
      </c>
      <c r="F5" s="4"/>
      <c r="G5" s="4"/>
      <c r="H5" s="4"/>
      <c r="I5" s="4"/>
      <c r="J5" s="4"/>
      <c r="K5" s="4"/>
      <c r="L5" s="4"/>
    </row>
    <row r="6" spans="1:36" s="1" customFormat="1" ht="15.75" x14ac:dyDescent="0.25">
      <c r="E6" s="5" t="s">
        <v>3</v>
      </c>
      <c r="F6" s="5"/>
      <c r="G6" s="5"/>
      <c r="H6" s="5"/>
      <c r="I6" s="5"/>
      <c r="J6" s="5"/>
      <c r="K6" s="5"/>
      <c r="L6" s="5"/>
    </row>
    <row r="7" spans="1:36" s="1" customFormat="1" ht="15.75" x14ac:dyDescent="0.25">
      <c r="E7" s="2"/>
      <c r="F7" s="4"/>
      <c r="G7" s="4"/>
      <c r="H7" s="4"/>
      <c r="I7" s="4"/>
      <c r="J7" s="4"/>
      <c r="K7" s="4"/>
      <c r="L7" s="4"/>
    </row>
    <row r="8" spans="1:36" s="1" customFormat="1" ht="15.75" x14ac:dyDescent="0.25">
      <c r="E8" s="3" t="s">
        <v>164</v>
      </c>
    </row>
    <row r="9" spans="1:36" s="6" customFormat="1" ht="15.75" x14ac:dyDescent="0.25"/>
    <row r="10" spans="1:36" s="3" customFormat="1" ht="44.25" customHeight="1" x14ac:dyDescent="0.25">
      <c r="B10" s="155" t="s">
        <v>4</v>
      </c>
      <c r="C10" s="155" t="s">
        <v>5</v>
      </c>
      <c r="D10" s="155" t="s">
        <v>6</v>
      </c>
      <c r="E10" s="155" t="s">
        <v>119</v>
      </c>
      <c r="F10" s="155" t="s">
        <v>120</v>
      </c>
      <c r="G10" s="155" t="s">
        <v>121</v>
      </c>
      <c r="H10" s="155"/>
      <c r="I10" s="155"/>
      <c r="J10" s="155"/>
      <c r="K10" s="155"/>
      <c r="L10" s="155" t="s">
        <v>122</v>
      </c>
      <c r="M10" s="155" t="s">
        <v>123</v>
      </c>
      <c r="N10" s="165" t="s">
        <v>124</v>
      </c>
      <c r="O10" s="165" t="s">
        <v>125</v>
      </c>
      <c r="P10" s="165" t="s">
        <v>126</v>
      </c>
      <c r="Q10" s="168" t="s">
        <v>153</v>
      </c>
      <c r="R10" s="168" t="s">
        <v>154</v>
      </c>
      <c r="S10" s="168" t="s">
        <v>155</v>
      </c>
      <c r="T10" s="168" t="s">
        <v>156</v>
      </c>
      <c r="U10" s="168" t="s">
        <v>157</v>
      </c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</row>
    <row r="11" spans="1:36" s="22" customFormat="1" ht="130.5" customHeight="1" x14ac:dyDescent="0.25">
      <c r="A11" s="23"/>
      <c r="B11" s="155"/>
      <c r="C11" s="155"/>
      <c r="D11" s="155"/>
      <c r="E11" s="155"/>
      <c r="F11" s="155"/>
      <c r="G11" s="24" t="s">
        <v>127</v>
      </c>
      <c r="H11" s="24" t="s">
        <v>128</v>
      </c>
      <c r="I11" s="24" t="s">
        <v>129</v>
      </c>
      <c r="J11" s="9" t="s">
        <v>130</v>
      </c>
      <c r="K11" s="24" t="s">
        <v>131</v>
      </c>
      <c r="L11" s="155"/>
      <c r="M11" s="155"/>
      <c r="N11" s="165"/>
      <c r="O11" s="165"/>
      <c r="P11" s="165"/>
      <c r="Q11" s="169"/>
      <c r="R11" s="169"/>
      <c r="S11" s="169"/>
      <c r="T11" s="169"/>
      <c r="U11" s="169"/>
    </row>
    <row r="12" spans="1:36" s="22" customFormat="1" ht="15.75" x14ac:dyDescent="0.25">
      <c r="A12" s="23"/>
      <c r="B12" s="9">
        <v>1</v>
      </c>
      <c r="C12" s="9">
        <v>2</v>
      </c>
      <c r="D12" s="9">
        <v>3</v>
      </c>
      <c r="E12" s="9">
        <v>4</v>
      </c>
      <c r="F12" s="9">
        <v>5</v>
      </c>
      <c r="G12" s="9">
        <v>6</v>
      </c>
      <c r="H12" s="9">
        <v>7</v>
      </c>
      <c r="I12" s="9">
        <v>8</v>
      </c>
      <c r="J12" s="9">
        <v>9</v>
      </c>
      <c r="K12" s="9">
        <v>10</v>
      </c>
      <c r="L12" s="9">
        <v>11</v>
      </c>
      <c r="M12" s="9">
        <v>12</v>
      </c>
      <c r="N12" s="9">
        <v>13</v>
      </c>
      <c r="O12" s="9">
        <v>14</v>
      </c>
      <c r="P12" s="9">
        <v>15</v>
      </c>
      <c r="Q12" s="25" t="s">
        <v>158</v>
      </c>
      <c r="R12" s="25" t="s">
        <v>159</v>
      </c>
      <c r="S12" s="25" t="s">
        <v>160</v>
      </c>
      <c r="T12" s="25" t="s">
        <v>161</v>
      </c>
      <c r="U12" s="25" t="s">
        <v>162</v>
      </c>
    </row>
    <row r="13" spans="1:36" s="22" customFormat="1" ht="15.75" x14ac:dyDescent="0.25">
      <c r="A13" s="23"/>
      <c r="B13" s="54"/>
      <c r="C13" s="98" t="s">
        <v>257</v>
      </c>
      <c r="D13" s="65" t="s">
        <v>281</v>
      </c>
      <c r="E13" s="54">
        <v>2025</v>
      </c>
      <c r="F13" s="54">
        <v>2025</v>
      </c>
      <c r="G13" s="54">
        <v>3.2970000000000002</v>
      </c>
      <c r="H13" s="13">
        <f>G13*1.2</f>
        <v>3.9563999999999999</v>
      </c>
      <c r="I13" s="13">
        <f>H13*1.058</f>
        <v>4.1858712000000002</v>
      </c>
      <c r="J13" s="13">
        <v>0</v>
      </c>
      <c r="K13" s="13">
        <f>I13+J13</f>
        <v>4.1858712000000002</v>
      </c>
      <c r="L13" s="54">
        <v>1.9514199999999999</v>
      </c>
      <c r="M13" s="13">
        <f>K13-L13</f>
        <v>2.2344512000000005</v>
      </c>
      <c r="N13" s="13">
        <v>0</v>
      </c>
      <c r="O13" s="13">
        <f>H13</f>
        <v>3.9563999999999999</v>
      </c>
      <c r="P13" s="13">
        <f>L13</f>
        <v>1.9514199999999999</v>
      </c>
      <c r="Q13" s="26">
        <f>L13</f>
        <v>1.9514199999999999</v>
      </c>
      <c r="R13" s="26">
        <v>0</v>
      </c>
      <c r="S13" s="62">
        <v>0</v>
      </c>
      <c r="T13" s="26">
        <v>0</v>
      </c>
      <c r="U13" s="26">
        <v>0</v>
      </c>
    </row>
    <row r="14" spans="1:36" s="22" customFormat="1" ht="15.75" x14ac:dyDescent="0.25">
      <c r="A14" s="23"/>
      <c r="B14" s="54"/>
      <c r="C14" s="81" t="s">
        <v>257</v>
      </c>
      <c r="D14" s="65" t="s">
        <v>282</v>
      </c>
      <c r="E14" s="54">
        <v>2025</v>
      </c>
      <c r="F14" s="54">
        <v>2025</v>
      </c>
      <c r="G14" s="54">
        <v>3.2970000000000002</v>
      </c>
      <c r="H14" s="13">
        <f t="shared" ref="H14:H21" si="0">G14*1.2</f>
        <v>3.9563999999999999</v>
      </c>
      <c r="I14" s="13">
        <f t="shared" ref="I14:I21" si="1">H14*1.058</f>
        <v>4.1858712000000002</v>
      </c>
      <c r="J14" s="13">
        <v>0</v>
      </c>
      <c r="K14" s="13">
        <f t="shared" ref="K14:K21" si="2">I14+J14</f>
        <v>4.1858712000000002</v>
      </c>
      <c r="L14" s="54">
        <v>1.9514199999999999</v>
      </c>
      <c r="M14" s="13">
        <f t="shared" ref="M14:M21" si="3">K14-L14</f>
        <v>2.2344512000000005</v>
      </c>
      <c r="N14" s="13">
        <v>0</v>
      </c>
      <c r="O14" s="13">
        <f t="shared" ref="O14:O21" si="4">H14</f>
        <v>3.9563999999999999</v>
      </c>
      <c r="P14" s="13">
        <f t="shared" ref="P14:P21" si="5">L14</f>
        <v>1.9514199999999999</v>
      </c>
      <c r="Q14" s="26">
        <f t="shared" ref="Q14:Q21" si="6">L14</f>
        <v>1.9514199999999999</v>
      </c>
      <c r="R14" s="26">
        <v>0</v>
      </c>
      <c r="S14" s="62">
        <v>0</v>
      </c>
      <c r="T14" s="26">
        <v>0</v>
      </c>
      <c r="U14" s="26">
        <v>0</v>
      </c>
    </row>
    <row r="15" spans="1:36" s="22" customFormat="1" ht="15.75" x14ac:dyDescent="0.25">
      <c r="A15" s="23"/>
      <c r="B15" s="54"/>
      <c r="C15" s="81" t="s">
        <v>257</v>
      </c>
      <c r="D15" s="65" t="s">
        <v>283</v>
      </c>
      <c r="E15" s="54">
        <v>2025</v>
      </c>
      <c r="F15" s="54">
        <v>2025</v>
      </c>
      <c r="G15" s="54">
        <v>3.2970000000000002</v>
      </c>
      <c r="H15" s="13">
        <f t="shared" si="0"/>
        <v>3.9563999999999999</v>
      </c>
      <c r="I15" s="13">
        <f t="shared" si="1"/>
        <v>4.1858712000000002</v>
      </c>
      <c r="J15" s="13">
        <v>0</v>
      </c>
      <c r="K15" s="13">
        <f t="shared" si="2"/>
        <v>4.1858712000000002</v>
      </c>
      <c r="L15" s="54">
        <v>1.9514199999999999</v>
      </c>
      <c r="M15" s="13">
        <f t="shared" si="3"/>
        <v>2.2344512000000005</v>
      </c>
      <c r="N15" s="13">
        <v>0</v>
      </c>
      <c r="O15" s="13">
        <f t="shared" si="4"/>
        <v>3.9563999999999999</v>
      </c>
      <c r="P15" s="13">
        <f t="shared" si="5"/>
        <v>1.9514199999999999</v>
      </c>
      <c r="Q15" s="26">
        <f t="shared" si="6"/>
        <v>1.9514199999999999</v>
      </c>
      <c r="R15" s="26">
        <v>0</v>
      </c>
      <c r="S15" s="62">
        <v>0</v>
      </c>
      <c r="T15" s="26">
        <v>0</v>
      </c>
      <c r="U15" s="26">
        <v>0</v>
      </c>
    </row>
    <row r="16" spans="1:36" s="22" customFormat="1" ht="15.75" x14ac:dyDescent="0.25">
      <c r="A16" s="23"/>
      <c r="B16" s="54"/>
      <c r="C16" s="81" t="s">
        <v>257</v>
      </c>
      <c r="D16" s="65" t="s">
        <v>284</v>
      </c>
      <c r="E16" s="54">
        <v>2025</v>
      </c>
      <c r="F16" s="54">
        <v>2025</v>
      </c>
      <c r="G16" s="54">
        <v>3.2970000000000002</v>
      </c>
      <c r="H16" s="13">
        <f t="shared" si="0"/>
        <v>3.9563999999999999</v>
      </c>
      <c r="I16" s="13">
        <f t="shared" si="1"/>
        <v>4.1858712000000002</v>
      </c>
      <c r="J16" s="13">
        <v>0</v>
      </c>
      <c r="K16" s="13">
        <f t="shared" si="2"/>
        <v>4.1858712000000002</v>
      </c>
      <c r="L16" s="54">
        <v>1.9514199999999999</v>
      </c>
      <c r="M16" s="13">
        <f t="shared" si="3"/>
        <v>2.2344512000000005</v>
      </c>
      <c r="N16" s="13">
        <v>0</v>
      </c>
      <c r="O16" s="13">
        <f t="shared" si="4"/>
        <v>3.9563999999999999</v>
      </c>
      <c r="P16" s="13">
        <f t="shared" si="5"/>
        <v>1.9514199999999999</v>
      </c>
      <c r="Q16" s="26">
        <f t="shared" si="6"/>
        <v>1.9514199999999999</v>
      </c>
      <c r="R16" s="26">
        <v>0</v>
      </c>
      <c r="S16" s="62">
        <v>0</v>
      </c>
      <c r="T16" s="26">
        <v>0</v>
      </c>
      <c r="U16" s="26">
        <v>0</v>
      </c>
    </row>
    <row r="17" spans="1:21" s="22" customFormat="1" ht="15.75" x14ac:dyDescent="0.25">
      <c r="A17" s="23"/>
      <c r="B17" s="54"/>
      <c r="C17" s="81" t="s">
        <v>266</v>
      </c>
      <c r="D17" s="65" t="s">
        <v>285</v>
      </c>
      <c r="E17" s="54">
        <v>2025</v>
      </c>
      <c r="F17" s="54">
        <v>2025</v>
      </c>
      <c r="G17" s="54">
        <v>5.88</v>
      </c>
      <c r="H17" s="13">
        <f t="shared" si="0"/>
        <v>7.056</v>
      </c>
      <c r="I17" s="13">
        <f t="shared" si="1"/>
        <v>7.4652480000000008</v>
      </c>
      <c r="J17" s="13">
        <v>0</v>
      </c>
      <c r="K17" s="13">
        <f t="shared" si="2"/>
        <v>7.4652480000000008</v>
      </c>
      <c r="L17" s="54">
        <v>2.1259999999999999</v>
      </c>
      <c r="M17" s="13">
        <f t="shared" si="3"/>
        <v>5.3392480000000013</v>
      </c>
      <c r="N17" s="13">
        <v>0</v>
      </c>
      <c r="O17" s="13">
        <f t="shared" si="4"/>
        <v>7.056</v>
      </c>
      <c r="P17" s="13">
        <f t="shared" si="5"/>
        <v>2.1259999999999999</v>
      </c>
      <c r="Q17" s="26">
        <f t="shared" si="6"/>
        <v>2.1259999999999999</v>
      </c>
      <c r="R17" s="26">
        <v>0</v>
      </c>
      <c r="S17" s="62">
        <v>0</v>
      </c>
      <c r="T17" s="26">
        <v>0</v>
      </c>
      <c r="U17" s="26">
        <v>0</v>
      </c>
    </row>
    <row r="18" spans="1:21" s="22" customFormat="1" ht="15.75" x14ac:dyDescent="0.25">
      <c r="A18" s="23"/>
      <c r="B18" s="54"/>
      <c r="C18" s="81" t="s">
        <v>266</v>
      </c>
      <c r="D18" s="65" t="s">
        <v>286</v>
      </c>
      <c r="E18" s="54">
        <v>2025</v>
      </c>
      <c r="F18" s="54">
        <v>2025</v>
      </c>
      <c r="G18" s="54">
        <v>5.88</v>
      </c>
      <c r="H18" s="13">
        <f t="shared" si="0"/>
        <v>7.056</v>
      </c>
      <c r="I18" s="13">
        <f t="shared" si="1"/>
        <v>7.4652480000000008</v>
      </c>
      <c r="J18" s="13">
        <v>0</v>
      </c>
      <c r="K18" s="13">
        <f t="shared" si="2"/>
        <v>7.4652480000000008</v>
      </c>
      <c r="L18" s="54">
        <v>2.1259999999999999</v>
      </c>
      <c r="M18" s="13">
        <f t="shared" si="3"/>
        <v>5.3392480000000013</v>
      </c>
      <c r="N18" s="13">
        <v>0</v>
      </c>
      <c r="O18" s="13">
        <f t="shared" si="4"/>
        <v>7.056</v>
      </c>
      <c r="P18" s="13">
        <f t="shared" si="5"/>
        <v>2.1259999999999999</v>
      </c>
      <c r="Q18" s="26">
        <f t="shared" si="6"/>
        <v>2.1259999999999999</v>
      </c>
      <c r="R18" s="26">
        <v>0</v>
      </c>
      <c r="S18" s="62">
        <v>0</v>
      </c>
      <c r="T18" s="26">
        <v>0</v>
      </c>
      <c r="U18" s="26">
        <v>0</v>
      </c>
    </row>
    <row r="19" spans="1:21" s="22" customFormat="1" ht="31.5" x14ac:dyDescent="0.25">
      <c r="A19" s="23"/>
      <c r="B19" s="54"/>
      <c r="C19" s="81" t="s">
        <v>315</v>
      </c>
      <c r="D19" s="65" t="s">
        <v>316</v>
      </c>
      <c r="E19" s="54">
        <v>2025</v>
      </c>
      <c r="F19" s="54">
        <v>2026</v>
      </c>
      <c r="G19" s="54">
        <v>79.882999999999996</v>
      </c>
      <c r="H19" s="13">
        <f t="shared" si="0"/>
        <v>95.859599999999986</v>
      </c>
      <c r="I19" s="13">
        <f t="shared" si="1"/>
        <v>101.41945679999999</v>
      </c>
      <c r="J19" s="13">
        <v>0</v>
      </c>
      <c r="K19" s="13">
        <f t="shared" si="2"/>
        <v>101.41945679999999</v>
      </c>
      <c r="L19" s="141">
        <f>22.003+40.455</f>
        <v>62.457999999999998</v>
      </c>
      <c r="M19" s="13">
        <f t="shared" si="3"/>
        <v>38.961456799999993</v>
      </c>
      <c r="N19" s="13">
        <v>0</v>
      </c>
      <c r="O19" s="13">
        <f t="shared" si="4"/>
        <v>95.859599999999986</v>
      </c>
      <c r="P19" s="13">
        <f t="shared" si="5"/>
        <v>62.457999999999998</v>
      </c>
      <c r="Q19" s="148">
        <v>22.003</v>
      </c>
      <c r="R19" s="148">
        <v>40.454999999999998</v>
      </c>
      <c r="S19" s="62">
        <v>0</v>
      </c>
      <c r="T19" s="26">
        <v>0</v>
      </c>
      <c r="U19" s="26">
        <v>0</v>
      </c>
    </row>
    <row r="20" spans="1:21" s="22" customFormat="1" ht="15.75" x14ac:dyDescent="0.25">
      <c r="A20" s="23"/>
      <c r="B20" s="54"/>
      <c r="C20" s="81" t="s">
        <v>280</v>
      </c>
      <c r="D20" s="54"/>
      <c r="E20" s="54">
        <v>2025</v>
      </c>
      <c r="F20" s="54">
        <v>2025</v>
      </c>
      <c r="G20" s="54">
        <v>227.98</v>
      </c>
      <c r="H20" s="13">
        <f t="shared" si="0"/>
        <v>273.57599999999996</v>
      </c>
      <c r="I20" s="13">
        <f t="shared" si="1"/>
        <v>289.44340799999998</v>
      </c>
      <c r="J20" s="13">
        <v>0</v>
      </c>
      <c r="K20" s="13">
        <f t="shared" si="2"/>
        <v>289.44340799999998</v>
      </c>
      <c r="L20" s="54">
        <v>48.587000000000003</v>
      </c>
      <c r="M20" s="13">
        <f t="shared" si="3"/>
        <v>240.85640799999999</v>
      </c>
      <c r="N20" s="13">
        <v>0</v>
      </c>
      <c r="O20" s="13">
        <f t="shared" si="4"/>
        <v>273.57599999999996</v>
      </c>
      <c r="P20" s="13">
        <f t="shared" si="5"/>
        <v>48.587000000000003</v>
      </c>
      <c r="Q20" s="26">
        <f t="shared" si="6"/>
        <v>48.587000000000003</v>
      </c>
      <c r="R20" s="26">
        <v>0</v>
      </c>
      <c r="S20" s="62">
        <v>0</v>
      </c>
      <c r="T20" s="26">
        <v>0</v>
      </c>
      <c r="U20" s="26">
        <v>0</v>
      </c>
    </row>
    <row r="21" spans="1:21" s="22" customFormat="1" ht="15.75" x14ac:dyDescent="0.25">
      <c r="A21" s="23"/>
      <c r="B21" s="54"/>
      <c r="C21" s="81" t="s">
        <v>288</v>
      </c>
      <c r="D21" s="54"/>
      <c r="E21" s="54">
        <v>2025</v>
      </c>
      <c r="F21" s="54">
        <v>2025</v>
      </c>
      <c r="G21" s="54">
        <v>295.66000000000003</v>
      </c>
      <c r="H21" s="13">
        <f t="shared" si="0"/>
        <v>354.79200000000003</v>
      </c>
      <c r="I21" s="13">
        <f t="shared" si="1"/>
        <v>375.36993600000005</v>
      </c>
      <c r="J21" s="13">
        <v>0</v>
      </c>
      <c r="K21" s="13">
        <f t="shared" si="2"/>
        <v>375.36993600000005</v>
      </c>
      <c r="L21" s="54">
        <v>62.545999999999999</v>
      </c>
      <c r="M21" s="13">
        <f t="shared" si="3"/>
        <v>312.82393600000006</v>
      </c>
      <c r="N21" s="13">
        <v>0</v>
      </c>
      <c r="O21" s="13">
        <f t="shared" si="4"/>
        <v>354.79200000000003</v>
      </c>
      <c r="P21" s="13">
        <f t="shared" si="5"/>
        <v>62.545999999999999</v>
      </c>
      <c r="Q21" s="26">
        <f t="shared" si="6"/>
        <v>62.545999999999999</v>
      </c>
      <c r="R21" s="26">
        <v>0</v>
      </c>
      <c r="S21" s="62">
        <v>0</v>
      </c>
      <c r="T21" s="26">
        <v>0</v>
      </c>
      <c r="U21" s="26">
        <v>0</v>
      </c>
    </row>
    <row r="22" spans="1:21" s="22" customFormat="1" ht="31.5" x14ac:dyDescent="0.25">
      <c r="A22" s="23"/>
      <c r="B22" s="82" t="s">
        <v>248</v>
      </c>
      <c r="C22" s="81" t="s">
        <v>243</v>
      </c>
      <c r="D22" s="83" t="s">
        <v>251</v>
      </c>
      <c r="E22" s="9">
        <v>2026</v>
      </c>
      <c r="F22" s="119">
        <v>2026</v>
      </c>
      <c r="G22" s="13">
        <f>48735.0462/1000</f>
        <v>48.735046199999999</v>
      </c>
      <c r="H22" s="13">
        <f>G22*1.2</f>
        <v>58.482055439999996</v>
      </c>
      <c r="I22" s="13">
        <f>H22*'20.4'!F13</f>
        <v>69.181088290278282</v>
      </c>
      <c r="J22" s="13">
        <v>0</v>
      </c>
      <c r="K22" s="13">
        <f>I22+J22</f>
        <v>69.181088290278282</v>
      </c>
      <c r="L22" s="127">
        <v>8.65</v>
      </c>
      <c r="M22" s="13">
        <f>K22-L22</f>
        <v>60.531088290278284</v>
      </c>
      <c r="N22" s="13">
        <v>0</v>
      </c>
      <c r="O22" s="13">
        <f>H22</f>
        <v>58.482055439999996</v>
      </c>
      <c r="P22" s="13">
        <f>L22</f>
        <v>8.65</v>
      </c>
      <c r="Q22" s="26">
        <v>0</v>
      </c>
      <c r="R22" s="26">
        <f>L22</f>
        <v>8.65</v>
      </c>
      <c r="S22" s="62">
        <v>0</v>
      </c>
      <c r="T22" s="26">
        <v>0</v>
      </c>
      <c r="U22" s="26">
        <v>0</v>
      </c>
    </row>
    <row r="23" spans="1:21" s="22" customFormat="1" ht="31.5" x14ac:dyDescent="0.25">
      <c r="A23" s="23"/>
      <c r="B23" s="82" t="s">
        <v>248</v>
      </c>
      <c r="C23" s="81" t="s">
        <v>244</v>
      </c>
      <c r="D23" s="83" t="s">
        <v>252</v>
      </c>
      <c r="E23" s="9">
        <v>2026</v>
      </c>
      <c r="F23" s="119">
        <v>2026</v>
      </c>
      <c r="G23" s="13">
        <f>10270.3824/1000</f>
        <v>10.270382400000001</v>
      </c>
      <c r="H23" s="13">
        <f t="shared" ref="H23:H28" si="7">G23*1.2</f>
        <v>12.32445888</v>
      </c>
      <c r="I23" s="13">
        <f>H23*'20.4'!F13</f>
        <v>14.579164010094244</v>
      </c>
      <c r="J23" s="13">
        <v>0</v>
      </c>
      <c r="K23" s="13">
        <f t="shared" ref="K23:K26" si="8">I23+J23</f>
        <v>14.579164010094244</v>
      </c>
      <c r="L23" s="127">
        <v>5.3319999999999999</v>
      </c>
      <c r="M23" s="13">
        <f t="shared" ref="M23:M28" si="9">K23-L23</f>
        <v>9.2471640100942452</v>
      </c>
      <c r="N23" s="13">
        <v>0</v>
      </c>
      <c r="O23" s="13">
        <f t="shared" ref="O23:O26" si="10">H23</f>
        <v>12.32445888</v>
      </c>
      <c r="P23" s="13">
        <f t="shared" ref="P23:P26" si="11">L23</f>
        <v>5.3319999999999999</v>
      </c>
      <c r="Q23" s="26">
        <v>0</v>
      </c>
      <c r="R23" s="26">
        <f>P23</f>
        <v>5.3319999999999999</v>
      </c>
      <c r="S23" s="62">
        <v>0</v>
      </c>
      <c r="T23" s="26">
        <v>0</v>
      </c>
      <c r="U23" s="26">
        <v>0</v>
      </c>
    </row>
    <row r="24" spans="1:21" s="22" customFormat="1" ht="31.5" x14ac:dyDescent="0.25">
      <c r="A24" s="23"/>
      <c r="B24" s="82" t="s">
        <v>248</v>
      </c>
      <c r="C24" s="81" t="s">
        <v>245</v>
      </c>
      <c r="D24" s="83" t="s">
        <v>253</v>
      </c>
      <c r="E24" s="119">
        <v>2026</v>
      </c>
      <c r="F24" s="119">
        <v>2026</v>
      </c>
      <c r="G24" s="13">
        <f>35748.8815/1000</f>
        <v>35.748881500000003</v>
      </c>
      <c r="H24" s="13">
        <f t="shared" si="7"/>
        <v>42.898657800000002</v>
      </c>
      <c r="I24" s="13">
        <f>H24*'20.4'!F13</f>
        <v>50.746777117658638</v>
      </c>
      <c r="J24" s="13">
        <v>0</v>
      </c>
      <c r="K24" s="13">
        <f t="shared" si="8"/>
        <v>50.746777117658638</v>
      </c>
      <c r="L24" s="127">
        <v>8.8970000000000002</v>
      </c>
      <c r="M24" s="13">
        <f t="shared" si="9"/>
        <v>41.84977711765864</v>
      </c>
      <c r="N24" s="13">
        <v>0</v>
      </c>
      <c r="O24" s="13">
        <f t="shared" si="10"/>
        <v>42.898657800000002</v>
      </c>
      <c r="P24" s="13">
        <f t="shared" si="11"/>
        <v>8.8970000000000002</v>
      </c>
      <c r="Q24" s="62">
        <v>0</v>
      </c>
      <c r="R24" s="62">
        <f>P24</f>
        <v>8.8970000000000002</v>
      </c>
      <c r="S24" s="62">
        <v>0</v>
      </c>
      <c r="T24" s="26">
        <v>0</v>
      </c>
      <c r="U24" s="26">
        <v>0</v>
      </c>
    </row>
    <row r="25" spans="1:21" s="22" customFormat="1" ht="31.5" x14ac:dyDescent="0.25">
      <c r="B25" s="82" t="s">
        <v>248</v>
      </c>
      <c r="C25" s="81" t="s">
        <v>246</v>
      </c>
      <c r="D25" s="83" t="s">
        <v>254</v>
      </c>
      <c r="E25" s="54">
        <v>2027</v>
      </c>
      <c r="F25" s="54">
        <v>2027</v>
      </c>
      <c r="G25" s="55">
        <f>2667.1275/1000</f>
        <v>2.6671274999999999</v>
      </c>
      <c r="H25" s="13">
        <f t="shared" si="7"/>
        <v>3.2005529999999998</v>
      </c>
      <c r="I25" s="55">
        <f>H25*'20.4'!G13</f>
        <v>3.9375231859590678</v>
      </c>
      <c r="J25" s="13">
        <v>0</v>
      </c>
      <c r="K25" s="13">
        <f t="shared" si="8"/>
        <v>3.9375231859590678</v>
      </c>
      <c r="L25" s="102">
        <v>0.249</v>
      </c>
      <c r="M25" s="13">
        <f>K25-L25</f>
        <v>3.6885231859590677</v>
      </c>
      <c r="N25" s="13">
        <v>0</v>
      </c>
      <c r="O25" s="13">
        <f t="shared" si="10"/>
        <v>3.2005529999999998</v>
      </c>
      <c r="P25" s="13">
        <f t="shared" si="11"/>
        <v>0.249</v>
      </c>
      <c r="Q25" s="26">
        <v>0</v>
      </c>
      <c r="R25" s="26">
        <v>0</v>
      </c>
      <c r="S25" s="62">
        <f>P25</f>
        <v>0.249</v>
      </c>
      <c r="T25" s="26">
        <v>0</v>
      </c>
      <c r="U25" s="26">
        <v>0</v>
      </c>
    </row>
    <row r="26" spans="1:21" s="22" customFormat="1" ht="31.5" x14ac:dyDescent="0.25">
      <c r="B26" s="82" t="s">
        <v>248</v>
      </c>
      <c r="C26" s="81" t="s">
        <v>247</v>
      </c>
      <c r="D26" s="83" t="s">
        <v>255</v>
      </c>
      <c r="E26" s="54">
        <v>2027</v>
      </c>
      <c r="F26" s="54">
        <v>2027</v>
      </c>
      <c r="G26" s="55">
        <f>391.6322/1000</f>
        <v>0.39163219999999999</v>
      </c>
      <c r="H26" s="13">
        <f t="shared" si="7"/>
        <v>0.46995863999999998</v>
      </c>
      <c r="I26" s="55">
        <f>H26*1.172</f>
        <v>0.55079152607999993</v>
      </c>
      <c r="J26" s="13">
        <v>0</v>
      </c>
      <c r="K26" s="13">
        <f t="shared" si="8"/>
        <v>0.55079152607999993</v>
      </c>
      <c r="L26" s="102">
        <v>3.1E-2</v>
      </c>
      <c r="M26" s="13">
        <f t="shared" si="9"/>
        <v>0.5197915260799999</v>
      </c>
      <c r="N26" s="13">
        <v>0</v>
      </c>
      <c r="O26" s="13">
        <f t="shared" si="10"/>
        <v>0.46995863999999998</v>
      </c>
      <c r="P26" s="13">
        <f t="shared" si="11"/>
        <v>3.1E-2</v>
      </c>
      <c r="Q26" s="26">
        <v>0</v>
      </c>
      <c r="R26" s="26">
        <v>0</v>
      </c>
      <c r="S26" s="62">
        <f>P26</f>
        <v>3.1E-2</v>
      </c>
      <c r="T26" s="26">
        <v>0</v>
      </c>
      <c r="U26" s="26">
        <v>0</v>
      </c>
    </row>
    <row r="27" spans="1:21" s="22" customFormat="1" ht="50.25" customHeight="1" x14ac:dyDescent="0.25">
      <c r="B27" s="82" t="s">
        <v>249</v>
      </c>
      <c r="C27" s="80" t="s">
        <v>196</v>
      </c>
      <c r="D27" s="83" t="s">
        <v>250</v>
      </c>
      <c r="E27" s="54">
        <v>2026</v>
      </c>
      <c r="F27" s="54">
        <v>2028</v>
      </c>
      <c r="G27" s="55">
        <f>3456.75/1000</f>
        <v>3.45675</v>
      </c>
      <c r="H27" s="13">
        <f t="shared" si="7"/>
        <v>4.1480999999999995</v>
      </c>
      <c r="I27" s="64">
        <f>H27*'20.4'!F13</f>
        <v>4.9069765106207992</v>
      </c>
      <c r="J27" s="13">
        <v>0</v>
      </c>
      <c r="K27" s="13">
        <f>I27+J27</f>
        <v>4.9069765106207992</v>
      </c>
      <c r="L27" s="62">
        <f>1.2329*1.103*1.2+1.456*1.193*1.2</f>
        <v>3.7162760400000003</v>
      </c>
      <c r="M27" s="13">
        <f t="shared" si="9"/>
        <v>1.1907004706207989</v>
      </c>
      <c r="N27" s="13">
        <v>0</v>
      </c>
      <c r="O27" s="13">
        <f>H27</f>
        <v>4.1480999999999995</v>
      </c>
      <c r="P27" s="13">
        <f>L27</f>
        <v>3.7162760400000003</v>
      </c>
      <c r="Q27" s="26">
        <v>0</v>
      </c>
      <c r="R27" s="26">
        <f>1.2329*1.103*1.2</f>
        <v>1.6318664400000003</v>
      </c>
      <c r="S27" s="62">
        <v>0</v>
      </c>
      <c r="T27" s="26">
        <f>1.456*1.193*1.2</f>
        <v>2.0844095999999999</v>
      </c>
      <c r="U27" s="62">
        <v>0</v>
      </c>
    </row>
    <row r="28" spans="1:21" s="22" customFormat="1" ht="49.5" customHeight="1" x14ac:dyDescent="0.25">
      <c r="B28" s="82" t="s">
        <v>249</v>
      </c>
      <c r="C28" s="80" t="s">
        <v>237</v>
      </c>
      <c r="D28" s="83" t="s">
        <v>256</v>
      </c>
      <c r="E28" s="54">
        <v>2029</v>
      </c>
      <c r="F28" s="54">
        <v>2029</v>
      </c>
      <c r="G28" s="55">
        <f>193.15/1000</f>
        <v>0.19315000000000002</v>
      </c>
      <c r="H28" s="13">
        <f t="shared" si="7"/>
        <v>0.23178000000000001</v>
      </c>
      <c r="I28" s="64">
        <f>H28*'20.4'!I13</f>
        <v>0.3084187253150899</v>
      </c>
      <c r="J28" s="13">
        <v>0</v>
      </c>
      <c r="K28" s="13">
        <f>I28+J28</f>
        <v>0.3084187253150899</v>
      </c>
      <c r="L28" s="62">
        <f>0.261</f>
        <v>0.26100000000000001</v>
      </c>
      <c r="M28" s="13">
        <f t="shared" si="9"/>
        <v>4.7418725315089894E-2</v>
      </c>
      <c r="N28" s="13">
        <v>0</v>
      </c>
      <c r="O28" s="13">
        <f>H28</f>
        <v>0.23178000000000001</v>
      </c>
      <c r="P28" s="13">
        <f>L28</f>
        <v>0.26100000000000001</v>
      </c>
      <c r="Q28" s="26">
        <v>0</v>
      </c>
      <c r="R28" s="26">
        <v>0</v>
      </c>
      <c r="S28" s="62">
        <v>0</v>
      </c>
      <c r="T28" s="26">
        <v>0</v>
      </c>
      <c r="U28" s="26">
        <f>L28</f>
        <v>0.26100000000000001</v>
      </c>
    </row>
    <row r="29" spans="1:21" s="22" customFormat="1" ht="15.75" x14ac:dyDescent="0.25">
      <c r="B29" s="73"/>
      <c r="C29" s="74"/>
      <c r="D29" s="75"/>
      <c r="E29" s="73"/>
      <c r="F29" s="73"/>
      <c r="G29" s="76"/>
      <c r="H29" s="76"/>
      <c r="I29" s="76"/>
      <c r="J29" s="76"/>
      <c r="K29" s="76"/>
      <c r="L29" s="77"/>
      <c r="M29" s="76"/>
      <c r="N29" s="76"/>
      <c r="O29" s="76"/>
      <c r="P29" s="76"/>
      <c r="Q29" s="60"/>
      <c r="R29" s="78"/>
      <c r="S29" s="78"/>
      <c r="T29" s="78"/>
      <c r="U29" s="78"/>
    </row>
    <row r="30" spans="1:21" s="22" customFormat="1" ht="28.5" customHeight="1" x14ac:dyDescent="0.25">
      <c r="B30" s="10"/>
      <c r="C30" s="56"/>
      <c r="D30" s="66"/>
      <c r="E30" s="10"/>
      <c r="F30" s="10"/>
      <c r="G30" s="79"/>
      <c r="H30" s="79"/>
      <c r="I30" s="79"/>
      <c r="J30" s="79"/>
      <c r="K30" s="79"/>
      <c r="L30" s="60"/>
      <c r="M30" s="79"/>
      <c r="N30" s="79"/>
      <c r="O30" s="79"/>
      <c r="P30" s="79"/>
      <c r="Q30" s="60"/>
      <c r="R30" s="78"/>
      <c r="S30" s="78"/>
      <c r="T30" s="78"/>
      <c r="U30" s="78"/>
    </row>
    <row r="31" spans="1:21" s="22" customFormat="1" ht="18.75" customHeight="1" x14ac:dyDescent="0.25">
      <c r="B31" s="10"/>
      <c r="C31" s="68" t="s">
        <v>165</v>
      </c>
      <c r="D31" s="162" t="s">
        <v>166</v>
      </c>
      <c r="E31" s="162"/>
      <c r="F31" s="162"/>
      <c r="G31" s="162"/>
      <c r="H31" s="162"/>
      <c r="I31" s="162"/>
      <c r="J31" s="162"/>
      <c r="K31" s="162"/>
      <c r="L31" s="60"/>
      <c r="M31" s="79"/>
      <c r="N31" s="79"/>
      <c r="O31" s="79"/>
      <c r="P31" s="79"/>
      <c r="Q31" s="60"/>
      <c r="R31" s="78"/>
      <c r="S31" s="78"/>
      <c r="T31" s="78"/>
      <c r="U31" s="78"/>
    </row>
    <row r="32" spans="1:21" s="22" customFormat="1" ht="15.75" x14ac:dyDescent="0.25">
      <c r="B32" s="10"/>
      <c r="C32" s="56"/>
      <c r="D32" s="66"/>
      <c r="E32" s="10"/>
      <c r="F32" s="10"/>
      <c r="G32" s="79"/>
      <c r="H32" s="79"/>
      <c r="I32" s="79"/>
      <c r="J32" s="79"/>
      <c r="K32" s="79"/>
      <c r="L32" s="60"/>
      <c r="M32" s="79"/>
      <c r="N32" s="79"/>
      <c r="O32" s="79"/>
      <c r="P32" s="79"/>
      <c r="Q32" s="60"/>
      <c r="R32" s="78"/>
      <c r="S32" s="78"/>
      <c r="T32" s="78"/>
      <c r="U32" s="78"/>
    </row>
    <row r="33" spans="2:21" s="22" customFormat="1" ht="15.75" x14ac:dyDescent="0.25">
      <c r="B33" s="10"/>
      <c r="C33" s="56"/>
      <c r="D33" s="66"/>
      <c r="E33" s="10"/>
      <c r="F33" s="10"/>
      <c r="G33" s="79"/>
      <c r="H33" s="79"/>
      <c r="I33" s="79"/>
      <c r="J33" s="79"/>
      <c r="K33" s="79"/>
      <c r="L33" s="60"/>
      <c r="M33" s="79"/>
      <c r="N33" s="79"/>
      <c r="O33" s="79"/>
      <c r="P33" s="79"/>
      <c r="Q33" s="60"/>
      <c r="R33" s="78"/>
      <c r="S33" s="78"/>
      <c r="T33" s="78"/>
      <c r="U33" s="78"/>
    </row>
    <row r="34" spans="2:21" s="22" customFormat="1" ht="15.75" x14ac:dyDescent="0.25">
      <c r="B34" s="10"/>
      <c r="C34" s="56"/>
      <c r="D34" s="66"/>
      <c r="E34" s="10"/>
      <c r="F34" s="10"/>
      <c r="G34" s="79"/>
      <c r="H34" s="79"/>
      <c r="I34" s="79"/>
      <c r="J34" s="79"/>
      <c r="K34" s="79"/>
      <c r="L34" s="60"/>
      <c r="M34" s="79"/>
      <c r="N34" s="79"/>
      <c r="O34" s="79"/>
      <c r="P34" s="79"/>
      <c r="Q34" s="60"/>
      <c r="R34" s="78"/>
      <c r="S34" s="78"/>
      <c r="T34" s="78"/>
      <c r="U34" s="78"/>
    </row>
    <row r="35" spans="2:21" s="22" customFormat="1" ht="15.75" x14ac:dyDescent="0.25">
      <c r="B35" s="10"/>
      <c r="C35" s="56"/>
      <c r="D35" s="66"/>
      <c r="E35" s="10"/>
      <c r="F35" s="10"/>
      <c r="G35" s="79"/>
      <c r="H35" s="79"/>
      <c r="I35" s="79"/>
      <c r="J35" s="79"/>
      <c r="K35" s="79"/>
      <c r="L35" s="60"/>
      <c r="M35" s="79"/>
      <c r="N35" s="79"/>
      <c r="O35" s="79"/>
      <c r="P35" s="79"/>
      <c r="Q35" s="60"/>
      <c r="R35" s="78"/>
      <c r="S35" s="78"/>
      <c r="T35" s="78"/>
      <c r="U35" s="78"/>
    </row>
    <row r="36" spans="2:21" s="22" customFormat="1" ht="15.75" x14ac:dyDescent="0.25">
      <c r="B36" s="10"/>
      <c r="C36" s="56"/>
      <c r="D36" s="66"/>
      <c r="E36" s="10"/>
      <c r="F36" s="10"/>
      <c r="G36" s="79"/>
      <c r="H36" s="79"/>
      <c r="I36" s="79"/>
      <c r="J36" s="79"/>
      <c r="K36" s="79"/>
      <c r="L36" s="60"/>
      <c r="M36" s="79"/>
      <c r="N36" s="79"/>
      <c r="O36" s="79"/>
      <c r="P36" s="79"/>
      <c r="Q36" s="60"/>
      <c r="R36" s="78"/>
      <c r="S36" s="78"/>
      <c r="T36" s="78"/>
      <c r="U36" s="78"/>
    </row>
    <row r="37" spans="2:21" s="22" customFormat="1" ht="15.75" x14ac:dyDescent="0.25">
      <c r="B37" s="10"/>
      <c r="C37" s="56"/>
      <c r="D37" s="66"/>
      <c r="E37" s="10"/>
      <c r="F37" s="10"/>
      <c r="G37" s="79"/>
      <c r="H37" s="79"/>
      <c r="I37" s="79"/>
      <c r="J37" s="79"/>
      <c r="K37" s="79"/>
      <c r="L37" s="60"/>
      <c r="M37" s="79"/>
      <c r="N37" s="79"/>
      <c r="O37" s="79"/>
      <c r="P37" s="79"/>
      <c r="Q37" s="60"/>
      <c r="R37" s="78"/>
      <c r="S37" s="78"/>
      <c r="T37" s="78"/>
      <c r="U37" s="78"/>
    </row>
    <row r="38" spans="2:21" s="22" customFormat="1" ht="15.75" x14ac:dyDescent="0.25">
      <c r="B38" s="10"/>
      <c r="C38" s="56"/>
      <c r="D38" s="66"/>
      <c r="E38" s="10"/>
      <c r="F38" s="10"/>
      <c r="G38" s="79"/>
      <c r="H38" s="79"/>
      <c r="I38" s="79"/>
      <c r="J38" s="79"/>
      <c r="K38" s="79"/>
      <c r="L38" s="60"/>
      <c r="M38" s="79"/>
      <c r="N38" s="79"/>
      <c r="O38" s="79"/>
      <c r="P38" s="79"/>
      <c r="Q38" s="60"/>
      <c r="R38" s="78"/>
      <c r="S38" s="78"/>
      <c r="T38" s="78"/>
      <c r="U38" s="78"/>
    </row>
    <row r="39" spans="2:21" s="22" customFormat="1" ht="15.75" x14ac:dyDescent="0.25">
      <c r="B39" s="10"/>
      <c r="C39" s="56"/>
      <c r="D39" s="66"/>
      <c r="E39" s="10"/>
      <c r="F39" s="10"/>
      <c r="G39" s="79"/>
      <c r="H39" s="79"/>
      <c r="I39" s="79"/>
      <c r="J39" s="79"/>
      <c r="K39" s="79"/>
      <c r="L39" s="60"/>
      <c r="M39" s="79"/>
      <c r="N39" s="79"/>
      <c r="O39" s="79"/>
      <c r="P39" s="79"/>
      <c r="Q39" s="60"/>
      <c r="R39" s="78"/>
      <c r="S39" s="78"/>
      <c r="T39" s="78"/>
      <c r="U39" s="78"/>
    </row>
    <row r="40" spans="2:21" s="27" customFormat="1" ht="15.75" customHeight="1" x14ac:dyDescent="0.25">
      <c r="B40" s="167" t="s">
        <v>132</v>
      </c>
      <c r="C40" s="167"/>
      <c r="D40" s="167"/>
      <c r="E40" s="167"/>
      <c r="F40" s="167"/>
      <c r="G40" s="167"/>
      <c r="H40" s="167"/>
      <c r="I40" s="167"/>
      <c r="J40" s="167"/>
      <c r="K40" s="167"/>
      <c r="L40" s="167"/>
      <c r="M40" s="167"/>
      <c r="N40" s="167"/>
      <c r="O40" s="167"/>
      <c r="P40" s="167"/>
    </row>
    <row r="41" spans="2:21" s="27" customFormat="1" ht="15.75" x14ac:dyDescent="0.25">
      <c r="B41" s="167" t="s">
        <v>133</v>
      </c>
      <c r="C41" s="167"/>
      <c r="D41" s="167"/>
      <c r="E41" s="167"/>
      <c r="F41" s="167"/>
      <c r="G41" s="167"/>
      <c r="H41" s="167"/>
      <c r="I41" s="167"/>
      <c r="J41" s="28"/>
      <c r="K41" s="28"/>
      <c r="L41" s="28"/>
      <c r="M41" s="28"/>
    </row>
    <row r="42" spans="2:21" s="27" customFormat="1" ht="33.75" customHeight="1" x14ac:dyDescent="0.25">
      <c r="B42" s="167" t="s">
        <v>134</v>
      </c>
      <c r="C42" s="167"/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7"/>
      <c r="O42" s="167"/>
      <c r="P42" s="167"/>
    </row>
    <row r="43" spans="2:21" s="29" customFormat="1" ht="11.25" x14ac:dyDescent="0.2">
      <c r="C43" s="30"/>
      <c r="D43" s="31"/>
      <c r="E43" s="32"/>
      <c r="G43" s="30"/>
      <c r="H43" s="30"/>
      <c r="I43" s="30"/>
      <c r="J43" s="30"/>
      <c r="K43" s="30"/>
      <c r="L43" s="30"/>
      <c r="M43" s="30"/>
    </row>
    <row r="44" spans="2:21" s="29" customFormat="1" ht="11.25" x14ac:dyDescent="0.2">
      <c r="C44" s="30"/>
      <c r="D44" s="31"/>
      <c r="E44" s="32"/>
      <c r="G44" s="30"/>
      <c r="H44" s="30"/>
      <c r="I44" s="30"/>
      <c r="J44" s="30"/>
      <c r="K44" s="30"/>
      <c r="L44" s="30"/>
      <c r="M44" s="30"/>
    </row>
    <row r="45" spans="2:21" s="29" customFormat="1" ht="15.75" x14ac:dyDescent="0.25">
      <c r="B45" s="15" t="s">
        <v>39</v>
      </c>
      <c r="C45" s="30"/>
      <c r="D45" s="31"/>
      <c r="E45" s="32"/>
      <c r="G45" s="30"/>
      <c r="H45" s="30"/>
      <c r="I45" s="30"/>
      <c r="J45" s="30"/>
      <c r="K45" s="30"/>
      <c r="L45" s="30"/>
      <c r="M45" s="30"/>
    </row>
    <row r="46" spans="2:21" s="29" customFormat="1" ht="15.75" x14ac:dyDescent="0.2">
      <c r="B46" s="161" t="s">
        <v>135</v>
      </c>
      <c r="C46" s="161"/>
      <c r="D46" s="161"/>
      <c r="E46" s="161"/>
      <c r="F46" s="161"/>
      <c r="G46" s="161"/>
      <c r="H46" s="161"/>
      <c r="I46" s="161"/>
      <c r="J46" s="161"/>
      <c r="K46" s="161"/>
      <c r="L46" s="161"/>
      <c r="M46" s="161"/>
      <c r="N46" s="161"/>
      <c r="O46" s="161"/>
      <c r="P46" s="161"/>
    </row>
    <row r="47" spans="2:21" s="33" customFormat="1" ht="33.75" customHeight="1" x14ac:dyDescent="0.25">
      <c r="B47" s="159" t="s">
        <v>136</v>
      </c>
      <c r="C47" s="159"/>
      <c r="D47" s="159"/>
      <c r="E47" s="159"/>
      <c r="F47" s="159"/>
      <c r="G47" s="159"/>
      <c r="H47" s="159"/>
      <c r="I47" s="159"/>
      <c r="J47" s="159"/>
      <c r="K47" s="159"/>
      <c r="L47" s="159"/>
      <c r="M47" s="159"/>
      <c r="N47" s="159"/>
      <c r="O47" s="159"/>
      <c r="P47" s="159"/>
    </row>
    <row r="48" spans="2:21" s="33" customFormat="1" ht="15.75" x14ac:dyDescent="0.25">
      <c r="B48" s="159" t="s">
        <v>137</v>
      </c>
      <c r="C48" s="159"/>
      <c r="D48" s="159"/>
      <c r="E48" s="159"/>
      <c r="F48" s="159"/>
      <c r="G48" s="159"/>
      <c r="H48" s="159"/>
      <c r="I48" s="159"/>
      <c r="J48" s="159"/>
      <c r="K48" s="159"/>
      <c r="L48" s="159"/>
      <c r="M48" s="159"/>
      <c r="N48" s="159"/>
      <c r="O48" s="159"/>
      <c r="P48" s="159"/>
    </row>
    <row r="49" spans="2:16" s="33" customFormat="1" ht="36" customHeight="1" x14ac:dyDescent="0.25">
      <c r="B49" s="166" t="s">
        <v>138</v>
      </c>
      <c r="C49" s="166"/>
      <c r="D49" s="166"/>
      <c r="E49" s="166"/>
      <c r="F49" s="166"/>
      <c r="G49" s="166"/>
      <c r="H49" s="166"/>
      <c r="I49" s="166"/>
      <c r="J49" s="166"/>
      <c r="K49" s="166"/>
      <c r="L49" s="166"/>
      <c r="M49" s="166"/>
      <c r="N49" s="166"/>
      <c r="O49" s="166"/>
      <c r="P49" s="166"/>
    </row>
    <row r="50" spans="2:16" s="33" customFormat="1" ht="38.25" customHeight="1" x14ac:dyDescent="0.25">
      <c r="B50" s="159" t="s">
        <v>139</v>
      </c>
      <c r="C50" s="159"/>
      <c r="D50" s="159"/>
      <c r="E50" s="159"/>
      <c r="F50" s="159"/>
      <c r="G50" s="159"/>
      <c r="H50" s="159"/>
      <c r="I50" s="159"/>
      <c r="J50" s="159"/>
      <c r="K50" s="159"/>
      <c r="L50" s="159"/>
      <c r="M50" s="159"/>
      <c r="N50" s="159"/>
      <c r="O50" s="159"/>
      <c r="P50" s="159"/>
    </row>
    <row r="51" spans="2:16" s="33" customFormat="1" ht="19.5" customHeight="1" x14ac:dyDescent="0.25">
      <c r="B51" s="159" t="s">
        <v>140</v>
      </c>
      <c r="C51" s="159"/>
      <c r="D51" s="159"/>
      <c r="E51" s="159"/>
      <c r="F51" s="159"/>
      <c r="G51" s="159"/>
      <c r="H51" s="159"/>
      <c r="I51" s="159"/>
      <c r="J51" s="159"/>
      <c r="K51" s="159"/>
      <c r="L51" s="159"/>
      <c r="M51" s="159"/>
      <c r="N51" s="159"/>
      <c r="O51" s="159"/>
      <c r="P51" s="159"/>
    </row>
    <row r="52" spans="2:16" s="33" customFormat="1" ht="37.9" customHeight="1" x14ac:dyDescent="0.25">
      <c r="B52" s="159" t="s">
        <v>141</v>
      </c>
      <c r="C52" s="159"/>
      <c r="D52" s="159"/>
      <c r="E52" s="159"/>
      <c r="F52" s="159"/>
      <c r="G52" s="159"/>
      <c r="H52" s="159"/>
      <c r="I52" s="159"/>
      <c r="J52" s="159"/>
      <c r="K52" s="159"/>
      <c r="L52" s="159"/>
      <c r="M52" s="159"/>
      <c r="N52" s="159"/>
      <c r="O52" s="159"/>
      <c r="P52" s="159"/>
    </row>
    <row r="53" spans="2:16" s="33" customFormat="1" ht="15.75" x14ac:dyDescent="0.25">
      <c r="B53" s="159" t="s">
        <v>142</v>
      </c>
      <c r="C53" s="159"/>
      <c r="D53" s="159"/>
      <c r="E53" s="159"/>
      <c r="F53" s="159"/>
      <c r="G53" s="159"/>
      <c r="H53" s="159"/>
      <c r="I53" s="159"/>
      <c r="J53" s="159"/>
      <c r="K53" s="159"/>
      <c r="L53" s="159"/>
      <c r="M53" s="159"/>
      <c r="N53" s="159"/>
      <c r="O53" s="159"/>
      <c r="P53" s="159"/>
    </row>
    <row r="54" spans="2:16" s="33" customFormat="1" ht="35.25" customHeight="1" x14ac:dyDescent="0.25">
      <c r="B54" s="159" t="s">
        <v>143</v>
      </c>
      <c r="C54" s="159"/>
      <c r="D54" s="159"/>
      <c r="E54" s="159"/>
      <c r="F54" s="159"/>
      <c r="G54" s="159"/>
      <c r="H54" s="159"/>
      <c r="I54" s="159"/>
      <c r="J54" s="159"/>
      <c r="K54" s="159"/>
      <c r="L54" s="159"/>
      <c r="M54" s="159"/>
      <c r="N54" s="159"/>
      <c r="O54" s="159"/>
      <c r="P54" s="159"/>
    </row>
    <row r="55" spans="2:16" s="33" customFormat="1" ht="21" customHeight="1" x14ac:dyDescent="0.25">
      <c r="B55" s="159" t="s">
        <v>144</v>
      </c>
      <c r="C55" s="159"/>
      <c r="D55" s="159"/>
      <c r="E55" s="159"/>
      <c r="F55" s="159"/>
      <c r="G55" s="159"/>
      <c r="H55" s="159"/>
      <c r="I55" s="159"/>
      <c r="J55" s="159"/>
      <c r="K55" s="159"/>
      <c r="L55" s="159"/>
      <c r="M55" s="159"/>
      <c r="N55" s="159"/>
      <c r="O55" s="159"/>
      <c r="P55" s="159"/>
    </row>
    <row r="56" spans="2:16" s="33" customFormat="1" ht="21" customHeight="1" x14ac:dyDescent="0.25">
      <c r="B56" s="159" t="s">
        <v>145</v>
      </c>
      <c r="C56" s="159"/>
      <c r="D56" s="159"/>
      <c r="E56" s="159"/>
      <c r="F56" s="159"/>
      <c r="G56" s="159"/>
      <c r="H56" s="159"/>
      <c r="I56" s="159"/>
      <c r="J56" s="159"/>
      <c r="K56" s="159"/>
      <c r="L56" s="159"/>
      <c r="M56" s="159"/>
      <c r="N56" s="159"/>
      <c r="O56" s="159"/>
      <c r="P56" s="159"/>
    </row>
    <row r="57" spans="2:16" s="29" customFormat="1" ht="11.25" x14ac:dyDescent="0.2">
      <c r="C57" s="30"/>
      <c r="D57" s="31"/>
      <c r="E57" s="32"/>
      <c r="G57" s="30"/>
      <c r="H57" s="30"/>
      <c r="I57" s="30"/>
      <c r="J57" s="30"/>
      <c r="K57" s="30"/>
      <c r="L57" s="30"/>
      <c r="M57" s="30"/>
    </row>
    <row r="58" spans="2:16" s="29" customFormat="1" ht="11.25" x14ac:dyDescent="0.2">
      <c r="C58" s="30"/>
      <c r="D58" s="31"/>
      <c r="E58" s="32"/>
      <c r="G58" s="30"/>
      <c r="H58" s="30"/>
      <c r="I58" s="30"/>
      <c r="J58" s="30"/>
      <c r="K58" s="30"/>
      <c r="L58" s="30"/>
      <c r="M58" s="30"/>
    </row>
    <row r="59" spans="2:16" s="29" customFormat="1" ht="11.25" x14ac:dyDescent="0.2">
      <c r="C59" s="30"/>
      <c r="D59" s="31"/>
      <c r="E59" s="32"/>
      <c r="G59" s="30"/>
      <c r="H59" s="30"/>
      <c r="I59" s="30"/>
      <c r="J59" s="30"/>
      <c r="K59" s="30"/>
      <c r="L59" s="30"/>
      <c r="M59" s="30"/>
    </row>
    <row r="60" spans="2:16" s="29" customFormat="1" ht="11.25" x14ac:dyDescent="0.2">
      <c r="C60" s="30"/>
      <c r="D60" s="31"/>
      <c r="E60" s="32"/>
      <c r="G60" s="30"/>
      <c r="H60" s="30"/>
      <c r="I60" s="30"/>
      <c r="J60" s="30"/>
      <c r="K60" s="30"/>
      <c r="L60" s="30"/>
      <c r="M60" s="30"/>
    </row>
    <row r="61" spans="2:16" s="29" customFormat="1" ht="11.25" x14ac:dyDescent="0.2">
      <c r="C61" s="30"/>
      <c r="D61" s="31"/>
      <c r="E61" s="32"/>
      <c r="G61" s="30"/>
      <c r="H61" s="30"/>
      <c r="I61" s="30"/>
      <c r="J61" s="30"/>
      <c r="K61" s="30"/>
      <c r="L61" s="30"/>
      <c r="M61" s="30"/>
    </row>
    <row r="62" spans="2:16" s="29" customFormat="1" ht="11.25" x14ac:dyDescent="0.2">
      <c r="C62" s="30"/>
      <c r="D62" s="31"/>
      <c r="E62" s="32"/>
      <c r="G62" s="30"/>
      <c r="H62" s="30"/>
      <c r="I62" s="30"/>
      <c r="J62" s="30"/>
      <c r="K62" s="30"/>
      <c r="L62" s="30"/>
      <c r="M62" s="30"/>
    </row>
    <row r="63" spans="2:16" s="29" customFormat="1" ht="11.25" x14ac:dyDescent="0.2">
      <c r="C63" s="30"/>
      <c r="D63" s="31"/>
      <c r="E63" s="32"/>
      <c r="G63" s="30"/>
      <c r="H63" s="30"/>
      <c r="I63" s="30"/>
      <c r="J63" s="30"/>
      <c r="K63" s="30"/>
      <c r="L63" s="30"/>
      <c r="M63" s="30"/>
    </row>
    <row r="64" spans="2:16" s="29" customFormat="1" ht="11.25" x14ac:dyDescent="0.2">
      <c r="C64" s="30"/>
      <c r="D64" s="31"/>
      <c r="E64" s="32"/>
      <c r="G64" s="30"/>
      <c r="H64" s="30"/>
      <c r="I64" s="30"/>
      <c r="J64" s="30"/>
      <c r="K64" s="30"/>
      <c r="L64" s="30"/>
      <c r="M64" s="30"/>
    </row>
    <row r="65" spans="3:13" s="29" customFormat="1" ht="11.25" x14ac:dyDescent="0.2">
      <c r="C65" s="30"/>
      <c r="D65" s="31"/>
      <c r="E65" s="32"/>
      <c r="G65" s="30"/>
      <c r="H65" s="30"/>
      <c r="I65" s="30"/>
      <c r="J65" s="30"/>
      <c r="K65" s="30"/>
      <c r="L65" s="30"/>
      <c r="M65" s="30"/>
    </row>
    <row r="66" spans="3:13" s="29" customFormat="1" ht="11.25" x14ac:dyDescent="0.2">
      <c r="C66" s="30"/>
      <c r="D66" s="31"/>
      <c r="E66" s="32"/>
      <c r="G66" s="30"/>
      <c r="H66" s="30"/>
      <c r="I66" s="30"/>
      <c r="J66" s="30"/>
      <c r="K66" s="30"/>
      <c r="L66" s="30"/>
      <c r="M66" s="30"/>
    </row>
    <row r="67" spans="3:13" s="29" customFormat="1" ht="11.25" x14ac:dyDescent="0.2">
      <c r="C67" s="30"/>
      <c r="D67" s="31"/>
      <c r="E67" s="32"/>
      <c r="G67" s="30"/>
      <c r="H67" s="30"/>
      <c r="I67" s="30"/>
      <c r="J67" s="30"/>
      <c r="K67" s="30"/>
      <c r="L67" s="30"/>
      <c r="M67" s="30"/>
    </row>
    <row r="68" spans="3:13" s="29" customFormat="1" ht="11.25" x14ac:dyDescent="0.2">
      <c r="C68" s="30"/>
      <c r="D68" s="31"/>
      <c r="E68" s="32"/>
      <c r="G68" s="30"/>
      <c r="H68" s="30"/>
      <c r="I68" s="30"/>
      <c r="J68" s="30"/>
      <c r="K68" s="30"/>
      <c r="L68" s="30"/>
      <c r="M68" s="30"/>
    </row>
    <row r="69" spans="3:13" s="29" customFormat="1" ht="11.25" x14ac:dyDescent="0.2">
      <c r="C69" s="30"/>
      <c r="D69" s="31"/>
      <c r="E69" s="32"/>
      <c r="G69" s="30"/>
      <c r="H69" s="30"/>
      <c r="I69" s="30"/>
      <c r="J69" s="30"/>
      <c r="K69" s="30"/>
      <c r="L69" s="30"/>
      <c r="M69" s="30"/>
    </row>
    <row r="70" spans="3:13" s="29" customFormat="1" ht="11.25" x14ac:dyDescent="0.2">
      <c r="C70" s="30"/>
      <c r="D70" s="31"/>
      <c r="E70" s="32"/>
      <c r="G70" s="30"/>
      <c r="H70" s="30"/>
      <c r="I70" s="30"/>
      <c r="J70" s="30"/>
      <c r="K70" s="30"/>
      <c r="L70" s="30"/>
      <c r="M70" s="30"/>
    </row>
    <row r="71" spans="3:13" s="29" customFormat="1" ht="11.25" x14ac:dyDescent="0.2">
      <c r="C71" s="30"/>
      <c r="D71" s="31"/>
      <c r="E71" s="32"/>
      <c r="G71" s="30"/>
      <c r="H71" s="30"/>
      <c r="I71" s="30"/>
      <c r="J71" s="30"/>
      <c r="K71" s="30"/>
      <c r="L71" s="30"/>
      <c r="M71" s="30"/>
    </row>
    <row r="72" spans="3:13" s="29" customFormat="1" ht="11.25" x14ac:dyDescent="0.2">
      <c r="C72" s="30"/>
      <c r="D72" s="31"/>
      <c r="E72" s="32"/>
      <c r="G72" s="30"/>
      <c r="H72" s="30"/>
      <c r="I72" s="30"/>
      <c r="J72" s="30"/>
      <c r="K72" s="30"/>
      <c r="L72" s="30"/>
      <c r="M72" s="30"/>
    </row>
    <row r="73" spans="3:13" s="29" customFormat="1" ht="11.25" x14ac:dyDescent="0.2">
      <c r="C73" s="30"/>
      <c r="D73" s="31"/>
      <c r="E73" s="32"/>
      <c r="G73" s="30"/>
      <c r="H73" s="30"/>
      <c r="I73" s="30"/>
      <c r="J73" s="30"/>
      <c r="K73" s="30"/>
      <c r="L73" s="30"/>
      <c r="M73" s="30"/>
    </row>
    <row r="74" spans="3:13" s="29" customFormat="1" ht="11.25" x14ac:dyDescent="0.2">
      <c r="C74" s="30"/>
      <c r="D74" s="31"/>
      <c r="E74" s="32"/>
      <c r="G74" s="30"/>
      <c r="H74" s="30"/>
      <c r="I74" s="30"/>
      <c r="J74" s="30"/>
      <c r="K74" s="30"/>
      <c r="L74" s="30"/>
      <c r="M74" s="30"/>
    </row>
    <row r="75" spans="3:13" s="29" customFormat="1" ht="11.25" x14ac:dyDescent="0.2">
      <c r="C75" s="30"/>
      <c r="D75" s="31"/>
      <c r="E75" s="32"/>
      <c r="G75" s="30"/>
      <c r="H75" s="30"/>
      <c r="I75" s="30"/>
      <c r="J75" s="30"/>
      <c r="K75" s="30"/>
      <c r="L75" s="30"/>
      <c r="M75" s="30"/>
    </row>
    <row r="76" spans="3:13" s="29" customFormat="1" ht="11.25" x14ac:dyDescent="0.2">
      <c r="C76" s="30"/>
      <c r="D76" s="31"/>
      <c r="E76" s="32"/>
      <c r="G76" s="30"/>
      <c r="H76" s="30"/>
      <c r="I76" s="30"/>
      <c r="J76" s="30"/>
      <c r="K76" s="30"/>
      <c r="L76" s="30"/>
      <c r="M76" s="30"/>
    </row>
    <row r="77" spans="3:13" s="29" customFormat="1" ht="11.25" x14ac:dyDescent="0.2">
      <c r="C77" s="30"/>
      <c r="D77" s="31"/>
      <c r="E77" s="32"/>
      <c r="G77" s="30"/>
      <c r="H77" s="30"/>
      <c r="I77" s="30"/>
      <c r="J77" s="30"/>
      <c r="K77" s="30"/>
      <c r="L77" s="30"/>
      <c r="M77" s="30"/>
    </row>
    <row r="78" spans="3:13" s="29" customFormat="1" ht="11.25" x14ac:dyDescent="0.2">
      <c r="C78" s="30"/>
      <c r="D78" s="31"/>
      <c r="E78" s="32"/>
      <c r="G78" s="30"/>
      <c r="H78" s="30"/>
      <c r="I78" s="30"/>
      <c r="J78" s="30"/>
      <c r="K78" s="30"/>
      <c r="L78" s="30"/>
      <c r="M78" s="30"/>
    </row>
    <row r="79" spans="3:13" s="29" customFormat="1" ht="11.25" x14ac:dyDescent="0.2">
      <c r="C79" s="30"/>
      <c r="D79" s="31"/>
      <c r="E79" s="32"/>
      <c r="G79" s="30"/>
      <c r="H79" s="30"/>
      <c r="I79" s="30"/>
      <c r="J79" s="30"/>
      <c r="K79" s="30"/>
      <c r="L79" s="30"/>
      <c r="M79" s="30"/>
    </row>
    <row r="80" spans="3:13" s="29" customFormat="1" ht="11.25" x14ac:dyDescent="0.2">
      <c r="C80" s="30"/>
      <c r="D80" s="31"/>
      <c r="E80" s="32"/>
      <c r="G80" s="30"/>
      <c r="H80" s="30"/>
      <c r="I80" s="30"/>
      <c r="J80" s="30"/>
      <c r="K80" s="30"/>
      <c r="L80" s="30"/>
      <c r="M80" s="30"/>
    </row>
    <row r="81" spans="3:13" s="29" customFormat="1" ht="11.25" x14ac:dyDescent="0.2">
      <c r="C81" s="30"/>
      <c r="D81" s="31"/>
      <c r="E81" s="32"/>
      <c r="G81" s="30"/>
      <c r="H81" s="30"/>
      <c r="I81" s="30"/>
      <c r="J81" s="30"/>
      <c r="K81" s="30"/>
      <c r="L81" s="30"/>
      <c r="M81" s="30"/>
    </row>
    <row r="82" spans="3:13" s="29" customFormat="1" ht="11.25" x14ac:dyDescent="0.2">
      <c r="C82" s="30"/>
      <c r="D82" s="31"/>
      <c r="E82" s="32"/>
      <c r="G82" s="30"/>
      <c r="H82" s="30"/>
      <c r="I82" s="30"/>
      <c r="J82" s="30"/>
      <c r="K82" s="30"/>
      <c r="L82" s="30"/>
      <c r="M82" s="30"/>
    </row>
    <row r="83" spans="3:13" s="29" customFormat="1" ht="11.25" x14ac:dyDescent="0.2">
      <c r="C83" s="30"/>
      <c r="D83" s="31"/>
      <c r="E83" s="32"/>
      <c r="G83" s="30"/>
      <c r="H83" s="30"/>
      <c r="I83" s="30"/>
      <c r="J83" s="30"/>
      <c r="K83" s="30"/>
      <c r="L83" s="30"/>
      <c r="M83" s="30"/>
    </row>
    <row r="84" spans="3:13" s="29" customFormat="1" ht="11.25" x14ac:dyDescent="0.2">
      <c r="C84" s="30"/>
      <c r="D84" s="31"/>
      <c r="E84" s="32"/>
      <c r="G84" s="30"/>
      <c r="H84" s="30"/>
      <c r="I84" s="30"/>
      <c r="J84" s="30"/>
      <c r="K84" s="30"/>
      <c r="L84" s="30"/>
      <c r="M84" s="30"/>
    </row>
    <row r="85" spans="3:13" s="29" customFormat="1" ht="11.25" x14ac:dyDescent="0.2">
      <c r="C85" s="30"/>
      <c r="D85" s="31"/>
      <c r="E85" s="32"/>
      <c r="G85" s="30"/>
      <c r="H85" s="30"/>
      <c r="I85" s="30"/>
      <c r="J85" s="30"/>
      <c r="K85" s="30"/>
      <c r="L85" s="30"/>
      <c r="M85" s="30"/>
    </row>
    <row r="86" spans="3:13" s="29" customFormat="1" ht="11.25" x14ac:dyDescent="0.2">
      <c r="C86" s="30"/>
      <c r="D86" s="31"/>
      <c r="E86" s="32"/>
      <c r="G86" s="30"/>
      <c r="H86" s="30"/>
      <c r="I86" s="30"/>
      <c r="J86" s="30"/>
      <c r="K86" s="30"/>
      <c r="L86" s="30"/>
      <c r="M86" s="30"/>
    </row>
    <row r="87" spans="3:13" s="29" customFormat="1" ht="11.25" x14ac:dyDescent="0.2">
      <c r="C87" s="30"/>
      <c r="D87" s="31"/>
      <c r="E87" s="32"/>
      <c r="G87" s="30"/>
      <c r="H87" s="30"/>
      <c r="I87" s="30"/>
      <c r="J87" s="30"/>
      <c r="K87" s="30"/>
      <c r="L87" s="30"/>
      <c r="M87" s="30"/>
    </row>
    <row r="88" spans="3:13" s="29" customFormat="1" ht="11.25" x14ac:dyDescent="0.2">
      <c r="C88" s="30"/>
      <c r="D88" s="31"/>
      <c r="E88" s="32"/>
      <c r="G88" s="30"/>
      <c r="H88" s="30"/>
      <c r="I88" s="30"/>
      <c r="J88" s="30"/>
      <c r="K88" s="30"/>
      <c r="L88" s="30"/>
      <c r="M88" s="30"/>
    </row>
    <row r="89" spans="3:13" s="29" customFormat="1" ht="11.25" x14ac:dyDescent="0.2">
      <c r="C89" s="30"/>
      <c r="D89" s="31"/>
      <c r="E89" s="32"/>
      <c r="G89" s="30"/>
      <c r="H89" s="30"/>
      <c r="I89" s="30"/>
      <c r="J89" s="30"/>
      <c r="K89" s="30"/>
      <c r="L89" s="30"/>
      <c r="M89" s="30"/>
    </row>
    <row r="90" spans="3:13" s="29" customFormat="1" ht="11.25" x14ac:dyDescent="0.2">
      <c r="C90" s="30"/>
      <c r="D90" s="31"/>
      <c r="E90" s="32"/>
      <c r="G90" s="30"/>
      <c r="H90" s="30"/>
      <c r="I90" s="30"/>
      <c r="J90" s="30"/>
      <c r="K90" s="30"/>
      <c r="L90" s="30"/>
      <c r="M90" s="30"/>
    </row>
    <row r="91" spans="3:13" s="29" customFormat="1" ht="11.25" x14ac:dyDescent="0.2">
      <c r="C91" s="30"/>
      <c r="D91" s="31"/>
      <c r="E91" s="32"/>
      <c r="G91" s="30"/>
      <c r="H91" s="30"/>
      <c r="I91" s="30"/>
      <c r="J91" s="30"/>
      <c r="K91" s="30"/>
      <c r="L91" s="30"/>
      <c r="M91" s="30"/>
    </row>
    <row r="92" spans="3:13" s="29" customFormat="1" ht="11.25" x14ac:dyDescent="0.2">
      <c r="C92" s="30"/>
      <c r="D92" s="31"/>
      <c r="E92" s="32"/>
      <c r="G92" s="30"/>
      <c r="H92" s="30"/>
      <c r="I92" s="30"/>
      <c r="J92" s="30"/>
      <c r="K92" s="30"/>
      <c r="L92" s="30"/>
      <c r="M92" s="30"/>
    </row>
  </sheetData>
  <mergeCells count="32">
    <mergeCell ref="T10:T11"/>
    <mergeCell ref="U10:U11"/>
    <mergeCell ref="B55:P55"/>
    <mergeCell ref="B56:P56"/>
    <mergeCell ref="Q10:Q11"/>
    <mergeCell ref="R10:R11"/>
    <mergeCell ref="S10:S11"/>
    <mergeCell ref="B50:P50"/>
    <mergeCell ref="B51:P51"/>
    <mergeCell ref="B52:P52"/>
    <mergeCell ref="B53:P53"/>
    <mergeCell ref="B54:P54"/>
    <mergeCell ref="B42:P42"/>
    <mergeCell ref="B46:P46"/>
    <mergeCell ref="B47:P47"/>
    <mergeCell ref="B48:P48"/>
    <mergeCell ref="B49:P49"/>
    <mergeCell ref="P10:P11"/>
    <mergeCell ref="B40:P40"/>
    <mergeCell ref="B41:I41"/>
    <mergeCell ref="D31:K31"/>
    <mergeCell ref="B2:O2"/>
    <mergeCell ref="B10:B11"/>
    <mergeCell ref="C10:C11"/>
    <mergeCell ref="D10:D11"/>
    <mergeCell ref="E10:E11"/>
    <mergeCell ref="F10:F11"/>
    <mergeCell ref="G10:K10"/>
    <mergeCell ref="L10:L11"/>
    <mergeCell ref="M10:M11"/>
    <mergeCell ref="N10:N11"/>
    <mergeCell ref="O10:O11"/>
  </mergeCells>
  <phoneticPr fontId="53" type="noConversion"/>
  <pageMargins left="0.70866141732283472" right="0.70866141732283472" top="0.74803149606299213" bottom="0.74803149606299213" header="0.31496062992125984" footer="0.31496062992125984"/>
  <pageSetup paperSize="8" scale="50" firstPageNumber="429496729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pageSetUpPr fitToPage="1"/>
  </sheetPr>
  <dimension ref="B2:W44"/>
  <sheetViews>
    <sheetView view="pageBreakPreview" zoomScale="85" zoomScaleNormal="85" zoomScaleSheetLayoutView="85" workbookViewId="0">
      <selection activeCell="F13" sqref="F13"/>
    </sheetView>
  </sheetViews>
  <sheetFormatPr defaultRowHeight="15" x14ac:dyDescent="0.25"/>
  <cols>
    <col min="1" max="1" width="3.85546875" customWidth="1"/>
    <col min="2" max="2" width="20.5703125" customWidth="1"/>
    <col min="3" max="8" width="32" customWidth="1"/>
    <col min="9" max="9" width="29.5703125" style="20" customWidth="1"/>
  </cols>
  <sheetData>
    <row r="2" spans="2:12" ht="18.75" x14ac:dyDescent="0.3">
      <c r="B2" s="34" t="s">
        <v>146</v>
      </c>
    </row>
    <row r="3" spans="2:12" ht="18.75" x14ac:dyDescent="0.3">
      <c r="B3" s="34"/>
    </row>
    <row r="4" spans="2:12" ht="18.75" x14ac:dyDescent="0.3">
      <c r="B4" s="34"/>
    </row>
    <row r="5" spans="2:12" ht="15.75" x14ac:dyDescent="0.25">
      <c r="B5" s="3" t="s">
        <v>80</v>
      </c>
      <c r="C5" s="4"/>
      <c r="D5" s="4"/>
      <c r="E5" s="4"/>
      <c r="F5" s="35"/>
      <c r="G5" s="35"/>
      <c r="H5" s="35"/>
      <c r="I5" s="36"/>
      <c r="J5" s="35"/>
    </row>
    <row r="6" spans="2:12" x14ac:dyDescent="0.25">
      <c r="B6" s="5" t="s">
        <v>3</v>
      </c>
      <c r="C6" s="5"/>
      <c r="D6" s="5"/>
      <c r="E6" s="5"/>
      <c r="F6" s="35"/>
      <c r="G6" s="35"/>
      <c r="H6" s="35"/>
      <c r="I6" s="36"/>
      <c r="J6" s="35"/>
    </row>
    <row r="7" spans="2:12" x14ac:dyDescent="0.25">
      <c r="B7" s="35"/>
      <c r="C7" s="35"/>
      <c r="D7" s="35"/>
      <c r="E7" s="35"/>
      <c r="F7" s="35"/>
      <c r="G7" s="35"/>
      <c r="H7" s="35"/>
      <c r="I7" s="36"/>
      <c r="J7" s="35"/>
    </row>
    <row r="8" spans="2:12" ht="15.75" x14ac:dyDescent="0.25">
      <c r="B8" s="37" t="s">
        <v>163</v>
      </c>
      <c r="C8" s="35"/>
      <c r="D8" s="35"/>
      <c r="E8" s="35"/>
      <c r="F8" s="35"/>
      <c r="G8" s="35"/>
      <c r="H8" s="35"/>
      <c r="I8" s="36"/>
      <c r="J8" s="35"/>
    </row>
    <row r="9" spans="2:12" x14ac:dyDescent="0.25">
      <c r="B9" s="35"/>
      <c r="C9" s="35"/>
      <c r="D9" s="35"/>
      <c r="E9" s="35"/>
      <c r="F9" s="35"/>
      <c r="G9" s="35"/>
      <c r="H9" s="35"/>
      <c r="I9" s="36"/>
      <c r="J9" s="35"/>
    </row>
    <row r="10" spans="2:12" x14ac:dyDescent="0.25">
      <c r="B10" s="35"/>
      <c r="C10" s="35"/>
      <c r="D10" s="35"/>
      <c r="E10" s="35"/>
      <c r="F10" s="35"/>
      <c r="G10" s="35"/>
      <c r="H10" s="35"/>
      <c r="I10" s="36"/>
      <c r="J10" s="35"/>
    </row>
    <row r="11" spans="2:12" ht="15" customHeight="1" x14ac:dyDescent="0.25">
      <c r="B11" s="170" t="s">
        <v>82</v>
      </c>
      <c r="C11" s="171" t="s">
        <v>147</v>
      </c>
      <c r="D11" s="171"/>
      <c r="E11" s="171"/>
      <c r="F11" s="171"/>
      <c r="G11" s="171"/>
      <c r="H11" s="172"/>
      <c r="I11" s="38"/>
      <c r="J11" s="37"/>
      <c r="K11" s="39"/>
      <c r="L11" s="39"/>
    </row>
    <row r="12" spans="2:12" ht="15.75" x14ac:dyDescent="0.25">
      <c r="B12" s="170"/>
      <c r="C12" s="11">
        <v>2023</v>
      </c>
      <c r="D12" s="11">
        <v>2024</v>
      </c>
      <c r="E12" s="11">
        <v>2025</v>
      </c>
      <c r="F12" s="11">
        <v>2026</v>
      </c>
      <c r="G12" s="11">
        <v>2027</v>
      </c>
      <c r="H12" s="40">
        <v>2028</v>
      </c>
      <c r="I12" s="11">
        <v>2029</v>
      </c>
      <c r="J12" s="37"/>
      <c r="K12" s="39"/>
      <c r="L12" s="39"/>
    </row>
    <row r="13" spans="2:12" ht="15.75" x14ac:dyDescent="0.25">
      <c r="B13" s="41" t="s">
        <v>148</v>
      </c>
      <c r="C13" s="42">
        <v>1</v>
      </c>
      <c r="D13" s="42">
        <v>1.0720000000000001</v>
      </c>
      <c r="E13" s="42">
        <f>D13*1.058</f>
        <v>1.1341760000000001</v>
      </c>
      <c r="F13" s="63">
        <f>E13*1.043</f>
        <v>1.1829455680000001</v>
      </c>
      <c r="G13" s="63">
        <f>F13*1.04</f>
        <v>1.23026339072</v>
      </c>
      <c r="H13" s="63">
        <f>G13*1.04</f>
        <v>1.2794739263488</v>
      </c>
      <c r="I13" s="63">
        <f>H13*1.04</f>
        <v>1.330652883402752</v>
      </c>
      <c r="J13" s="37"/>
      <c r="K13" s="39"/>
      <c r="L13" s="39"/>
    </row>
    <row r="14" spans="2:12" ht="15.75" x14ac:dyDescent="0.25">
      <c r="B14" s="43"/>
      <c r="C14" s="21"/>
      <c r="D14" s="21"/>
      <c r="E14" s="21"/>
      <c r="F14" s="21"/>
      <c r="G14" s="21"/>
      <c r="H14" s="21"/>
      <c r="I14" s="44"/>
      <c r="J14" s="37"/>
      <c r="K14" s="39"/>
      <c r="L14" s="39"/>
    </row>
    <row r="15" spans="2:12" ht="15.75" x14ac:dyDescent="0.25">
      <c r="B15" s="43"/>
      <c r="C15" s="21"/>
      <c r="D15" s="21"/>
      <c r="E15" s="21"/>
      <c r="F15" s="21"/>
      <c r="G15" s="21"/>
      <c r="H15" s="21"/>
      <c r="I15" s="44"/>
      <c r="J15" s="37"/>
      <c r="K15" s="39"/>
      <c r="L15" s="39"/>
    </row>
    <row r="16" spans="2:12" ht="15.75" x14ac:dyDescent="0.25">
      <c r="B16" s="43"/>
      <c r="C16" s="21"/>
      <c r="D16" s="21"/>
      <c r="E16" s="21"/>
      <c r="F16" s="21"/>
      <c r="G16" s="21"/>
      <c r="H16" s="21"/>
      <c r="I16" s="44"/>
      <c r="J16" s="37"/>
      <c r="K16" s="39"/>
      <c r="L16" s="39"/>
    </row>
    <row r="17" spans="2:23" s="22" customFormat="1" ht="18.75" customHeight="1" x14ac:dyDescent="0.25">
      <c r="B17" s="10"/>
      <c r="C17" s="68" t="s">
        <v>165</v>
      </c>
      <c r="D17" s="162" t="s">
        <v>166</v>
      </c>
      <c r="E17" s="162"/>
      <c r="F17" s="162"/>
      <c r="G17" s="162"/>
      <c r="H17" s="162"/>
      <c r="I17" s="162"/>
      <c r="J17" s="162"/>
      <c r="K17" s="162"/>
      <c r="L17" s="60"/>
      <c r="M17" s="79"/>
      <c r="N17" s="79"/>
      <c r="O17" s="79"/>
      <c r="P17" s="79"/>
      <c r="Q17" s="78"/>
      <c r="R17" s="78"/>
      <c r="S17" s="60"/>
      <c r="T17" s="78"/>
      <c r="U17" s="78"/>
      <c r="V17" s="78"/>
      <c r="W17" s="78"/>
    </row>
    <row r="18" spans="2:23" ht="15.75" x14ac:dyDescent="0.25">
      <c r="B18" s="43"/>
      <c r="C18" s="21"/>
      <c r="D18" s="21"/>
      <c r="E18" s="21"/>
      <c r="F18" s="21"/>
      <c r="G18" s="21"/>
      <c r="H18" s="21"/>
      <c r="I18" s="44"/>
      <c r="J18" s="37"/>
      <c r="K18" s="39"/>
      <c r="L18" s="39"/>
    </row>
    <row r="19" spans="2:23" ht="15.75" x14ac:dyDescent="0.25">
      <c r="B19" s="43"/>
      <c r="C19" s="21"/>
      <c r="D19" s="21"/>
      <c r="E19" s="21"/>
      <c r="F19" s="21"/>
      <c r="G19" s="21"/>
      <c r="H19" s="21"/>
      <c r="I19" s="44"/>
      <c r="J19" s="37"/>
      <c r="K19" s="39"/>
      <c r="L19" s="39"/>
    </row>
    <row r="20" spans="2:23" ht="15.75" x14ac:dyDescent="0.25">
      <c r="B20" s="43"/>
      <c r="C20" s="21"/>
      <c r="D20" s="21"/>
      <c r="E20" s="21"/>
      <c r="F20" s="21"/>
      <c r="G20" s="21"/>
      <c r="H20" s="21"/>
      <c r="I20" s="44"/>
      <c r="J20" s="37"/>
      <c r="K20" s="39"/>
      <c r="L20" s="39"/>
    </row>
    <row r="21" spans="2:23" ht="15.75" x14ac:dyDescent="0.25">
      <c r="B21" s="43"/>
      <c r="C21" s="21"/>
      <c r="D21" s="21"/>
      <c r="E21" s="21"/>
      <c r="F21" s="21"/>
      <c r="G21" s="21"/>
      <c r="H21" s="21"/>
      <c r="I21" s="44"/>
      <c r="J21" s="37"/>
      <c r="K21" s="39"/>
      <c r="L21" s="39"/>
    </row>
    <row r="22" spans="2:23" ht="15.75" x14ac:dyDescent="0.25">
      <c r="B22" s="43"/>
      <c r="C22" s="21"/>
      <c r="D22" s="21"/>
      <c r="E22" s="21"/>
      <c r="F22" s="21"/>
      <c r="G22" s="21"/>
      <c r="H22" s="21"/>
      <c r="I22" s="44"/>
      <c r="J22" s="37"/>
      <c r="K22" s="39"/>
      <c r="L22" s="39"/>
    </row>
    <row r="23" spans="2:23" ht="15.75" x14ac:dyDescent="0.25">
      <c r="B23" s="43"/>
      <c r="C23" s="21"/>
      <c r="D23" s="21"/>
      <c r="E23" s="21"/>
      <c r="F23" s="21"/>
      <c r="G23" s="21"/>
      <c r="H23" s="21"/>
      <c r="I23" s="44"/>
      <c r="J23" s="37"/>
      <c r="K23" s="39"/>
      <c r="L23" s="39"/>
    </row>
    <row r="24" spans="2:23" ht="15.75" x14ac:dyDescent="0.25">
      <c r="B24" s="45" t="s">
        <v>39</v>
      </c>
      <c r="C24" s="37"/>
      <c r="D24" s="37"/>
      <c r="E24" s="37"/>
      <c r="F24" s="37"/>
      <c r="G24" s="37"/>
      <c r="H24" s="37"/>
      <c r="I24" s="44"/>
      <c r="J24" s="37"/>
      <c r="K24" s="39"/>
      <c r="L24" s="39"/>
    </row>
    <row r="25" spans="2:23" s="46" customFormat="1" ht="35.25" customHeight="1" x14ac:dyDescent="0.25">
      <c r="B25" s="173" t="s">
        <v>149</v>
      </c>
      <c r="C25" s="173"/>
      <c r="D25" s="173"/>
      <c r="E25" s="173"/>
      <c r="F25" s="173"/>
      <c r="G25" s="173"/>
      <c r="H25" s="173"/>
      <c r="I25" s="173"/>
      <c r="J25" s="173"/>
      <c r="K25" s="47"/>
      <c r="L25" s="47"/>
      <c r="M25" s="47"/>
      <c r="N25" s="47"/>
      <c r="R25" s="47"/>
      <c r="S25" s="47"/>
      <c r="T25" s="47"/>
      <c r="U25" s="47"/>
      <c r="V25" s="47"/>
      <c r="W25" s="47"/>
    </row>
    <row r="26" spans="2:23" s="46" customFormat="1" ht="35.25" customHeight="1" x14ac:dyDescent="0.25">
      <c r="B26" s="173" t="s">
        <v>150</v>
      </c>
      <c r="C26" s="173"/>
      <c r="D26" s="173"/>
      <c r="E26" s="173"/>
      <c r="F26" s="173"/>
      <c r="G26" s="173"/>
      <c r="H26" s="173"/>
      <c r="I26" s="173"/>
      <c r="J26" s="173"/>
      <c r="K26" s="47"/>
      <c r="L26" s="47"/>
      <c r="M26" s="47"/>
      <c r="N26" s="47"/>
      <c r="R26" s="47"/>
      <c r="S26" s="47"/>
      <c r="T26" s="47"/>
      <c r="U26" s="47"/>
      <c r="V26" s="47"/>
      <c r="W26" s="47"/>
    </row>
    <row r="27" spans="2:23" s="48" customFormat="1" ht="96.75" customHeight="1" x14ac:dyDescent="0.25">
      <c r="B27" s="159" t="s">
        <v>151</v>
      </c>
      <c r="C27" s="159"/>
      <c r="D27" s="159"/>
      <c r="E27" s="159"/>
      <c r="F27" s="159"/>
      <c r="G27" s="159"/>
      <c r="H27" s="159"/>
      <c r="I27" s="159"/>
      <c r="J27" s="159"/>
      <c r="K27" s="49"/>
      <c r="L27" s="49"/>
    </row>
    <row r="28" spans="2:23" s="48" customFormat="1" x14ac:dyDescent="0.25">
      <c r="B28" s="50"/>
      <c r="C28" s="50"/>
      <c r="D28" s="50"/>
      <c r="E28" s="50"/>
      <c r="F28" s="50"/>
      <c r="G28" s="50"/>
      <c r="H28" s="50"/>
      <c r="I28" s="51"/>
      <c r="J28" s="50"/>
    </row>
    <row r="29" spans="2:23" s="48" customFormat="1" x14ac:dyDescent="0.25">
      <c r="I29" s="52"/>
    </row>
    <row r="42" spans="3:7" ht="15.75" x14ac:dyDescent="0.25">
      <c r="C42" s="7"/>
      <c r="D42" s="7"/>
      <c r="E42" s="7"/>
      <c r="F42" s="7"/>
      <c r="G42" s="7"/>
    </row>
    <row r="43" spans="3:7" ht="15.75" x14ac:dyDescent="0.25">
      <c r="C43" s="21"/>
      <c r="D43" s="21"/>
      <c r="E43" s="21"/>
      <c r="F43" s="21"/>
      <c r="G43" s="21"/>
    </row>
    <row r="44" spans="3:7" ht="15.75" x14ac:dyDescent="0.25">
      <c r="C44" s="10"/>
      <c r="D44" s="10"/>
      <c r="E44" s="53"/>
      <c r="F44" s="10"/>
      <c r="G44" s="10"/>
    </row>
  </sheetData>
  <mergeCells count="6">
    <mergeCell ref="B11:B12"/>
    <mergeCell ref="C11:H11"/>
    <mergeCell ref="B25:J25"/>
    <mergeCell ref="B26:J26"/>
    <mergeCell ref="B27:J27"/>
    <mergeCell ref="D17:K17"/>
  </mergeCells>
  <pageMargins left="0.7" right="0.7" top="0.75" bottom="0.75" header="0.3" footer="0.3"/>
  <pageSetup paperSize="8" scale="75" firstPageNumber="42949672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'20.1'!Print_Titles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Лейвикова Елизавета Михайловна</cp:lastModifiedBy>
  <cp:revision>1</cp:revision>
  <cp:lastPrinted>2024-04-22T12:00:37Z</cp:lastPrinted>
  <dcterms:created xsi:type="dcterms:W3CDTF">2018-08-07T02:20:41Z</dcterms:created>
  <dcterms:modified xsi:type="dcterms:W3CDTF">2024-11-05T13:30:45Z</dcterms:modified>
</cp:coreProperties>
</file>