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17-1-08-03-2-1029\"/>
    </mc:Choice>
  </mc:AlternateContent>
  <xr:revisionPtr revIDLastSave="0" documentId="13_ncr:1_{BE8E751B-E3B1-414D-8F23-C50A2C174F56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стоимости'!$A$1:$I$46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4" l="1"/>
  <c r="H31" i="4"/>
  <c r="H32" i="4"/>
  <c r="H29" i="4"/>
  <c r="K29" i="4" l="1"/>
  <c r="K30" i="4"/>
  <c r="K32" i="4"/>
  <c r="N45" i="4" l="1"/>
  <c r="N44" i="4"/>
  <c r="N43" i="4"/>
  <c r="D183" i="5" l="1"/>
  <c r="D263" i="5" l="1"/>
  <c r="D220" i="5" l="1"/>
  <c r="D289" i="5" l="1"/>
  <c r="D288" i="5"/>
  <c r="C31" i="4" l="1"/>
  <c r="E31" i="4" s="1"/>
  <c r="F31" i="4" s="1"/>
  <c r="G31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F16" i="4" l="1"/>
  <c r="H16" i="4" l="1"/>
  <c r="H21" i="4" s="1"/>
  <c r="C30" i="4" l="1"/>
  <c r="H20" i="4" l="1"/>
  <c r="H23" i="4" s="1"/>
  <c r="H24" i="4" s="1"/>
  <c r="E30" i="4"/>
  <c r="F30" i="4" s="1"/>
  <c r="G30" i="4" s="1"/>
  <c r="C29" i="4" l="1"/>
  <c r="C33" i="4" s="1"/>
  <c r="E33" i="4" s="1"/>
  <c r="F33" i="4" s="1"/>
  <c r="G33" i="4" s="1"/>
  <c r="C36" i="4" l="1"/>
  <c r="C35" i="4"/>
  <c r="J24" i="4"/>
  <c r="C34" i="4"/>
  <c r="E34" i="4" s="1"/>
  <c r="F34" i="4" s="1"/>
  <c r="G34" i="4" s="1"/>
  <c r="E29" i="4"/>
  <c r="F29" i="4" s="1"/>
  <c r="C37" i="4"/>
  <c r="C32" i="4" l="1"/>
  <c r="G29" i="4"/>
  <c r="E36" i="4"/>
  <c r="F36" i="4" s="1"/>
  <c r="G36" i="4" l="1"/>
  <c r="E35" i="4" l="1"/>
  <c r="F35" i="4" s="1"/>
  <c r="E37" i="4"/>
  <c r="G35" i="4" l="1"/>
  <c r="E32" i="4"/>
  <c r="E38" i="4" s="1"/>
  <c r="C38" i="4"/>
  <c r="F37" i="4"/>
  <c r="G37" i="4" s="1"/>
  <c r="F32" i="4" l="1"/>
  <c r="G32" i="4" l="1"/>
  <c r="G38" i="4" s="1"/>
  <c r="F38" i="4"/>
  <c r="K31" i="4" l="1"/>
  <c r="H38" i="4" l="1"/>
  <c r="K38" i="4" l="1"/>
  <c r="J38" i="4"/>
</calcChain>
</file>

<file path=xl/sharedStrings.xml><?xml version="1.0" encoding="utf-8"?>
<sst xmlns="http://schemas.openxmlformats.org/spreadsheetml/2006/main" count="688" uniqueCount="381">
  <si>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</si>
  <si>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</si>
  <si>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</si>
  <si>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</si>
  <si>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</si>
  <si>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</si>
  <si>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</si>
  <si>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</si>
  <si>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</si>
  <si>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</si>
  <si>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</si>
  <si>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</si>
  <si>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</si>
  <si>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</si>
  <si>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</si>
  <si>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</si>
  <si>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</si>
  <si>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</si>
  <si>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</si>
  <si>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</si>
  <si>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</si>
  <si>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</si>
  <si>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</si>
  <si>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</si>
  <si>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</si>
  <si>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</si>
  <si>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</si>
  <si>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</si>
  <si>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</si>
  <si>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</si>
  <si>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</si>
  <si>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</si>
  <si>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</si>
  <si>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</si>
  <si>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</si>
  <si>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</si>
  <si>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</si>
  <si>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</si>
  <si>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</si>
  <si>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</si>
  <si>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</si>
  <si>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</si>
  <si>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</si>
  <si>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</si>
  <si>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</si>
  <si>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</si>
  <si>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</si>
  <si>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</si>
  <si>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</si>
  <si>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</si>
  <si>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</si>
  <si>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</si>
  <si>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</si>
  <si>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</si>
  <si>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</si>
  <si>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</si>
  <si>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</si>
  <si>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</si>
  <si>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</si>
  <si>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</si>
  <si>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</si>
  <si>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</si>
  <si>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</si>
  <si>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</si>
  <si>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</si>
  <si>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</si>
  <si>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</si>
  <si>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</si>
  <si>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</si>
  <si>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</si>
  <si>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</si>
  <si>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</si>
  <si>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</si>
  <si>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</si>
  <si>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</si>
  <si>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</si>
  <si>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</si>
  <si>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</si>
  <si>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</si>
  <si>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</si>
  <si>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</si>
  <si>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</si>
  <si>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</si>
  <si>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</si>
  <si>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</si>
  <si>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</si>
  <si>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</si>
  <si>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</si>
  <si>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</si>
  <si>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</si>
  <si>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</si>
  <si>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</si>
  <si>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</si>
  <si>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</si>
  <si>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</si>
  <si>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</si>
  <si>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</si>
  <si>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</si>
  <si>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</si>
  <si>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</si>
  <si>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</si>
  <si>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</si>
  <si>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</si>
  <si>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</si>
  <si>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</si>
  <si>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</si>
  <si>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</si>
  <si>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</si>
  <si>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</si>
  <si>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</si>
  <si>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</si>
  <si>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</si>
  <si>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</si>
  <si>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</si>
  <si>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</si>
  <si>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</si>
  <si>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</si>
  <si>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</si>
  <si>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</si>
  <si>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</si>
  <si>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</si>
  <si>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</si>
  <si>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</si>
  <si>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</si>
  <si>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</si>
  <si>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</si>
  <si>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</si>
  <si>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</si>
  <si>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</si>
  <si>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</si>
  <si>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</si>
  <si>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</si>
  <si>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</si>
  <si>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</si>
  <si>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</si>
  <si>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</si>
  <si>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</si>
  <si>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</si>
  <si>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</si>
  <si>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</si>
  <si>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</si>
  <si>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</si>
  <si>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</si>
  <si>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</si>
  <si>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</si>
  <si>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</si>
  <si>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</si>
  <si>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</si>
  <si>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</si>
  <si>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</si>
  <si>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</si>
  <si>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</si>
  <si>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</si>
  <si>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</si>
  <si>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</si>
  <si>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</si>
  <si>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</si>
  <si>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</si>
  <si>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</si>
  <si>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</si>
  <si>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</si>
  <si>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</si>
  <si>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</si>
  <si>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</si>
  <si>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</si>
  <si>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</si>
  <si>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</si>
  <si>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</si>
  <si>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</si>
  <si>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</si>
  <si>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</si>
  <si>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</si>
  <si>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</si>
  <si>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</si>
  <si>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</si>
  <si>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</si>
  <si>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</si>
  <si>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</si>
  <si>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</si>
  <si>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</si>
  <si>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</si>
  <si>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</si>
  <si>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</si>
  <si>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</si>
  <si>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</si>
  <si>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</si>
  <si>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</si>
  <si>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</si>
  <si>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</si>
  <si>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</si>
  <si>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</si>
  <si>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</si>
  <si>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</si>
  <si>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</si>
  <si>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</si>
  <si>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</si>
  <si>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</si>
  <si>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</si>
  <si>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</si>
  <si>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</si>
  <si>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</si>
  <si>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</si>
  <si>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</si>
  <si>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</si>
  <si>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</si>
  <si>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</si>
  <si>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</si>
  <si>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</si>
  <si>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</si>
  <si>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</si>
  <si>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</si>
  <si>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</si>
  <si>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</si>
  <si>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</si>
  <si>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</si>
  <si>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</si>
  <si>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</si>
  <si>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</si>
  <si>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</si>
  <si>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</si>
  <si>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</si>
  <si>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</si>
  <si>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</si>
  <si>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</si>
  <si>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</si>
  <si>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</si>
  <si>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</si>
  <si>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</si>
  <si>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</si>
  <si>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</si>
  <si>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</si>
  <si>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</si>
  <si>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</si>
  <si>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</si>
  <si>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</si>
  <si>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</si>
  <si>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</si>
  <si>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</si>
  <si>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</si>
  <si>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</si>
  <si>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</si>
  <si>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</si>
  <si>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</si>
  <si>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</si>
  <si>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</si>
  <si>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</si>
  <si>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</si>
  <si>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</si>
  <si>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</si>
  <si>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</si>
  <si>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</si>
  <si>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</si>
  <si>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</si>
  <si>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</si>
  <si>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</si>
  <si>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</si>
  <si>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</si>
  <si>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</si>
  <si>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</si>
  <si>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</si>
  <si>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</si>
  <si>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</si>
  <si>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</si>
  <si>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</si>
  <si>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</si>
  <si>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</si>
  <si>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</si>
  <si>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</si>
  <si>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</si>
  <si>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</si>
  <si>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</si>
  <si>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</si>
  <si>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</si>
  <si>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</si>
  <si>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</si>
  <si>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</si>
  <si>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</si>
  <si>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</si>
  <si>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</si>
  <si>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</si>
  <si>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</si>
  <si>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</si>
  <si>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</si>
  <si>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</si>
  <si>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</si>
  <si>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</si>
  <si>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</si>
  <si>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</si>
  <si>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</si>
  <si>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</si>
  <si>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</si>
  <si>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</si>
  <si>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</si>
  <si>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</si>
  <si>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</si>
  <si>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</si>
  <si>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</si>
  <si>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</si>
  <si>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</si>
  <si>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</si>
  <si>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</si>
  <si>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</si>
  <si>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</si>
  <si>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</si>
  <si>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</si>
  <si>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</si>
  <si>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</si>
  <si>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</si>
  <si>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</si>
  <si>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</si>
  <si>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</si>
  <si>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</si>
  <si>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</si>
  <si>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</si>
  <si>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</si>
  <si>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</si>
  <si>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</si>
  <si>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</si>
  <si>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</si>
  <si>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</si>
  <si>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</si>
  <si>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</si>
  <si>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</si>
  <si>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</si>
  <si>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</si>
  <si>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</si>
  <si>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</si>
  <si>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</si>
  <si>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</si>
  <si>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</si>
  <si>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</si>
  <si>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</si>
  <si>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</si>
  <si>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</si>
  <si>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</si>
  <si>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</si>
  <si>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</si>
  <si>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</si>
  <si>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</si>
  <si>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</si>
  <si>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</si>
  <si>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</si>
  <si>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</si>
  <si>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</si>
  <si>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</si>
  <si>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</si>
  <si>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</si>
  <si>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</si>
  <si>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</si>
  <si>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</si>
  <si>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</si>
  <si>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</si>
  <si>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</si>
  <si>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</si>
  <si>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</si>
  <si>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</si>
  <si>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</si>
  <si>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</si>
  <si>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</si>
  <si>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</si>
  <si>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</si>
  <si>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</si>
  <si>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</si>
  <si>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</si>
  <si>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</si>
  <si>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</si>
  <si>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</si>
  <si>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</si>
  <si>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</si>
  <si>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</si>
  <si>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</si>
  <si>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</si>
  <si>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</si>
  <si>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G_14-1-17-1-08-03-2-1029</t>
  </si>
  <si>
    <t>Сумма, в прогнозных ценах без НДС с понижающим коэффициентом (при наличии)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</si>
  <si>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</si>
  <si>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</si>
  <si>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</si>
  <si>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</si>
  <si>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</si>
  <si>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>Приг, Стр-во КВЛ-10 кВ от ближайшей опоры ВЛ-10кВ ф. 628-208 до ТП-1 в землях САОЗТ «Ручьи» Всеволожского района ЛО (14-1-17-1-08-03-2-1029)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</si>
</sst>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7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left" vertical="top" wrapText="1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8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5" customWidth="1"/>
    <col min="2" max="2" width="60.42578125" style="66" customWidth="1"/>
    <col min="3" max="3" width="12.140625" style="66" customWidth="1"/>
    <col min="4" max="4" width="10.5703125" style="66" customWidth="1"/>
    <col min="5" max="5" width="14.28515625" style="66" customWidth="1"/>
    <col min="6" max="6" width="14.42578125" style="66" customWidth="1"/>
    <col min="7" max="7" width="17.85546875" style="66" customWidth="1"/>
    <col min="8" max="9" width="17.5703125" style="66" customWidth="1"/>
    <col min="10" max="11" width="13.5703125" style="66" hidden="1" customWidth="1"/>
    <col min="12" max="12" width="14.140625" style="66" hidden="1" customWidth="1"/>
    <col min="13" max="13" width="10.28515625" style="66" hidden="1" customWidth="1"/>
    <col min="14" max="15" width="0" style="66" hidden="1" customWidth="1"/>
    <col min="16" max="16" width="15.28515625" style="66" hidden="1" customWidth="1"/>
    <col min="17" max="16384" width="9.140625" style="66"/>
  </cols>
  <sheetData>
    <row r="1" spans="1:17" x14ac:dyDescent="0.25">
      <c r="H1" s="2" t="s">
        <v>37</v>
      </c>
      <c r="I1" s="2"/>
    </row>
    <row r="3" spans="1:17" x14ac:dyDescent="0.25">
      <c r="A3" s="67" t="s">
        <v>19</v>
      </c>
    </row>
    <row r="5" spans="1:17" ht="24.75" customHeight="1" x14ac:dyDescent="0.25">
      <c r="A5" s="58" t="s">
        <v>380</v>
      </c>
      <c r="B5" s="58"/>
      <c r="C5" s="58"/>
      <c r="D5" s="58"/>
      <c r="E5" s="58"/>
      <c r="F5" s="58"/>
    </row>
    <row r="7" spans="1:17" ht="21" customHeight="1" x14ac:dyDescent="0.25">
      <c r="A7" s="68" t="s">
        <v>8</v>
      </c>
      <c r="F7" s="59" t="s">
        <v>373</v>
      </c>
      <c r="G7" s="59"/>
      <c r="H7" s="59"/>
      <c r="I7" s="57"/>
    </row>
    <row r="8" spans="1:17" x14ac:dyDescent="0.25">
      <c r="A8" s="69"/>
    </row>
    <row r="9" spans="1:17" x14ac:dyDescent="0.25">
      <c r="A9" s="68" t="s">
        <v>15</v>
      </c>
      <c r="F9" s="59" t="s">
        <v>334</v>
      </c>
      <c r="G9" s="59"/>
      <c r="H9" s="59"/>
      <c r="I9" s="57"/>
    </row>
    <row r="10" spans="1:17" x14ac:dyDescent="0.25">
      <c r="A10" s="69"/>
    </row>
    <row r="11" spans="1:17" x14ac:dyDescent="0.25">
      <c r="A11" s="70" t="s">
        <v>20</v>
      </c>
      <c r="B11" s="71"/>
      <c r="C11" s="71"/>
    </row>
    <row r="12" spans="1:17" x14ac:dyDescent="0.25">
      <c r="H12" s="72" t="s">
        <v>379</v>
      </c>
      <c r="I12" s="72"/>
    </row>
    <row r="13" spans="1:17" s="65" customFormat="1" ht="26.25" customHeight="1" x14ac:dyDescent="0.25">
      <c r="A13" s="73" t="s">
        <v>9</v>
      </c>
      <c r="B13" s="73" t="s">
        <v>21</v>
      </c>
      <c r="C13" s="73" t="s">
        <v>11</v>
      </c>
      <c r="D13" s="73" t="s">
        <v>10</v>
      </c>
      <c r="E13" s="73" t="s">
        <v>43</v>
      </c>
      <c r="F13" s="73" t="s">
        <v>14</v>
      </c>
      <c r="G13" s="73" t="s">
        <v>27</v>
      </c>
      <c r="H13" s="73" t="s">
        <v>42</v>
      </c>
      <c r="I13" s="74"/>
      <c r="J13" s="64"/>
      <c r="K13" s="63"/>
      <c r="L13" s="75">
        <v>7.46</v>
      </c>
    </row>
    <row r="14" spans="1:17" ht="37.5" customHeight="1" x14ac:dyDescent="0.25">
      <c r="A14" s="76"/>
      <c r="B14" s="76"/>
      <c r="C14" s="76"/>
      <c r="D14" s="76"/>
      <c r="E14" s="76"/>
      <c r="F14" s="76"/>
      <c r="G14" s="76"/>
      <c r="H14" s="76"/>
      <c r="I14" s="74"/>
      <c r="J14" s="63"/>
      <c r="K14" s="63"/>
      <c r="L14" s="75">
        <v>6.16</v>
      </c>
      <c r="N14" s="77"/>
      <c r="O14" s="78"/>
      <c r="P14" s="51"/>
      <c r="Q14" s="79"/>
    </row>
    <row r="15" spans="1:17" ht="15.75" x14ac:dyDescent="0.25">
      <c r="A15" s="80" t="s">
        <v>22</v>
      </c>
      <c r="B15" s="81" t="s">
        <v>23</v>
      </c>
      <c r="C15" s="82"/>
      <c r="D15" s="83"/>
      <c r="E15" s="83"/>
      <c r="F15" s="83"/>
      <c r="G15" s="83"/>
      <c r="H15" s="83"/>
      <c r="I15" s="84"/>
      <c r="J15" s="62"/>
      <c r="K15" s="62"/>
      <c r="L15" s="75">
        <v>5.62</v>
      </c>
      <c r="N15" s="77"/>
      <c r="O15" s="78"/>
      <c r="P15" s="85"/>
      <c r="Q15" s="86"/>
    </row>
    <row r="16" spans="1:17" ht="15.75" x14ac:dyDescent="0.25">
      <c r="A16" s="87" t="s">
        <v>353</v>
      </c>
      <c r="B16" s="88" t="s">
        <v>56</v>
      </c>
      <c r="C16" s="89" t="s">
        <v>327</v>
      </c>
      <c r="D16" s="90">
        <v>0.72</v>
      </c>
      <c r="E16" s="90">
        <f>VLOOKUP(B16,'Типовые 2 кв. 2021'!B:D,3,)</f>
        <v>429428.85833333334</v>
      </c>
      <c r="F16" s="90">
        <f>D16*E16</f>
        <v>309188.77799999999</v>
      </c>
      <c r="G16" s="91">
        <v>5.62</v>
      </c>
      <c r="H16" s="90">
        <f>F16*G16</f>
        <v>1737640.93236</v>
      </c>
      <c r="I16" s="92"/>
      <c r="K16" s="84"/>
      <c r="L16" s="84"/>
      <c r="N16" s="77"/>
      <c r="O16" s="78"/>
      <c r="P16" s="85"/>
      <c r="Q16" s="86"/>
    </row>
    <row r="17" spans="1:17" ht="15.75" x14ac:dyDescent="0.25">
      <c r="A17" s="93"/>
      <c r="B17" s="94"/>
      <c r="C17" s="89"/>
      <c r="D17" s="90"/>
      <c r="E17" s="95"/>
      <c r="F17" s="90"/>
      <c r="G17" s="91"/>
      <c r="H17" s="90"/>
      <c r="I17" s="92"/>
      <c r="N17" s="77"/>
      <c r="O17" s="78"/>
      <c r="P17" s="85"/>
      <c r="Q17" s="86"/>
    </row>
    <row r="18" spans="1:17" x14ac:dyDescent="0.25">
      <c r="A18" s="93"/>
      <c r="B18" s="82"/>
      <c r="C18" s="89"/>
      <c r="D18" s="91"/>
      <c r="E18" s="91"/>
      <c r="F18" s="91"/>
      <c r="G18" s="91"/>
      <c r="H18" s="91"/>
      <c r="I18" s="96"/>
    </row>
    <row r="19" spans="1:17" x14ac:dyDescent="0.25">
      <c r="A19" s="93"/>
      <c r="B19" s="82"/>
      <c r="C19" s="89"/>
      <c r="D19" s="91"/>
      <c r="E19" s="91"/>
      <c r="F19" s="91"/>
      <c r="G19" s="91"/>
      <c r="H19" s="91"/>
      <c r="I19" s="96"/>
    </row>
    <row r="20" spans="1:17" x14ac:dyDescent="0.25">
      <c r="A20" s="93"/>
      <c r="B20" s="81" t="s">
        <v>12</v>
      </c>
      <c r="C20" s="89"/>
      <c r="D20" s="91"/>
      <c r="E20" s="91"/>
      <c r="F20" s="91"/>
      <c r="G20" s="91"/>
      <c r="H20" s="91">
        <f>SUM(H21:H22)</f>
        <v>1737640.93236</v>
      </c>
      <c r="I20" s="96"/>
    </row>
    <row r="21" spans="1:17" x14ac:dyDescent="0.25">
      <c r="A21" s="93"/>
      <c r="B21" s="97" t="s">
        <v>2</v>
      </c>
      <c r="C21" s="89"/>
      <c r="D21" s="91"/>
      <c r="E21" s="91"/>
      <c r="F21" s="91"/>
      <c r="G21" s="91"/>
      <c r="H21" s="91">
        <f>H16</f>
        <v>1737640.93236</v>
      </c>
      <c r="I21" s="96"/>
    </row>
    <row r="22" spans="1:17" x14ac:dyDescent="0.25">
      <c r="A22" s="93"/>
      <c r="B22" s="97" t="s">
        <v>3</v>
      </c>
      <c r="C22" s="89"/>
      <c r="D22" s="91"/>
      <c r="E22" s="91"/>
      <c r="F22" s="91"/>
      <c r="G22" s="91"/>
      <c r="H22" s="91"/>
      <c r="I22" s="96"/>
    </row>
    <row r="23" spans="1:17" x14ac:dyDescent="0.25">
      <c r="A23" s="80" t="s">
        <v>24</v>
      </c>
      <c r="B23" s="81" t="s">
        <v>31</v>
      </c>
      <c r="C23" s="89"/>
      <c r="D23" s="91"/>
      <c r="E23" s="91"/>
      <c r="F23" s="91"/>
      <c r="G23" s="91"/>
      <c r="H23" s="91">
        <f>H20*0.08</f>
        <v>139011.27458880001</v>
      </c>
      <c r="I23" s="96"/>
    </row>
    <row r="24" spans="1:17" x14ac:dyDescent="0.25">
      <c r="A24" s="80" t="s">
        <v>26</v>
      </c>
      <c r="B24" s="81" t="s">
        <v>25</v>
      </c>
      <c r="C24" s="89"/>
      <c r="D24" s="91"/>
      <c r="E24" s="91"/>
      <c r="F24" s="91"/>
      <c r="G24" s="91"/>
      <c r="H24" s="91">
        <f>H23+H20</f>
        <v>1876652.2069488</v>
      </c>
      <c r="I24" s="96"/>
      <c r="J24" s="98">
        <f>H24-(SUM(C29:C31))</f>
        <v>0</v>
      </c>
    </row>
    <row r="25" spans="1:17" x14ac:dyDescent="0.25">
      <c r="A25" s="99"/>
      <c r="B25" s="62"/>
      <c r="C25" s="62"/>
    </row>
    <row r="26" spans="1:17" x14ac:dyDescent="0.25">
      <c r="A26" s="71" t="s">
        <v>13</v>
      </c>
      <c r="B26" s="62"/>
      <c r="C26" s="62"/>
    </row>
    <row r="27" spans="1:17" x14ac:dyDescent="0.25">
      <c r="A27" s="100"/>
      <c r="B27" s="62"/>
      <c r="C27" s="62"/>
      <c r="I27" s="72" t="s">
        <v>379</v>
      </c>
    </row>
    <row r="28" spans="1:17" ht="63.75" customHeight="1" x14ac:dyDescent="0.25">
      <c r="A28" s="101" t="s">
        <v>9</v>
      </c>
      <c r="B28" s="101" t="s">
        <v>0</v>
      </c>
      <c r="C28" s="102" t="s">
        <v>44</v>
      </c>
      <c r="D28" s="101" t="s">
        <v>40</v>
      </c>
      <c r="E28" s="101" t="s">
        <v>16</v>
      </c>
      <c r="F28" s="101" t="s">
        <v>17</v>
      </c>
      <c r="G28" s="101" t="s">
        <v>18</v>
      </c>
      <c r="H28" s="101" t="s">
        <v>375</v>
      </c>
      <c r="I28" s="101" t="s">
        <v>374</v>
      </c>
      <c r="J28" s="66">
        <v>1551691.7405980299</v>
      </c>
    </row>
    <row r="29" spans="1:17" ht="15.75" x14ac:dyDescent="0.25">
      <c r="A29" s="103">
        <v>1</v>
      </c>
      <c r="B29" s="97" t="s">
        <v>1</v>
      </c>
      <c r="C29" s="104">
        <f>H23</f>
        <v>139011.27458880001</v>
      </c>
      <c r="D29" s="105">
        <v>1.0369999999999999</v>
      </c>
      <c r="E29" s="106">
        <f>C29*D29</f>
        <v>144154.69174858561</v>
      </c>
      <c r="F29" s="106">
        <f>E29*0.2</f>
        <v>28830.938349717122</v>
      </c>
      <c r="G29" s="106">
        <f>E29+F29</f>
        <v>172985.63009830273</v>
      </c>
      <c r="H29" s="90">
        <f>I29*1.2</f>
        <v>94657.736789791248</v>
      </c>
      <c r="I29" s="90">
        <v>78881.447324826047</v>
      </c>
      <c r="J29" s="77">
        <v>78.881447324826041</v>
      </c>
      <c r="K29" s="66">
        <f t="shared" ref="K29:K32" si="0">H29*0.8/1000</f>
        <v>75.726189431833006</v>
      </c>
      <c r="L29" s="85"/>
      <c r="M29" s="107"/>
    </row>
    <row r="30" spans="1:17" ht="15.75" x14ac:dyDescent="0.25">
      <c r="A30" s="103">
        <v>2</v>
      </c>
      <c r="B30" s="97" t="s">
        <v>2</v>
      </c>
      <c r="C30" s="108">
        <f>H21</f>
        <v>1737640.93236</v>
      </c>
      <c r="D30" s="105">
        <v>1.0369999999999999</v>
      </c>
      <c r="E30" s="106">
        <f t="shared" ref="E30:E37" si="1">C30*D30</f>
        <v>1801933.6468573199</v>
      </c>
      <c r="F30" s="106">
        <f t="shared" ref="F30:F37" si="2">E30*0.2</f>
        <v>360386.729371464</v>
      </c>
      <c r="G30" s="106">
        <f t="shared" ref="G30:G37" si="3">E30+F30</f>
        <v>2162320.3762287837</v>
      </c>
      <c r="H30" s="90">
        <f t="shared" ref="H30:H32" si="4">I30*1.2</f>
        <v>1183221.7098723901</v>
      </c>
      <c r="I30" s="90">
        <v>986018.09156032524</v>
      </c>
      <c r="J30" s="77">
        <v>986.01809156032527</v>
      </c>
      <c r="K30" s="66">
        <f t="shared" si="0"/>
        <v>946.57736789791215</v>
      </c>
      <c r="L30" s="85"/>
      <c r="M30" s="107"/>
    </row>
    <row r="31" spans="1:17" ht="15.75" x14ac:dyDescent="0.25">
      <c r="A31" s="103">
        <v>3</v>
      </c>
      <c r="B31" s="97" t="s">
        <v>3</v>
      </c>
      <c r="C31" s="108">
        <f>H22</f>
        <v>0</v>
      </c>
      <c r="D31" s="105">
        <v>1.0369999999999999</v>
      </c>
      <c r="E31" s="106">
        <f t="shared" si="1"/>
        <v>0</v>
      </c>
      <c r="F31" s="106">
        <f t="shared" si="2"/>
        <v>0</v>
      </c>
      <c r="G31" s="106">
        <f t="shared" si="3"/>
        <v>0</v>
      </c>
      <c r="H31" s="90">
        <f t="shared" si="4"/>
        <v>0</v>
      </c>
      <c r="I31" s="90">
        <v>0</v>
      </c>
      <c r="J31" s="77">
        <v>0</v>
      </c>
      <c r="K31" s="66">
        <f t="shared" si="0"/>
        <v>0</v>
      </c>
      <c r="L31" s="85"/>
      <c r="M31" s="107"/>
    </row>
    <row r="32" spans="1:17" ht="15.75" x14ac:dyDescent="0.25">
      <c r="A32" s="103">
        <v>4</v>
      </c>
      <c r="B32" s="97" t="s">
        <v>7</v>
      </c>
      <c r="C32" s="108">
        <f>SUM(C33:C37)</f>
        <v>310961.27069141617</v>
      </c>
      <c r="D32" s="105">
        <v>1.0369999999999999</v>
      </c>
      <c r="E32" s="106">
        <f t="shared" si="1"/>
        <v>322466.83770699851</v>
      </c>
      <c r="F32" s="106">
        <f t="shared" si="2"/>
        <v>64493.367541399704</v>
      </c>
      <c r="G32" s="106">
        <f t="shared" si="3"/>
        <v>386960.20524839824</v>
      </c>
      <c r="H32" s="90">
        <f t="shared" si="4"/>
        <v>211744.62431192352</v>
      </c>
      <c r="I32" s="90">
        <v>176453.8535932696</v>
      </c>
      <c r="J32" s="77">
        <v>176.4538535932696</v>
      </c>
      <c r="K32" s="66">
        <f t="shared" si="0"/>
        <v>169.39569944953882</v>
      </c>
      <c r="L32" s="85"/>
      <c r="M32" s="107"/>
    </row>
    <row r="33" spans="1:16" ht="15.75" x14ac:dyDescent="0.25">
      <c r="A33" s="87" t="s">
        <v>354</v>
      </c>
      <c r="B33" s="97" t="s">
        <v>4</v>
      </c>
      <c r="C33" s="108">
        <f>SUM(C29:C31)*J33</f>
        <v>18203.526407403362</v>
      </c>
      <c r="D33" s="105">
        <v>1.0369999999999999</v>
      </c>
      <c r="E33" s="106">
        <f t="shared" si="1"/>
        <v>18877.056884477286</v>
      </c>
      <c r="F33" s="106">
        <f t="shared" si="2"/>
        <v>3775.4113768954576</v>
      </c>
      <c r="G33" s="106">
        <f t="shared" si="3"/>
        <v>22652.468261372742</v>
      </c>
      <c r="H33" s="90"/>
      <c r="I33" s="90"/>
      <c r="J33" s="109">
        <v>9.7000000000000003E-3</v>
      </c>
      <c r="L33" s="85"/>
      <c r="M33" s="107"/>
    </row>
    <row r="34" spans="1:16" ht="15.75" x14ac:dyDescent="0.25">
      <c r="A34" s="87" t="s">
        <v>355</v>
      </c>
      <c r="B34" s="110" t="s">
        <v>38</v>
      </c>
      <c r="C34" s="108">
        <f>SUM(C29:C31)*J34</f>
        <v>40160.357228704321</v>
      </c>
      <c r="D34" s="105">
        <v>1.0369999999999999</v>
      </c>
      <c r="E34" s="106">
        <f t="shared" si="1"/>
        <v>41646.290446166378</v>
      </c>
      <c r="F34" s="106">
        <f t="shared" si="2"/>
        <v>8329.2580892332753</v>
      </c>
      <c r="G34" s="106">
        <f t="shared" si="3"/>
        <v>49975.548535399656</v>
      </c>
      <c r="H34" s="90"/>
      <c r="I34" s="90"/>
      <c r="J34" s="109">
        <v>2.1399999999999999E-2</v>
      </c>
      <c r="L34" s="85"/>
      <c r="M34" s="107"/>
    </row>
    <row r="35" spans="1:16" ht="15.75" x14ac:dyDescent="0.25">
      <c r="A35" s="87" t="s">
        <v>356</v>
      </c>
      <c r="B35" s="110" t="s">
        <v>39</v>
      </c>
      <c r="C35" s="108">
        <f>SUM(C29:C31)*J35</f>
        <v>158389.44626647871</v>
      </c>
      <c r="D35" s="105">
        <v>1.0369999999999999</v>
      </c>
      <c r="E35" s="106">
        <f t="shared" si="1"/>
        <v>164249.85577833842</v>
      </c>
      <c r="F35" s="106">
        <f t="shared" si="2"/>
        <v>32849.971155667685</v>
      </c>
      <c r="G35" s="106">
        <f t="shared" si="3"/>
        <v>197099.82693400609</v>
      </c>
      <c r="H35" s="90"/>
      <c r="I35" s="90"/>
      <c r="J35" s="109">
        <v>8.4400000000000003E-2</v>
      </c>
      <c r="L35" s="85"/>
      <c r="M35" s="107"/>
    </row>
    <row r="36" spans="1:16" ht="15.75" x14ac:dyDescent="0.25">
      <c r="A36" s="87" t="s">
        <v>357</v>
      </c>
      <c r="B36" s="97" t="s">
        <v>6</v>
      </c>
      <c r="C36" s="108">
        <f>SUM(C29:C31)*J36</f>
        <v>53484.587898040802</v>
      </c>
      <c r="D36" s="105">
        <v>1.0369999999999999</v>
      </c>
      <c r="E36" s="106">
        <f t="shared" si="1"/>
        <v>55463.51765026831</v>
      </c>
      <c r="F36" s="106">
        <f t="shared" si="2"/>
        <v>11092.703530053663</v>
      </c>
      <c r="G36" s="106">
        <f t="shared" si="3"/>
        <v>66556.221180321969</v>
      </c>
      <c r="H36" s="90"/>
      <c r="I36" s="90"/>
      <c r="J36" s="109">
        <v>2.8500000000000001E-2</v>
      </c>
      <c r="L36" s="85"/>
      <c r="M36" s="107"/>
    </row>
    <row r="37" spans="1:16" x14ac:dyDescent="0.25">
      <c r="A37" s="87" t="s">
        <v>358</v>
      </c>
      <c r="B37" s="97" t="s">
        <v>5</v>
      </c>
      <c r="C37" s="108">
        <f>SUM(C29:C31)*J37</f>
        <v>40723.352890788963</v>
      </c>
      <c r="D37" s="105">
        <v>1.0369999999999999</v>
      </c>
      <c r="E37" s="106">
        <f t="shared" si="1"/>
        <v>42230.116947748153</v>
      </c>
      <c r="F37" s="106">
        <f t="shared" si="2"/>
        <v>8446.0233895496312</v>
      </c>
      <c r="G37" s="106">
        <f t="shared" si="3"/>
        <v>50676.14033729778</v>
      </c>
      <c r="H37" s="90"/>
      <c r="I37" s="90"/>
      <c r="J37" s="111">
        <v>2.1700000000000001E-2</v>
      </c>
    </row>
    <row r="38" spans="1:16" x14ac:dyDescent="0.25">
      <c r="A38" s="93"/>
      <c r="B38" s="112" t="s">
        <v>359</v>
      </c>
      <c r="C38" s="108">
        <f>SUM(C29:C32)</f>
        <v>2187613.4776402162</v>
      </c>
      <c r="D38" s="105">
        <v>1.0369999999999999</v>
      </c>
      <c r="E38" s="106">
        <f>SUM(E29:E32)</f>
        <v>2268555.1763129039</v>
      </c>
      <c r="F38" s="106">
        <f>SUM(F29:F32)</f>
        <v>453711.03526258084</v>
      </c>
      <c r="G38" s="106">
        <f>SUM(G29:G32)</f>
        <v>2722266.2115754848</v>
      </c>
      <c r="H38" s="90">
        <f>SUM(H29:H32)</f>
        <v>1489624.0709741048</v>
      </c>
      <c r="I38" s="90">
        <v>1241353.3924784209</v>
      </c>
      <c r="J38" s="98">
        <f>H38*1.2</f>
        <v>1787548.8851689256</v>
      </c>
      <c r="K38" s="66">
        <f>H38*0.8/1000</f>
        <v>1191.699256779284</v>
      </c>
    </row>
    <row r="40" spans="1:16" s="62" customFormat="1" ht="12.75" x14ac:dyDescent="0.2">
      <c r="A40" s="100" t="s">
        <v>28</v>
      </c>
      <c r="B40" s="100"/>
    </row>
    <row r="41" spans="1:16" s="63" customFormat="1" ht="67.5" customHeight="1" x14ac:dyDescent="0.25">
      <c r="A41" s="113" t="s">
        <v>29</v>
      </c>
      <c r="B41" s="114" t="s">
        <v>376</v>
      </c>
      <c r="C41" s="114"/>
      <c r="D41" s="114"/>
      <c r="E41" s="114"/>
      <c r="F41" s="114"/>
      <c r="G41" s="114"/>
    </row>
    <row r="42" spans="1:16" s="63" customFormat="1" ht="40.5" customHeight="1" x14ac:dyDescent="0.25">
      <c r="A42" s="113" t="s">
        <v>30</v>
      </c>
      <c r="B42" s="114" t="s">
        <v>360</v>
      </c>
      <c r="C42" s="114"/>
      <c r="D42" s="114"/>
      <c r="E42" s="114"/>
      <c r="F42" s="114"/>
      <c r="G42" s="114"/>
      <c r="H42" s="64"/>
      <c r="I42" s="64"/>
      <c r="J42" s="64" t="s">
        <v>367</v>
      </c>
      <c r="K42" s="63">
        <v>7.46</v>
      </c>
      <c r="M42" s="54" t="s">
        <v>334</v>
      </c>
      <c r="N42" s="55">
        <v>1.0369999999999999</v>
      </c>
      <c r="O42" s="54"/>
      <c r="P42" s="54"/>
    </row>
    <row r="43" spans="1:16" s="63" customFormat="1" ht="28.5" customHeight="1" x14ac:dyDescent="0.25">
      <c r="A43" s="113" t="s">
        <v>32</v>
      </c>
      <c r="B43" s="114" t="s">
        <v>33</v>
      </c>
      <c r="C43" s="114"/>
      <c r="D43" s="114"/>
      <c r="E43" s="114"/>
      <c r="F43" s="114"/>
      <c r="G43" s="114"/>
      <c r="J43" s="63" t="s">
        <v>365</v>
      </c>
      <c r="K43" s="63">
        <v>5.62</v>
      </c>
      <c r="M43" s="54" t="s">
        <v>335</v>
      </c>
      <c r="N43" s="55">
        <f>1.037*1.038</f>
        <v>1.076406</v>
      </c>
      <c r="O43" s="56"/>
      <c r="P43" s="56"/>
    </row>
    <row r="44" spans="1:16" s="62" customFormat="1" ht="16.5" customHeight="1" x14ac:dyDescent="0.2">
      <c r="A44" s="113" t="s">
        <v>34</v>
      </c>
      <c r="B44" s="63" t="s">
        <v>377</v>
      </c>
      <c r="C44" s="63"/>
      <c r="J44" s="62" t="s">
        <v>364</v>
      </c>
      <c r="K44" s="62">
        <v>6.16</v>
      </c>
      <c r="M44" s="54" t="s">
        <v>336</v>
      </c>
      <c r="N44" s="55">
        <f>1.037*1.038*1.038</f>
        <v>1.117309428</v>
      </c>
      <c r="O44" s="115"/>
      <c r="P44" s="115"/>
    </row>
    <row r="45" spans="1:16" s="62" customFormat="1" ht="15.75" customHeight="1" x14ac:dyDescent="0.2">
      <c r="A45" s="116" t="s">
        <v>35</v>
      </c>
      <c r="B45" s="63" t="s">
        <v>378</v>
      </c>
      <c r="C45" s="63"/>
      <c r="M45" s="54" t="s">
        <v>337</v>
      </c>
      <c r="N45" s="55">
        <f>1.037*1.038*1.038*1.038</f>
        <v>1.159767186264</v>
      </c>
      <c r="O45" s="115"/>
      <c r="P45" s="115"/>
    </row>
    <row r="46" spans="1:16" s="62" customFormat="1" ht="18.75" customHeight="1" x14ac:dyDescent="0.25">
      <c r="A46" s="116" t="s">
        <v>36</v>
      </c>
      <c r="B46" s="63" t="s">
        <v>41</v>
      </c>
      <c r="C46" s="63"/>
      <c r="M46" s="54"/>
      <c r="N46" s="56"/>
      <c r="O46" s="115"/>
      <c r="P46" s="115"/>
    </row>
    <row r="47" spans="1:16" s="62" customFormat="1" ht="12.75" x14ac:dyDescent="0.2">
      <c r="A47" s="99"/>
    </row>
    <row r="48" spans="1:16" x14ac:dyDescent="0.25">
      <c r="B48" s="63"/>
    </row>
  </sheetData>
  <dataConsolidate>
    <dataRefs count="1">
      <dataRef ref="B8:B287" sheet="Типовые 2 кв. 2021"/>
    </dataRefs>
  </dataConsolidate>
  <mergeCells count="14">
    <mergeCell ref="B41:G41"/>
    <mergeCell ref="B42:G42"/>
    <mergeCell ref="B43:G43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19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2021'!$B$8:$B$289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60" t="s">
        <v>46</v>
      </c>
      <c r="C3" s="60"/>
      <c r="D3" s="60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61"/>
      <c r="D6" s="61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363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364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364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364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364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364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364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364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364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364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364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364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364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364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364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364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364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364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364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364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364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364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364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364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364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364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364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364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364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364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364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364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364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364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364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364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364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364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364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364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364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364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364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364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364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364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364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364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364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364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364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364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364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364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364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364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364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364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364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364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364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364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364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364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364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364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364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364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364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364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364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364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364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364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364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364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364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364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364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364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364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364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364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364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364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364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364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364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364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364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365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365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365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365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365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365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365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365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365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365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365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365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365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365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365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365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365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365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365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365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365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365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365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365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365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365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365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365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365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365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365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365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365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365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365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365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365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365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365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365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365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365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365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365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365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365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365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365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365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365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365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365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365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365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365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365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365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365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365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365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365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365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365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365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365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365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365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365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365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365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365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365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365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365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365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365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365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365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365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365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365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365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365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365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365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365</v>
      </c>
    </row>
    <row r="183" spans="1:6" x14ac:dyDescent="0.25">
      <c r="A183" s="31">
        <v>176</v>
      </c>
      <c r="B183" s="36" t="s">
        <v>372</v>
      </c>
      <c r="C183" s="37">
        <v>931769.18</v>
      </c>
      <c r="D183" s="35">
        <f t="shared" si="2"/>
        <v>776474.31666666677</v>
      </c>
      <c r="E183" s="35"/>
      <c r="F183" s="53" t="s">
        <v>365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365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365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365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365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365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365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365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365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365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365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365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365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365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365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365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365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365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365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365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365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365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365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365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365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365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365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365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365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365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365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365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365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365</v>
      </c>
    </row>
    <row r="217" spans="1:6" x14ac:dyDescent="0.25">
      <c r="A217" s="31">
        <v>210</v>
      </c>
      <c r="B217" s="36" t="s">
        <v>368</v>
      </c>
      <c r="C217" s="37">
        <v>13602.64</v>
      </c>
      <c r="D217" s="35">
        <f t="shared" si="3"/>
        <v>11335.533333333333</v>
      </c>
      <c r="E217" s="35"/>
      <c r="F217" s="53" t="s">
        <v>365</v>
      </c>
    </row>
    <row r="218" spans="1:6" x14ac:dyDescent="0.25">
      <c r="A218" s="31">
        <v>211</v>
      </c>
      <c r="B218" s="36" t="s">
        <v>370</v>
      </c>
      <c r="C218" s="37">
        <v>59787.55</v>
      </c>
      <c r="D218" s="35">
        <f t="shared" si="3"/>
        <v>49822.958333333336</v>
      </c>
      <c r="E218" s="35"/>
      <c r="F218" s="53" t="s">
        <v>365</v>
      </c>
    </row>
    <row r="219" spans="1:6" x14ac:dyDescent="0.25">
      <c r="A219" s="31">
        <v>212</v>
      </c>
      <c r="B219" s="36" t="s">
        <v>369</v>
      </c>
      <c r="C219" s="37">
        <v>107.95</v>
      </c>
      <c r="D219" s="35">
        <f t="shared" si="3"/>
        <v>89.958333333333343</v>
      </c>
      <c r="E219" s="35"/>
      <c r="F219" s="53" t="s">
        <v>365</v>
      </c>
    </row>
    <row r="220" spans="1:6" x14ac:dyDescent="0.25">
      <c r="A220" s="31">
        <v>213</v>
      </c>
      <c r="B220" s="36" t="s">
        <v>371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366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366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366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366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366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366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366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366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366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366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366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366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366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366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366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366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366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366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366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366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366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366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366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366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366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366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366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366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366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366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366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366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366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366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366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366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366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366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366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366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366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366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366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366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366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366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366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366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366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366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366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365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365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365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364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364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364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366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366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366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366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366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366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366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366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366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366</v>
      </c>
    </row>
    <row r="288" spans="1:6" x14ac:dyDescent="0.25">
      <c r="A288" s="31">
        <v>281</v>
      </c>
      <c r="B288" s="34" t="s">
        <v>361</v>
      </c>
      <c r="C288" s="46">
        <v>157021.46</v>
      </c>
      <c r="D288" s="46">
        <f t="shared" ref="D288:D289" si="5">C288/1.2</f>
        <v>130851.21666666666</v>
      </c>
      <c r="E288" s="46"/>
      <c r="F288" s="53" t="s">
        <v>364</v>
      </c>
    </row>
    <row r="289" spans="1:6" x14ac:dyDescent="0.25">
      <c r="A289" s="31">
        <v>282</v>
      </c>
      <c r="B289" s="34" t="s">
        <v>362</v>
      </c>
      <c r="C289" s="46">
        <v>8120.62</v>
      </c>
      <c r="D289" s="46">
        <f t="shared" si="5"/>
        <v>6767.1833333333334</v>
      </c>
      <c r="E289" s="46"/>
      <c r="F289" s="53" t="s">
        <v>364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2022-03-15T05:57:08Z</dcterms:modified>
</cp:coreProperties>
</file>