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Технический директор\ОКС\Рабочий формат ИПР\ССР\"/>
    </mc:Choice>
  </mc:AlternateContent>
  <bookViews>
    <workbookView xWindow="0" yWindow="0" windowWidth="13410" windowHeight="10545" tabRatio="581" activeTab="1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9" i="1" l="1"/>
  <c r="G29" i="2"/>
  <c r="G42" i="2" l="1"/>
  <c r="F25" i="2" l="1"/>
  <c r="F26" i="2" s="1"/>
  <c r="F30" i="2" s="1"/>
  <c r="F35" i="2" s="1"/>
  <c r="F45" i="2" s="1"/>
  <c r="F44" i="2"/>
  <c r="E44" i="2"/>
  <c r="D44" i="2"/>
  <c r="H42" i="2"/>
  <c r="H41" i="2"/>
  <c r="H40" i="2"/>
  <c r="H39" i="2"/>
  <c r="H38" i="2"/>
  <c r="H37" i="2"/>
  <c r="F34" i="2"/>
  <c r="E34" i="2"/>
  <c r="D34" i="2"/>
  <c r="G30" i="2"/>
  <c r="F29" i="2"/>
  <c r="H29" i="2" s="1"/>
  <c r="E29" i="2"/>
  <c r="D29" i="2"/>
  <c r="H28" i="2"/>
  <c r="G26" i="2"/>
  <c r="E26" i="2"/>
  <c r="E30" i="2" s="1"/>
  <c r="E35" i="2" s="1"/>
  <c r="E45" i="2" s="1"/>
  <c r="D26" i="2"/>
  <c r="D30" i="2" s="1"/>
  <c r="H25" i="2"/>
  <c r="H26" i="2" s="1"/>
  <c r="H30" i="2" l="1"/>
  <c r="H47" i="2" s="1"/>
  <c r="D35" i="2"/>
  <c r="D45" i="2" s="1"/>
  <c r="G43" i="2"/>
  <c r="G33" i="2"/>
  <c r="H33" i="2" s="1"/>
  <c r="G32" i="2"/>
  <c r="E47" i="2"/>
  <c r="E48" i="2" s="1"/>
  <c r="F47" i="2"/>
  <c r="F48" i="2" s="1"/>
  <c r="G47" i="2"/>
  <c r="G48" i="2" s="1"/>
  <c r="D44" i="1"/>
  <c r="E44" i="1"/>
  <c r="F44" i="1"/>
  <c r="H38" i="1"/>
  <c r="H39" i="1"/>
  <c r="H40" i="1"/>
  <c r="H41" i="1"/>
  <c r="H42" i="1"/>
  <c r="H37" i="1"/>
  <c r="E34" i="1"/>
  <c r="F34" i="1"/>
  <c r="D34" i="1"/>
  <c r="H28" i="1"/>
  <c r="F29" i="1"/>
  <c r="E29" i="1"/>
  <c r="D29" i="1"/>
  <c r="D26" i="1"/>
  <c r="E49" i="2" l="1"/>
  <c r="F49" i="2"/>
  <c r="H32" i="2"/>
  <c r="G34" i="2"/>
  <c r="H43" i="2"/>
  <c r="G44" i="2"/>
  <c r="H44" i="2" s="1"/>
  <c r="D47" i="2"/>
  <c r="D48" i="2" s="1"/>
  <c r="H48" i="2" s="1"/>
  <c r="D30" i="1"/>
  <c r="H29" i="1"/>
  <c r="F26" i="1"/>
  <c r="F30" i="1" s="1"/>
  <c r="F35" i="1" s="1"/>
  <c r="F45" i="1" s="1"/>
  <c r="F47" i="1" s="1"/>
  <c r="F49" i="1" s="1"/>
  <c r="G26" i="1"/>
  <c r="G30" i="1" s="1"/>
  <c r="G47" i="1" s="1"/>
  <c r="D49" i="2" l="1"/>
  <c r="H34" i="2"/>
  <c r="H35" i="2" s="1"/>
  <c r="G35" i="2"/>
  <c r="G45" i="2" s="1"/>
  <c r="D35" i="1"/>
  <c r="D45" i="1" s="1"/>
  <c r="F48" i="1"/>
  <c r="G49" i="2" l="1"/>
  <c r="H45" i="2"/>
  <c r="H49" i="2" s="1"/>
  <c r="D6" i="2" s="1"/>
  <c r="H25" i="1"/>
  <c r="E26" i="1" l="1"/>
  <c r="E30" i="1" s="1"/>
  <c r="G43" i="1" s="1"/>
  <c r="G33" i="1" l="1"/>
  <c r="H33" i="1" s="1"/>
  <c r="E35" i="1"/>
  <c r="E45" i="1" s="1"/>
  <c r="G32" i="1"/>
  <c r="G44" i="1" l="1"/>
  <c r="H44" i="1" s="1"/>
  <c r="H43" i="1"/>
  <c r="G34" i="1"/>
  <c r="H32" i="1"/>
  <c r="E47" i="1"/>
  <c r="E48" i="1" s="1"/>
  <c r="D47" i="1"/>
  <c r="D48" i="1" s="1"/>
  <c r="H34" i="1" l="1"/>
  <c r="G35" i="1"/>
  <c r="G45" i="1" s="1"/>
  <c r="H45" i="1" s="1"/>
  <c r="H26" i="1"/>
  <c r="H30" i="1" s="1"/>
  <c r="H47" i="1" s="1"/>
  <c r="D49" i="1"/>
  <c r="E49" i="1"/>
  <c r="G48" i="1" l="1"/>
  <c r="H48" i="1" s="1"/>
  <c r="H35" i="1"/>
  <c r="H49" i="1" l="1"/>
  <c r="D6" i="1" s="1"/>
  <c r="G49" i="1"/>
</calcChain>
</file>

<file path=xl/sharedStrings.xml><?xml version="1.0" encoding="utf-8"?>
<sst xmlns="http://schemas.openxmlformats.org/spreadsheetml/2006/main" count="110" uniqueCount="52">
  <si>
    <t>Форма № 1</t>
  </si>
  <si>
    <t xml:space="preserve">Заказчик </t>
  </si>
  <si>
    <t xml:space="preserve">АО "ЛОЭСК" </t>
  </si>
  <si>
    <t>(наименование организации)</t>
  </si>
  <si>
    <t>"Утвержден" «    »________________2022 г.</t>
  </si>
  <si>
    <t>В том числе возвратных сумм  тыс. руб.</t>
  </si>
  <si>
    <t>(ссылка на документ об утверждении)</t>
  </si>
  <si>
    <t>«    »________________2022 г.</t>
  </si>
  <si>
    <t>СВОДНЫЙ СМЕТНЫЙ РАСЧЕТ СТОИМОСТИ СТРОИТЕЛЬСТВА</t>
  </si>
  <si>
    <t>(наименование стройки)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</si>
  <si>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</si>
  <si>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</si>
  <si>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</si>
  <si>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</si>
  <si>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</si>
  <si>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</si>
  <si>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</si>
  <si>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</si>
  <si>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прочих</t>
  </si>
  <si>
    <t>Глава 2. Основные объекты строительства</t>
  </si>
  <si>
    <t>ЛС</t>
  </si>
  <si>
    <t>Итого по Главе 2. "Основные объекты строительства"</t>
  </si>
  <si>
    <t>Глава 9. Прочие работы и затраты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</si>
  <si>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</si>
  <si>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</si>
  <si>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проектные и изыскательские работы</t>
  </si>
  <si>
    <t>Топосьемка</t>
  </si>
  <si>
    <t>КИС</t>
  </si>
  <si>
    <t>Вынос в натуру</t>
  </si>
  <si>
    <t>РТН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</si>
  <si>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</si>
  <si>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</si>
  <si>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</si>
  <si>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</si>
  <si>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</si>
  <si>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</si>
  <si>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Затраты заказчика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</si>
  <si>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</si>
  <si>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</si>
  <si>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</si>
  <si>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</si>
  <si>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Главе 10. "Прочие работы и затраты"</t>
  </si>
  <si>
    <t>Итого по Главам 1-10</t>
  </si>
  <si>
    <t>тыс. руб.</t>
  </si>
  <si>
    <r>
      <t xml:space="preserve">Сводный сметный расчет в сумме </t>
    </r>
    <r>
      <rPr>
        <sz val="10"/>
        <color rgb="FFFF0000"/>
        <rFont val="Times New Roman"/>
        <family val="1"/>
        <charset val="204"/>
      </rPr>
      <t/>
    </r>
  </si>
  <si>
    <t>приказ АО "ЛОЭСК" №550а о/д от 29.12.2021</t>
  </si>
  <si>
    <t xml:space="preserve">Пусконаладочные работы </t>
  </si>
  <si>
    <t>Проект</t>
  </si>
  <si>
    <t>Составлена в ценах по состоянию на 4 кв.2022 г.</t>
  </si>
  <si>
    <t>Реконструкция КТП-31 в п. Ульяновка инв.№ 210000449</t>
  </si>
  <si>
    <t>Тосно, РК сооружения КТП-31 в п. Ульяновка (инв.№210000449) (12-1-21-0-01-04-2-102)</t>
  </si>
  <si>
    <t>Составлена в базовых ценах 2001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</si>
</sst>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41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DATA"/>
      <sheetName val="ПДР"/>
      <sheetName val="Списки"/>
      <sheetName val="6.14_КР"/>
      <sheetName val="вариант"/>
      <sheetName val="см8"/>
      <sheetName val="Обновление"/>
      <sheetName val="Цена"/>
      <sheetName val="Product"/>
      <sheetName val="Summary"/>
      <sheetName val="свод 2"/>
      <sheetName val="Прилож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Нормы"/>
      <sheetName val="информация"/>
      <sheetName val="13.1"/>
      <sheetName val="Текущие цены"/>
      <sheetName val="рабочий"/>
      <sheetName val="окраска"/>
      <sheetName val="отчет эл_эн  2000"/>
      <sheetName val="к.84-к.83"/>
      <sheetName val="Счет-Фактура"/>
      <sheetName val="Коэфф1."/>
      <sheetName val="График"/>
      <sheetName val="ПОДПИСИ"/>
      <sheetName val="РАСЧЕТ"/>
      <sheetName val="КП (2)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Данные_для_расчёта_сметы"/>
      <sheetName val="6_14_КР"/>
      <sheetName val="свод_2"/>
      <sheetName val="Зап-3-_СЦБ"/>
      <sheetName val="13_1"/>
      <sheetName val="Пример_расчета"/>
      <sheetName val="СметаСводная_Рыб"/>
      <sheetName val="К.рын"/>
      <sheetName val="Сводная смета"/>
      <sheetName val="sapactivexlhiddensheet"/>
      <sheetName val="Текущие_цены"/>
      <sheetName val="отчет_эл_эн__2000"/>
      <sheetName val="к_84-к_83"/>
      <sheetName val="6.3"/>
      <sheetName val="6.7"/>
      <sheetName val="6.3.1.3"/>
      <sheetName val="Лист2"/>
      <sheetName val="свод 3"/>
      <sheetName val="ID"/>
      <sheetName val="СС"/>
      <sheetName val="Opex personnel (Term facs)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накладная"/>
      <sheetName val="Акт"/>
      <sheetName val="Капитальные затраты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Lucent"/>
      <sheetName val="BACT"/>
      <sheetName val="АСУ-линия-1"/>
      <sheetName val="ТЗ АСУ-1"/>
      <sheetName val="2-stage"/>
      <sheetName val="лч и кам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Норм"/>
      <sheetName val="ИД СМР"/>
      <sheetName val="ФОТ для смет"/>
      <sheetName val="ЛС_РЕС"/>
      <sheetName val="Общ"/>
      <sheetName val="_x0000__x0000_"/>
      <sheetName val="таблица_руко_x0019__x0015_ _x0003__x000c__x0011__x0011_"/>
      <sheetName val="КБК ДПК"/>
      <sheetName val="Вспом."/>
      <sheetName val="УКП"/>
      <sheetName val="БД"/>
      <sheetName val="Лист4"/>
      <sheetName val="Общий"/>
      <sheetName val="ТабР"/>
      <sheetName val="ЕТС (ф)"/>
      <sheetName val="исх-данные"/>
      <sheetName val="3_гидромет"/>
      <sheetName val="база"/>
      <sheetName val="Main list"/>
      <sheetName val="ПД-2.2"/>
      <sheetName val="6"/>
      <sheetName val="1.14"/>
      <sheetName val="1.7"/>
      <sheetName val="#ССЫЛКА"/>
      <sheetName val="ПС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/>
      <sheetData sheetId="74"/>
      <sheetData sheetId="75"/>
      <sheetData sheetId="76"/>
      <sheetData sheetId="77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/>
      <sheetData sheetId="221"/>
      <sheetData sheetId="222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Данные для расчёта сметы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График"/>
      <sheetName val="СметаСводная 1 оч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Списки"/>
      <sheetName val="6.14_КР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АСУ-линия-1"/>
      <sheetName val="ТЗ АСУ-1"/>
      <sheetName val="3 Сл.-структура затрат"/>
      <sheetName val="_x0000__x0000_"/>
      <sheetName val="ПС 110 кВ (доп)"/>
      <sheetName val="W28"/>
      <sheetName val="Пра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view="pageBreakPreview" topLeftCell="A13" zoomScale="75" zoomScaleNormal="75" zoomScaleSheetLayoutView="75" workbookViewId="0">
      <selection activeCell="H42" sqref="H42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684.739531016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4.75" customHeight="1" x14ac:dyDescent="0.2">
      <c r="C8" s="33"/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4.75" customHeight="1" x14ac:dyDescent="0.2">
      <c r="C15" s="35" t="s">
        <v>50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48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x14ac:dyDescent="0.2">
      <c r="A25" s="18">
        <v>1</v>
      </c>
      <c r="B25" s="19" t="s">
        <v>20</v>
      </c>
      <c r="C25" s="25" t="s">
        <v>49</v>
      </c>
      <c r="D25" s="27"/>
      <c r="E25" s="27">
        <v>109.839</v>
      </c>
      <c r="F25" s="21">
        <v>321.71899999999999</v>
      </c>
      <c r="G25" s="21">
        <v>0</v>
      </c>
      <c r="H25" s="20">
        <f>D25+E25+G25+F25</f>
        <v>431.55799999999999</v>
      </c>
    </row>
    <row r="26" spans="1:8" x14ac:dyDescent="0.2">
      <c r="A26" s="22"/>
      <c r="B26" s="28" t="s">
        <v>21</v>
      </c>
      <c r="C26" s="29"/>
      <c r="D26" s="20">
        <f>D25</f>
        <v>0</v>
      </c>
      <c r="E26" s="20">
        <f>E25</f>
        <v>109.839</v>
      </c>
      <c r="F26" s="21">
        <f>F25</f>
        <v>321.71899999999999</v>
      </c>
      <c r="G26" s="21">
        <f>G25</f>
        <v>0</v>
      </c>
      <c r="H26" s="20">
        <f>H25</f>
        <v>431.55799999999999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46</v>
      </c>
      <c r="D28" s="21"/>
      <c r="E28" s="21"/>
      <c r="F28" s="21"/>
      <c r="G28" s="20">
        <v>25.335000000000001</v>
      </c>
      <c r="H28" s="20">
        <f>G28+D28+E28+F28</f>
        <v>25.335000000000001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1">
        <f>G28</f>
        <v>25.335000000000001</v>
      </c>
      <c r="H29" s="20">
        <f>G29+F29+E29+D29</f>
        <v>25.335000000000001</v>
      </c>
    </row>
    <row r="30" spans="1:8" x14ac:dyDescent="0.2">
      <c r="A30" s="22"/>
      <c r="B30" s="28" t="s">
        <v>24</v>
      </c>
      <c r="C30" s="29"/>
      <c r="D30" s="20">
        <f>D26+D29</f>
        <v>0</v>
      </c>
      <c r="E30" s="20">
        <f t="shared" ref="E30:G30" si="0">E26+E29</f>
        <v>109.839</v>
      </c>
      <c r="F30" s="20">
        <f t="shared" si="0"/>
        <v>321.71899999999999</v>
      </c>
      <c r="G30" s="20">
        <f t="shared" si="0"/>
        <v>25.335000000000001</v>
      </c>
      <c r="H30" s="20">
        <f>H26+H29</f>
        <v>456.89299999999997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9.2353412000000006</v>
      </c>
      <c r="H32" s="20">
        <f>D32+E32+F32+G32</f>
        <v>9.2353412000000006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42.410588128000001</v>
      </c>
      <c r="H33" s="20">
        <f>D33+E33+F33+G33</f>
        <v>42.410588128000001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51.645929328000001</v>
      </c>
      <c r="H34" s="20">
        <f>D34+E34+F34+G34</f>
        <v>51.645929328000001</v>
      </c>
    </row>
    <row r="35" spans="1:8" x14ac:dyDescent="0.2">
      <c r="A35" s="22"/>
      <c r="B35" s="28" t="s">
        <v>42</v>
      </c>
      <c r="C35" s="29"/>
      <c r="D35" s="20">
        <f>D30+D34</f>
        <v>0</v>
      </c>
      <c r="E35" s="20">
        <f t="shared" ref="E35:F35" si="2">E30+E34</f>
        <v>109.839</v>
      </c>
      <c r="F35" s="20">
        <f t="shared" si="2"/>
        <v>321.71899999999999</v>
      </c>
      <c r="G35" s="20">
        <f>G30+G34</f>
        <v>76.980929328000002</v>
      </c>
      <c r="H35" s="20">
        <f>H34+H30</f>
        <v>508.53892932799999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47</v>
      </c>
      <c r="D37" s="21"/>
      <c r="E37" s="21"/>
      <c r="F37" s="21"/>
      <c r="G37" s="20">
        <v>20.602119999999999</v>
      </c>
      <c r="H37" s="20">
        <f>G37+F37+E37+D37</f>
        <v>20.602119999999999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v>0</v>
      </c>
      <c r="H38" s="20">
        <f t="shared" ref="H38:H43" si="3">G38+F38+E38+D38</f>
        <v>0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v>0</v>
      </c>
      <c r="H39" s="20">
        <f t="shared" si="3"/>
        <v>0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v>0</v>
      </c>
      <c r="H40" s="20">
        <f t="shared" si="3"/>
        <v>0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v>0</v>
      </c>
      <c r="H41" s="20">
        <f t="shared" si="3"/>
        <v>0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v>25</v>
      </c>
      <c r="H42" s="20">
        <f t="shared" si="3"/>
        <v>25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30.099457688000001</v>
      </c>
      <c r="H43" s="20">
        <f t="shared" si="3"/>
        <v>30.099457688000001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75.701577688</v>
      </c>
      <c r="H44" s="20">
        <f>G44+F44+E44+D44</f>
        <v>75.701577688</v>
      </c>
    </row>
    <row r="45" spans="1:8" x14ac:dyDescent="0.2">
      <c r="A45" s="22"/>
      <c r="B45" s="28" t="s">
        <v>31</v>
      </c>
      <c r="C45" s="29"/>
      <c r="D45" s="20">
        <f>D35+D44</f>
        <v>0</v>
      </c>
      <c r="E45" s="20">
        <f t="shared" ref="E45:G45" si="5">E35+E44</f>
        <v>109.839</v>
      </c>
      <c r="F45" s="20">
        <f t="shared" si="5"/>
        <v>321.71899999999999</v>
      </c>
      <c r="G45" s="20">
        <f t="shared" si="5"/>
        <v>152.68250701599999</v>
      </c>
      <c r="H45" s="20">
        <f>D45+E45+F45+G45</f>
        <v>584.24050701600004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0</v>
      </c>
      <c r="E47" s="20">
        <f t="shared" ref="E47:F47" si="6">E45/100*20</f>
        <v>21.9678</v>
      </c>
      <c r="F47" s="20">
        <f t="shared" si="6"/>
        <v>64.343800000000002</v>
      </c>
      <c r="G47" s="20">
        <f>(G30+G37+G38+G39+G40+G41+G42)/100*20</f>
        <v>14.187424</v>
      </c>
      <c r="H47" s="20">
        <f>(H30+H37+H38+H39+H40+H41+H42)/100*20</f>
        <v>100.49902400000001</v>
      </c>
    </row>
    <row r="48" spans="1:8" x14ac:dyDescent="0.2">
      <c r="A48" s="22"/>
      <c r="B48" s="28" t="s">
        <v>34</v>
      </c>
      <c r="C48" s="29"/>
      <c r="D48" s="20">
        <f>D47</f>
        <v>0</v>
      </c>
      <c r="E48" s="20">
        <f>E47</f>
        <v>21.9678</v>
      </c>
      <c r="F48" s="21">
        <f>F47</f>
        <v>64.343800000000002</v>
      </c>
      <c r="G48" s="20">
        <f>G47</f>
        <v>14.187424</v>
      </c>
      <c r="H48" s="20">
        <f>D48+E48+F48+G48</f>
        <v>100.49902399999999</v>
      </c>
    </row>
    <row r="49" spans="1:8" x14ac:dyDescent="0.2">
      <c r="A49" s="22"/>
      <c r="B49" s="28" t="s">
        <v>35</v>
      </c>
      <c r="C49" s="29"/>
      <c r="D49" s="20">
        <f>D45+D47</f>
        <v>0</v>
      </c>
      <c r="E49" s="20">
        <f>E45+E47</f>
        <v>131.80680000000001</v>
      </c>
      <c r="F49" s="20">
        <f t="shared" ref="F49" si="7">F45+F47</f>
        <v>386.06279999999998</v>
      </c>
      <c r="G49" s="20">
        <f>G45+G47</f>
        <v>166.86993101599998</v>
      </c>
      <c r="H49" s="20">
        <f>H45+H47</f>
        <v>684.739531016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70" fitToHeight="3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"/>
  <sheetViews>
    <sheetView tabSelected="1" view="pageBreakPreview" topLeftCell="A13" zoomScale="75" zoomScaleNormal="75" zoomScaleSheetLayoutView="75" workbookViewId="0">
      <selection activeCell="C33" sqref="C33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2" t="s">
        <v>2</v>
      </c>
      <c r="D2" s="32"/>
      <c r="E2" s="32"/>
      <c r="F2" s="32"/>
      <c r="G2" s="32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4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39" t="s">
        <v>44</v>
      </c>
      <c r="C6" s="39"/>
      <c r="D6" s="24">
        <f>H49</f>
        <v>94.175879927209309</v>
      </c>
      <c r="E6" s="2" t="s">
        <v>43</v>
      </c>
      <c r="F6" s="2"/>
      <c r="G6" s="2"/>
      <c r="H6" s="2"/>
    </row>
    <row r="7" spans="2:8" x14ac:dyDescent="0.2">
      <c r="B7" s="40" t="s">
        <v>5</v>
      </c>
      <c r="C7" s="40"/>
      <c r="D7" s="2"/>
      <c r="E7" s="2" t="s">
        <v>43</v>
      </c>
      <c r="F7" s="2"/>
      <c r="G7" s="2"/>
      <c r="H7" s="2"/>
    </row>
    <row r="8" spans="2:8" ht="24.75" customHeight="1" x14ac:dyDescent="0.2">
      <c r="C8" s="33"/>
      <c r="D8" s="34"/>
      <c r="E8" s="34"/>
      <c r="F8" s="34"/>
      <c r="G8" s="34"/>
      <c r="H8" s="2"/>
    </row>
    <row r="9" spans="2:8" x14ac:dyDescent="0.2">
      <c r="D9" s="10" t="s">
        <v>6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B11" s="1" t="s">
        <v>7</v>
      </c>
      <c r="H11" s="2"/>
    </row>
    <row r="12" spans="2:8" x14ac:dyDescent="0.2">
      <c r="G12" s="2"/>
      <c r="H12" s="2"/>
    </row>
    <row r="13" spans="2:8" x14ac:dyDescent="0.2">
      <c r="D13" s="12" t="s">
        <v>8</v>
      </c>
      <c r="F13" s="2"/>
      <c r="G13" s="2"/>
      <c r="H13" s="2"/>
    </row>
    <row r="14" spans="2:8" x14ac:dyDescent="0.2">
      <c r="D14" s="13"/>
      <c r="F14" s="2"/>
      <c r="G14" s="2"/>
      <c r="H14" s="2"/>
    </row>
    <row r="15" spans="2:8" ht="24.75" customHeight="1" x14ac:dyDescent="0.2">
      <c r="C15" s="35" t="s">
        <v>50</v>
      </c>
      <c r="D15" s="32"/>
      <c r="E15" s="32"/>
      <c r="F15" s="32"/>
      <c r="G15" s="32"/>
      <c r="H15" s="2"/>
    </row>
    <row r="16" spans="2:8" x14ac:dyDescent="0.2">
      <c r="D16" s="14" t="s">
        <v>9</v>
      </c>
      <c r="F16" s="2"/>
      <c r="G16" s="2"/>
      <c r="H16" s="2"/>
    </row>
    <row r="17" spans="1:8" x14ac:dyDescent="0.2">
      <c r="H17" s="2"/>
    </row>
    <row r="18" spans="1:8" x14ac:dyDescent="0.2">
      <c r="B18" s="1" t="s">
        <v>51</v>
      </c>
      <c r="D18" s="13"/>
      <c r="E18" s="2"/>
      <c r="F18" s="2"/>
      <c r="G18" s="2"/>
      <c r="H18" s="2"/>
    </row>
    <row r="19" spans="1:8" ht="12.75" customHeight="1" x14ac:dyDescent="0.2">
      <c r="A19" s="36" t="s">
        <v>10</v>
      </c>
      <c r="B19" s="37" t="s">
        <v>11</v>
      </c>
      <c r="C19" s="37" t="s">
        <v>12</v>
      </c>
      <c r="D19" s="38" t="s">
        <v>13</v>
      </c>
      <c r="E19" s="38"/>
      <c r="F19" s="38"/>
      <c r="G19" s="38"/>
      <c r="H19" s="36" t="s">
        <v>14</v>
      </c>
    </row>
    <row r="20" spans="1:8" x14ac:dyDescent="0.2">
      <c r="A20" s="36"/>
      <c r="B20" s="37"/>
      <c r="C20" s="37"/>
      <c r="D20" s="36" t="s">
        <v>15</v>
      </c>
      <c r="E20" s="36" t="s">
        <v>16</v>
      </c>
      <c r="F20" s="36" t="s">
        <v>17</v>
      </c>
      <c r="G20" s="36" t="s">
        <v>18</v>
      </c>
      <c r="H20" s="36"/>
    </row>
    <row r="21" spans="1:8" x14ac:dyDescent="0.2">
      <c r="A21" s="36"/>
      <c r="B21" s="37"/>
      <c r="C21" s="37"/>
      <c r="D21" s="36"/>
      <c r="E21" s="36"/>
      <c r="F21" s="36"/>
      <c r="G21" s="36"/>
      <c r="H21" s="36"/>
    </row>
    <row r="22" spans="1:8" x14ac:dyDescent="0.2">
      <c r="A22" s="36"/>
      <c r="B22" s="37"/>
      <c r="C22" s="37"/>
      <c r="D22" s="36"/>
      <c r="E22" s="36"/>
      <c r="F22" s="36"/>
      <c r="G22" s="36"/>
      <c r="H22" s="36"/>
    </row>
    <row r="23" spans="1:8" x14ac:dyDescent="0.2">
      <c r="A23" s="16">
        <v>1</v>
      </c>
      <c r="B23" s="17">
        <v>2</v>
      </c>
      <c r="C23" s="17">
        <v>3</v>
      </c>
      <c r="D23" s="16">
        <v>4</v>
      </c>
      <c r="E23" s="16">
        <v>5</v>
      </c>
      <c r="F23" s="16">
        <v>6</v>
      </c>
      <c r="G23" s="16">
        <v>7</v>
      </c>
      <c r="H23" s="16">
        <v>8</v>
      </c>
    </row>
    <row r="24" spans="1:8" x14ac:dyDescent="0.2">
      <c r="A24" s="30" t="s">
        <v>19</v>
      </c>
      <c r="B24" s="31"/>
      <c r="C24" s="31"/>
      <c r="D24" s="31"/>
      <c r="E24" s="31"/>
      <c r="F24" s="31"/>
      <c r="G24" s="31"/>
      <c r="H24" s="31"/>
    </row>
    <row r="25" spans="1:8" x14ac:dyDescent="0.2">
      <c r="A25" s="18">
        <v>1</v>
      </c>
      <c r="B25" s="19" t="s">
        <v>20</v>
      </c>
      <c r="C25" s="25" t="s">
        <v>49</v>
      </c>
      <c r="D25" s="27"/>
      <c r="E25" s="27">
        <v>9.6829999999999998</v>
      </c>
      <c r="F25" s="21">
        <f>321.719/6.19</f>
        <v>51.973990306946682</v>
      </c>
      <c r="G25" s="21">
        <v>0</v>
      </c>
      <c r="H25" s="20">
        <f>D25+E25+G25+F25</f>
        <v>61.656990306946682</v>
      </c>
    </row>
    <row r="26" spans="1:8" x14ac:dyDescent="0.2">
      <c r="A26" s="22"/>
      <c r="B26" s="28" t="s">
        <v>21</v>
      </c>
      <c r="C26" s="29"/>
      <c r="D26" s="20">
        <f>D25</f>
        <v>0</v>
      </c>
      <c r="E26" s="20">
        <f>E25</f>
        <v>9.6829999999999998</v>
      </c>
      <c r="F26" s="21">
        <f>F25</f>
        <v>51.973990306946682</v>
      </c>
      <c r="G26" s="21">
        <f>G25</f>
        <v>0</v>
      </c>
      <c r="H26" s="20">
        <f>H25</f>
        <v>61.656990306946682</v>
      </c>
    </row>
    <row r="27" spans="1:8" x14ac:dyDescent="0.2">
      <c r="A27" s="30" t="s">
        <v>22</v>
      </c>
      <c r="B27" s="31"/>
      <c r="C27" s="31"/>
      <c r="D27" s="31"/>
      <c r="E27" s="31"/>
      <c r="F27" s="31"/>
      <c r="G27" s="31"/>
      <c r="H27" s="31"/>
    </row>
    <row r="28" spans="1:8" x14ac:dyDescent="0.2">
      <c r="A28" s="18">
        <v>2</v>
      </c>
      <c r="B28" s="19" t="s">
        <v>20</v>
      </c>
      <c r="C28" s="19" t="s">
        <v>46</v>
      </c>
      <c r="D28" s="21"/>
      <c r="E28" s="21"/>
      <c r="F28" s="21"/>
      <c r="G28" s="20">
        <v>1.4330000000000001</v>
      </c>
      <c r="H28" s="20">
        <f>G28+D28+E28+F28</f>
        <v>1.4330000000000001</v>
      </c>
    </row>
    <row r="29" spans="1:8" x14ac:dyDescent="0.2">
      <c r="A29" s="22"/>
      <c r="B29" s="28" t="s">
        <v>23</v>
      </c>
      <c r="C29" s="29"/>
      <c r="D29" s="21">
        <f>D28</f>
        <v>0</v>
      </c>
      <c r="E29" s="21">
        <f>E28</f>
        <v>0</v>
      </c>
      <c r="F29" s="21">
        <f>F28</f>
        <v>0</v>
      </c>
      <c r="G29" s="21">
        <f>G28</f>
        <v>1.4330000000000001</v>
      </c>
      <c r="H29" s="20">
        <f>G29+F29+E29+D29</f>
        <v>1.4330000000000001</v>
      </c>
    </row>
    <row r="30" spans="1:8" x14ac:dyDescent="0.2">
      <c r="A30" s="22"/>
      <c r="B30" s="28" t="s">
        <v>24</v>
      </c>
      <c r="C30" s="29"/>
      <c r="D30" s="20">
        <f>D26+D29</f>
        <v>0</v>
      </c>
      <c r="E30" s="20">
        <f t="shared" ref="E30:G30" si="0">E26+E29</f>
        <v>9.6829999999999998</v>
      </c>
      <c r="F30" s="20">
        <f t="shared" si="0"/>
        <v>51.973990306946682</v>
      </c>
      <c r="G30" s="20">
        <f t="shared" si="0"/>
        <v>1.4330000000000001</v>
      </c>
      <c r="H30" s="20">
        <f>H26+H29</f>
        <v>63.089990306946682</v>
      </c>
    </row>
    <row r="31" spans="1:8" x14ac:dyDescent="0.2">
      <c r="A31" s="30" t="s">
        <v>40</v>
      </c>
      <c r="B31" s="31"/>
      <c r="C31" s="31"/>
      <c r="D31" s="31"/>
      <c r="E31" s="31"/>
      <c r="F31" s="31"/>
      <c r="G31" s="31"/>
      <c r="H31" s="31"/>
    </row>
    <row r="32" spans="1:8" ht="38.25" x14ac:dyDescent="0.2">
      <c r="A32" s="18">
        <v>3</v>
      </c>
      <c r="B32" s="19" t="s">
        <v>45</v>
      </c>
      <c r="C32" s="19" t="s">
        <v>38</v>
      </c>
      <c r="D32" s="21"/>
      <c r="E32" s="21"/>
      <c r="F32" s="21"/>
      <c r="G32" s="20">
        <f>(D30+E30+F30)/100*2.14</f>
        <v>1.319459592568659</v>
      </c>
      <c r="H32" s="20">
        <f>D32+E32+F32+G32</f>
        <v>1.319459592568659</v>
      </c>
    </row>
    <row r="33" spans="1:8" ht="38.25" x14ac:dyDescent="0.2">
      <c r="A33" s="18">
        <v>4</v>
      </c>
      <c r="B33" s="19" t="s">
        <v>45</v>
      </c>
      <c r="C33" s="26" t="s">
        <v>39</v>
      </c>
      <c r="D33" s="21"/>
      <c r="E33" s="21"/>
      <c r="F33" s="21"/>
      <c r="G33" s="20">
        <f>(D30+E30+F30+G37+G38+G39+G40+G41+G42+G30)/100*8.44</f>
        <v>5.8298608020855998</v>
      </c>
      <c r="H33" s="20">
        <f>D33+E33+F33+G33</f>
        <v>5.8298608020855998</v>
      </c>
    </row>
    <row r="34" spans="1:8" x14ac:dyDescent="0.2">
      <c r="A34" s="22"/>
      <c r="B34" s="28" t="s">
        <v>41</v>
      </c>
      <c r="C34" s="29"/>
      <c r="D34" s="21">
        <f>D32+D33</f>
        <v>0</v>
      </c>
      <c r="E34" s="21">
        <f t="shared" ref="E34:F34" si="1">E32+E33</f>
        <v>0</v>
      </c>
      <c r="F34" s="21">
        <f t="shared" si="1"/>
        <v>0</v>
      </c>
      <c r="G34" s="21">
        <f>G32+G33</f>
        <v>7.1493203946542589</v>
      </c>
      <c r="H34" s="20">
        <f>D34+E34+F34+G34</f>
        <v>7.1493203946542589</v>
      </c>
    </row>
    <row r="35" spans="1:8" x14ac:dyDescent="0.2">
      <c r="A35" s="22"/>
      <c r="B35" s="28" t="s">
        <v>42</v>
      </c>
      <c r="C35" s="29"/>
      <c r="D35" s="20">
        <f>D30+D34</f>
        <v>0</v>
      </c>
      <c r="E35" s="20">
        <f t="shared" ref="E35:F35" si="2">E30+E34</f>
        <v>9.6829999999999998</v>
      </c>
      <c r="F35" s="20">
        <f t="shared" si="2"/>
        <v>51.973990306946682</v>
      </c>
      <c r="G35" s="20">
        <f>G30+G34</f>
        <v>8.5823203946542588</v>
      </c>
      <c r="H35" s="20">
        <f>H34+H30</f>
        <v>70.239310701600942</v>
      </c>
    </row>
    <row r="36" spans="1:8" x14ac:dyDescent="0.2">
      <c r="A36" s="30" t="s">
        <v>25</v>
      </c>
      <c r="B36" s="31"/>
      <c r="C36" s="31"/>
      <c r="D36" s="31"/>
      <c r="E36" s="31"/>
      <c r="F36" s="31"/>
      <c r="G36" s="31"/>
      <c r="H36" s="31"/>
    </row>
    <row r="37" spans="1:8" x14ac:dyDescent="0.2">
      <c r="A37" s="18">
        <v>5</v>
      </c>
      <c r="B37" s="23"/>
      <c r="C37" s="19" t="s">
        <v>47</v>
      </c>
      <c r="D37" s="21"/>
      <c r="E37" s="21"/>
      <c r="F37" s="21"/>
      <c r="G37" s="20">
        <v>3.9466999999999999</v>
      </c>
      <c r="H37" s="20">
        <f>G37+F37+E37+D37</f>
        <v>3.9466999999999999</v>
      </c>
    </row>
    <row r="38" spans="1:8" x14ac:dyDescent="0.2">
      <c r="A38" s="18">
        <v>6</v>
      </c>
      <c r="B38" s="23"/>
      <c r="C38" s="19" t="s">
        <v>26</v>
      </c>
      <c r="D38" s="21"/>
      <c r="E38" s="21"/>
      <c r="F38" s="21"/>
      <c r="G38" s="20">
        <v>0</v>
      </c>
      <c r="H38" s="20">
        <f t="shared" ref="H38:H43" si="3">G38+F38+E38+D38</f>
        <v>0</v>
      </c>
    </row>
    <row r="39" spans="1:8" x14ac:dyDescent="0.2">
      <c r="A39" s="18">
        <v>7</v>
      </c>
      <c r="B39" s="23"/>
      <c r="C39" s="19" t="s">
        <v>27</v>
      </c>
      <c r="D39" s="21"/>
      <c r="E39" s="21"/>
      <c r="F39" s="21"/>
      <c r="G39" s="20">
        <v>0</v>
      </c>
      <c r="H39" s="20">
        <f t="shared" si="3"/>
        <v>0</v>
      </c>
    </row>
    <row r="40" spans="1:8" x14ac:dyDescent="0.2">
      <c r="A40" s="18">
        <v>8</v>
      </c>
      <c r="B40" s="23"/>
      <c r="C40" s="19" t="s">
        <v>28</v>
      </c>
      <c r="D40" s="21"/>
      <c r="E40" s="21"/>
      <c r="F40" s="21"/>
      <c r="G40" s="20">
        <v>0</v>
      </c>
      <c r="H40" s="20">
        <f t="shared" si="3"/>
        <v>0</v>
      </c>
    </row>
    <row r="41" spans="1:8" x14ac:dyDescent="0.2">
      <c r="A41" s="18">
        <v>9</v>
      </c>
      <c r="B41" s="23"/>
      <c r="C41" s="19" t="s">
        <v>37</v>
      </c>
      <c r="D41" s="21"/>
      <c r="E41" s="21"/>
      <c r="F41" s="21"/>
      <c r="G41" s="20">
        <v>0</v>
      </c>
      <c r="H41" s="20">
        <f t="shared" si="3"/>
        <v>0</v>
      </c>
    </row>
    <row r="42" spans="1:8" x14ac:dyDescent="0.2">
      <c r="A42" s="18">
        <v>10</v>
      </c>
      <c r="B42" s="23"/>
      <c r="C42" s="19" t="s">
        <v>29</v>
      </c>
      <c r="D42" s="21"/>
      <c r="E42" s="21"/>
      <c r="F42" s="21"/>
      <c r="G42" s="20">
        <f>25/12.27</f>
        <v>2.0374898125509375</v>
      </c>
      <c r="H42" s="20">
        <f t="shared" si="3"/>
        <v>2.0374898125509375</v>
      </c>
    </row>
    <row r="43" spans="1:8" ht="38.25" x14ac:dyDescent="0.2">
      <c r="A43" s="18">
        <v>11</v>
      </c>
      <c r="B43" s="19" t="s">
        <v>45</v>
      </c>
      <c r="C43" s="19" t="s">
        <v>36</v>
      </c>
      <c r="D43" s="21"/>
      <c r="E43" s="21"/>
      <c r="F43" s="21"/>
      <c r="G43" s="20">
        <f>(D30+E30+F30+G37+G38+G39+G40+G41+G42+G30)/100*5.99</f>
        <v>4.1375433891579085</v>
      </c>
      <c r="H43" s="20">
        <f t="shared" si="3"/>
        <v>4.1375433891579085</v>
      </c>
    </row>
    <row r="44" spans="1:8" x14ac:dyDescent="0.2">
      <c r="A44" s="22"/>
      <c r="B44" s="28" t="s">
        <v>30</v>
      </c>
      <c r="C44" s="29"/>
      <c r="D44" s="20">
        <f t="shared" ref="D44:F44" si="4">D37+D38+D39+D40+D41+D42+D43</f>
        <v>0</v>
      </c>
      <c r="E44" s="20">
        <f t="shared" si="4"/>
        <v>0</v>
      </c>
      <c r="F44" s="20">
        <f t="shared" si="4"/>
        <v>0</v>
      </c>
      <c r="G44" s="20">
        <f>G37+G38+G39+G40+G41+G42+G43</f>
        <v>10.121733201708846</v>
      </c>
      <c r="H44" s="20">
        <f>G44+F44+E44+D44</f>
        <v>10.121733201708846</v>
      </c>
    </row>
    <row r="45" spans="1:8" x14ac:dyDescent="0.2">
      <c r="A45" s="22"/>
      <c r="B45" s="28" t="s">
        <v>31</v>
      </c>
      <c r="C45" s="29"/>
      <c r="D45" s="20">
        <f>D35+D44</f>
        <v>0</v>
      </c>
      <c r="E45" s="20">
        <f t="shared" ref="E45:G45" si="5">E35+E44</f>
        <v>9.6829999999999998</v>
      </c>
      <c r="F45" s="20">
        <f t="shared" si="5"/>
        <v>51.973990306946682</v>
      </c>
      <c r="G45" s="20">
        <f t="shared" si="5"/>
        <v>18.704053596363103</v>
      </c>
      <c r="H45" s="20">
        <f>D45+E45+F45+G45</f>
        <v>80.361043903309792</v>
      </c>
    </row>
    <row r="46" spans="1:8" x14ac:dyDescent="0.2">
      <c r="A46" s="30" t="s">
        <v>32</v>
      </c>
      <c r="B46" s="31"/>
      <c r="C46" s="31"/>
      <c r="D46" s="31"/>
      <c r="E46" s="31"/>
      <c r="F46" s="31"/>
      <c r="G46" s="31"/>
      <c r="H46" s="31"/>
    </row>
    <row r="47" spans="1:8" x14ac:dyDescent="0.2">
      <c r="A47" s="18">
        <v>12</v>
      </c>
      <c r="B47" s="23"/>
      <c r="C47" s="19" t="s">
        <v>33</v>
      </c>
      <c r="D47" s="20">
        <f>D45/100*20</f>
        <v>0</v>
      </c>
      <c r="E47" s="20">
        <f t="shared" ref="E47:F47" si="6">E45/100*20</f>
        <v>1.9365999999999999</v>
      </c>
      <c r="F47" s="20">
        <f t="shared" si="6"/>
        <v>10.394798061389336</v>
      </c>
      <c r="G47" s="20">
        <f>(G30+G37+G38+G39+G40+G41+G42)/100*20</f>
        <v>1.4834379625101874</v>
      </c>
      <c r="H47" s="20">
        <f>(H30+H37+H38+H39+H40+H41+H42)/100*20</f>
        <v>13.814836023899522</v>
      </c>
    </row>
    <row r="48" spans="1:8" x14ac:dyDescent="0.2">
      <c r="A48" s="22"/>
      <c r="B48" s="28" t="s">
        <v>34</v>
      </c>
      <c r="C48" s="29"/>
      <c r="D48" s="20">
        <f>D47</f>
        <v>0</v>
      </c>
      <c r="E48" s="20">
        <f>E47</f>
        <v>1.9365999999999999</v>
      </c>
      <c r="F48" s="21">
        <f>F47</f>
        <v>10.394798061389336</v>
      </c>
      <c r="G48" s="20">
        <f>G47</f>
        <v>1.4834379625101874</v>
      </c>
      <c r="H48" s="20">
        <f>D48+E48+F48+G48</f>
        <v>13.814836023899524</v>
      </c>
    </row>
    <row r="49" spans="1:8" x14ac:dyDescent="0.2">
      <c r="A49" s="22"/>
      <c r="B49" s="28" t="s">
        <v>35</v>
      </c>
      <c r="C49" s="29"/>
      <c r="D49" s="20">
        <f>D45+D47</f>
        <v>0</v>
      </c>
      <c r="E49" s="20">
        <f>E45+E47</f>
        <v>11.6196</v>
      </c>
      <c r="F49" s="20">
        <f t="shared" ref="F49" si="7">F45+F47</f>
        <v>62.36878836833602</v>
      </c>
      <c r="G49" s="20">
        <f>G45+G47</f>
        <v>20.18749155887329</v>
      </c>
      <c r="H49" s="20">
        <f>H45+H47</f>
        <v>94.175879927209309</v>
      </c>
    </row>
  </sheetData>
  <mergeCells count="28">
    <mergeCell ref="A24:H24"/>
    <mergeCell ref="C2:G2"/>
    <mergeCell ref="C8:G8"/>
    <mergeCell ref="C15:G15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B6:C6"/>
    <mergeCell ref="B7:C7"/>
    <mergeCell ref="B45:C45"/>
    <mergeCell ref="A46:H46"/>
    <mergeCell ref="B48:C48"/>
    <mergeCell ref="B49:C49"/>
    <mergeCell ref="B26:C26"/>
    <mergeCell ref="A27:H27"/>
    <mergeCell ref="B29:C29"/>
    <mergeCell ref="B30:C30"/>
    <mergeCell ref="A36:H36"/>
    <mergeCell ref="B44:C44"/>
    <mergeCell ref="A31:H31"/>
    <mergeCell ref="B34:C34"/>
    <mergeCell ref="B35:C35"/>
  </mergeCells>
  <pageMargins left="0.23622047244094491" right="0.23622047244094491" top="0.74803149606299213" bottom="0.74803149606299213" header="0.31496062992125984" footer="0.31496062992125984"/>
  <pageSetup paperSize="9" scale="69" fitToHeight="3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тек.ц.</vt:lpstr>
      <vt:lpstr>база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Цыбенов Баир Борисович</cp:lastModifiedBy>
  <cp:lastPrinted>2023-01-26T10:57:26Z</cp:lastPrinted>
  <dcterms:created xsi:type="dcterms:W3CDTF">2022-07-06T13:17:17Z</dcterms:created>
  <dcterms:modified xsi:type="dcterms:W3CDTF">2023-01-26T10:57:28Z</dcterms:modified>
</cp:coreProperties>
</file>