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J_18-1-17-1-08-03-2-1250\"/>
    </mc:Choice>
  </mc:AlternateContent>
  <xr:revisionPtr revIDLastSave="0" documentId="13_ncr:1_{09684689-1559-4179-8F71-27713EAFA0F1}" xr6:coauthVersionLast="36" xr6:coauthVersionMax="36" xr10:uidLastSave="{00000000-0000-0000-0000-000000000000}"/>
  <bookViews>
    <workbookView xWindow="0" yWindow="0" windowWidth="28800" windowHeight="1161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стоимости'!$A$1:$I$45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4" l="1"/>
  <c r="H30" i="4"/>
  <c r="H31" i="4"/>
  <c r="H28" i="4"/>
  <c r="H21" i="4"/>
  <c r="H37" i="4" l="1"/>
  <c r="D35" i="4" l="1"/>
  <c r="D28" i="4"/>
  <c r="M44" i="4" l="1"/>
  <c r="M43" i="4"/>
  <c r="M42" i="4"/>
  <c r="D37" i="4"/>
  <c r="D36" i="4"/>
  <c r="D34" i="4"/>
  <c r="D33" i="4"/>
  <c r="D32" i="4"/>
  <c r="D31" i="4"/>
  <c r="D30" i="4"/>
  <c r="D29" i="4"/>
  <c r="D183" i="5" l="1"/>
  <c r="D263" i="5" l="1"/>
  <c r="D220" i="5" l="1"/>
  <c r="D289" i="5" l="1"/>
  <c r="D288" i="5"/>
  <c r="C30" i="4" l="1"/>
  <c r="E30" i="4" s="1"/>
  <c r="F30" i="4" l="1"/>
  <c r="G30" i="4" s="1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0" i="4" s="1"/>
  <c r="H19" i="4" s="1"/>
  <c r="C29" i="4" l="1"/>
  <c r="H22" i="4" l="1"/>
  <c r="H23" i="4" s="1"/>
  <c r="E29" i="4"/>
  <c r="F29" i="4" l="1"/>
  <c r="G29" i="4" s="1"/>
  <c r="C28" i="4"/>
  <c r="C32" i="4" l="1"/>
  <c r="E32" i="4" s="1"/>
  <c r="F32" i="4" s="1"/>
  <c r="G32" i="4" s="1"/>
  <c r="E28" i="4"/>
  <c r="C35" i="4"/>
  <c r="C34" i="4"/>
  <c r="J23" i="4"/>
  <c r="C33" i="4"/>
  <c r="E33" i="4" s="1"/>
  <c r="F33" i="4" s="1"/>
  <c r="G33" i="4" s="1"/>
  <c r="C36" i="4"/>
  <c r="F28" i="4" l="1"/>
  <c r="G28" i="4" s="1"/>
  <c r="C31" i="4"/>
  <c r="E35" i="4"/>
  <c r="F35" i="4" s="1"/>
  <c r="G35" i="4" l="1"/>
  <c r="E34" i="4" l="1"/>
  <c r="F34" i="4" s="1"/>
  <c r="E36" i="4"/>
  <c r="G34" i="4" l="1"/>
  <c r="E31" i="4"/>
  <c r="C37" i="4"/>
  <c r="F36" i="4"/>
  <c r="G36" i="4" s="1"/>
  <c r="E37" i="4" l="1"/>
  <c r="I37" i="4"/>
  <c r="F31" i="4"/>
  <c r="G31" i="4" l="1"/>
  <c r="G37" i="4" s="1"/>
  <c r="F37" i="4"/>
</calcChain>
</file>

<file path=xl/sharedStrings.xml><?xml version="1.0" encoding="utf-8"?>
<sst xmlns="http://schemas.openxmlformats.org/spreadsheetml/2006/main" count="691" uniqueCount="382">
  <si>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</si>
  <si>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</si>
  <si>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</si>
  <si>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</si>
  <si>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</si>
  <si>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</si>
  <si>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</si>
  <si>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</si>
  <si>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</si>
  <si>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</si>
  <si>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</si>
  <si>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</si>
  <si>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</si>
  <si>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</si>
  <si>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</si>
  <si>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</si>
  <si>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</si>
  <si>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</si>
  <si>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</si>
  <si>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</si>
  <si>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</si>
  <si>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</si>
  <si>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</si>
  <si>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</si>
  <si>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</si>
  <si>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</si>
  <si>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</si>
  <si>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</si>
  <si>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</si>
  <si>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</si>
  <si>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</si>
  <si>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</si>
  <si>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</si>
  <si>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</si>
  <si>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</si>
  <si>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</si>
  <si>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</si>
  <si>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</si>
  <si>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</si>
  <si>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</si>
  <si>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</si>
  <si>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</si>
  <si>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</si>
  <si>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</si>
  <si>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</si>
  <si>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</si>
  <si>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</si>
  <si>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</si>
  <si>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</si>
  <si>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</si>
  <si>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</si>
  <si>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</si>
  <si>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</si>
  <si>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</si>
  <si>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</si>
  <si>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</si>
  <si>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</si>
  <si>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</si>
  <si>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</si>
  <si>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</si>
  <si>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</si>
  <si>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</si>
  <si>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</si>
  <si>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</si>
  <si>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</si>
  <si>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</si>
  <si>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</si>
  <si>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</si>
  <si>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</si>
  <si>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</si>
  <si>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</si>
  <si>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</si>
  <si>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</si>
  <si>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</si>
  <si>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</si>
  <si>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</si>
  <si>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</si>
  <si>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</si>
  <si>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</si>
  <si>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</si>
  <si>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</si>
  <si>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</si>
  <si>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</si>
  <si>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</si>
  <si>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</si>
  <si>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</si>
  <si>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</si>
  <si>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</si>
  <si>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</si>
  <si>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</si>
  <si>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</si>
  <si>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</si>
  <si>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</si>
  <si>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</si>
  <si>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</si>
  <si>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</si>
  <si>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</si>
  <si>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</si>
  <si>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</si>
  <si>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</si>
  <si>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</si>
  <si>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</si>
  <si>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</si>
  <si>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</si>
  <si>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</si>
  <si>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</si>
  <si>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</si>
  <si>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</si>
  <si>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</si>
  <si>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</si>
  <si>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</si>
  <si>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</si>
  <si>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</si>
  <si>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</si>
  <si>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</si>
  <si>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</si>
  <si>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</si>
  <si>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</si>
  <si>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</si>
  <si>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</si>
  <si>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</si>
  <si>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</si>
  <si>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</si>
  <si>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</si>
  <si>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</si>
  <si>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</si>
  <si>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</si>
  <si>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</si>
  <si>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</si>
  <si>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</si>
  <si>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</si>
  <si>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</si>
  <si>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</si>
  <si>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</si>
  <si>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</si>
  <si>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</si>
  <si>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</si>
  <si>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</si>
  <si>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</si>
  <si>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</si>
  <si>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</si>
  <si>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</si>
  <si>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</si>
  <si>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</si>
  <si>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</si>
  <si>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</si>
  <si>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</si>
  <si>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</si>
  <si>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</si>
  <si>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</si>
  <si>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</si>
  <si>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</si>
  <si>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</si>
  <si>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</si>
  <si>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</si>
  <si>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</si>
  <si>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</si>
  <si>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</si>
  <si>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</si>
  <si>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</si>
  <si>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</si>
  <si>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</si>
  <si>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</si>
  <si>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</si>
  <si>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</si>
  <si>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</si>
  <si>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</si>
  <si>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</si>
  <si>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</si>
  <si>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</si>
  <si>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</si>
  <si>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</si>
  <si>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</si>
  <si>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</si>
  <si>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</si>
  <si>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</si>
  <si>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</si>
  <si>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</si>
  <si>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</si>
  <si>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</si>
  <si>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</si>
  <si>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</si>
  <si>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</si>
  <si>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</si>
  <si>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</si>
  <si>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</si>
  <si>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</si>
  <si>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</si>
  <si>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</si>
  <si>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</si>
  <si>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</si>
  <si>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</si>
  <si>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</si>
  <si>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</si>
  <si>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</si>
  <si>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</si>
  <si>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</si>
  <si>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</si>
  <si>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</si>
  <si>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</si>
  <si>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</si>
  <si>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</si>
  <si>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</si>
  <si>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</si>
  <si>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</si>
  <si>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</si>
  <si>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</si>
  <si>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</si>
  <si>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</si>
  <si>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</si>
  <si>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</si>
  <si>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</si>
  <si>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</si>
  <si>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</si>
  <si>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</si>
  <si>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</si>
  <si>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</si>
  <si>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</si>
  <si>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</si>
  <si>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</si>
  <si>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</si>
  <si>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</si>
  <si>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</si>
  <si>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</si>
  <si>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</si>
  <si>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</si>
  <si>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</si>
  <si>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</si>
  <si>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</si>
  <si>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</si>
  <si>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</si>
  <si>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</si>
  <si>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</si>
  <si>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</si>
  <si>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</si>
  <si>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</si>
  <si>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</si>
  <si>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</si>
  <si>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</si>
  <si>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</si>
  <si>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</si>
  <si>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</si>
  <si>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</si>
  <si>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</si>
  <si>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</si>
  <si>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</si>
  <si>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</si>
  <si>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</si>
  <si>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</si>
  <si>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</si>
  <si>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</si>
  <si>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</si>
  <si>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</si>
  <si>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</si>
  <si>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</si>
  <si>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</si>
  <si>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</si>
  <si>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</si>
  <si>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</si>
  <si>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</si>
  <si>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</si>
  <si>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</si>
  <si>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</si>
  <si>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</si>
  <si>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</si>
  <si>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</si>
  <si>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</si>
  <si>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</si>
  <si>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</si>
  <si>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</si>
  <si>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</si>
  <si>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</si>
  <si>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</si>
  <si>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</si>
  <si>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</si>
  <si>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</si>
  <si>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</si>
  <si>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</si>
  <si>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</si>
  <si>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</si>
  <si>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</si>
  <si>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</si>
  <si>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</si>
  <si>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</si>
  <si>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</si>
  <si>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</si>
  <si>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</si>
  <si>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</si>
  <si>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</si>
  <si>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</si>
  <si>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</si>
  <si>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</si>
  <si>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</si>
  <si>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</si>
  <si>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</si>
  <si>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</si>
  <si>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</si>
  <si>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</si>
  <si>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</si>
  <si>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</si>
  <si>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</si>
  <si>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</si>
  <si>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</si>
  <si>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</si>
  <si>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</si>
  <si>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</si>
  <si>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</si>
  <si>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</si>
  <si>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</si>
  <si>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</si>
  <si>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</si>
  <si>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</si>
  <si>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</si>
  <si>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</si>
  <si>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</si>
  <si>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</si>
  <si>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</si>
  <si>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</si>
  <si>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</si>
  <si>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</si>
  <si>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</si>
  <si>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</si>
  <si>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</si>
  <si>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</si>
  <si>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</si>
  <si>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</si>
  <si>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</si>
  <si>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</si>
  <si>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</si>
  <si>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</si>
  <si>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</si>
  <si>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</si>
  <si>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</si>
  <si>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</si>
  <si>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</si>
  <si>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</si>
  <si>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</si>
  <si>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</si>
  <si>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</si>
  <si>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</si>
  <si>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</si>
  <si>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</si>
  <si>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</si>
  <si>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</si>
  <si>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</si>
  <si>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</si>
  <si>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</si>
  <si>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</si>
  <si>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</si>
  <si>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</si>
  <si>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</si>
  <si>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</si>
  <si>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</si>
  <si>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</si>
  <si>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</si>
  <si>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</si>
  <si>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</si>
  <si>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</si>
  <si>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</si>
  <si>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</si>
  <si>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</si>
  <si>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</si>
  <si>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</si>
  <si>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</si>
  <si>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</si>
  <si>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</si>
  <si>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</si>
  <si>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</si>
  <si>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</si>
  <si>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</si>
  <si>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</si>
  <si>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</si>
  <si>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</si>
  <si>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</si>
  <si>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без НДС с понижающим коэффициентом (при наличии)</t>
  </si>
  <si>
    <t>Сумма, в прогнозных ценах с НДС с понижающим коэффициентом (при наличии)</t>
  </si>
  <si>
    <t>J_18-1-17-1-08-03-2-1250</t>
  </si>
  <si>
    <t>Всев, Стр-во 2КЛ-0,4 кВ от проектируемой БРТП-10/0,4 кВ до КК-0,4 кВ жилого дома 6 в г. Сертолово Всеволожского района ЛО (18-1-17-1-08-03-2-1250)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</si>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</sst>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43" fontId="1" fillId="0" borderId="0" applyFont="0" applyFill="0" applyBorder="0" applyAlignment="0" applyProtection="0"/>
  </cellStyleXfs>
  <cellXfs count="117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166" fontId="18" fillId="0" borderId="3" xfId="0" applyNumberFormat="1" applyFont="1" applyFill="1" applyBorder="1" applyAlignment="1" applyProtection="1">
      <alignment horizontal="center" vertical="center"/>
      <protection locked="0"/>
    </xf>
    <xf numFmtId="3" fontId="15" fillId="0" borderId="3" xfId="1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7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60" customWidth="1"/>
    <col min="2" max="2" width="60.42578125" style="61" customWidth="1"/>
    <col min="3" max="3" width="12.140625" style="61" customWidth="1"/>
    <col min="4" max="4" width="10.5703125" style="61" customWidth="1"/>
    <col min="5" max="5" width="14.28515625" style="61" customWidth="1"/>
    <col min="6" max="6" width="14.42578125" style="61" customWidth="1"/>
    <col min="7" max="7" width="17.85546875" style="61" customWidth="1"/>
    <col min="8" max="8" width="17.5703125" style="61" customWidth="1"/>
    <col min="9" max="9" width="13.5703125" style="61" customWidth="1"/>
    <col min="10" max="10" width="0" style="61" hidden="1" customWidth="1"/>
    <col min="11" max="11" width="14.140625" style="61" hidden="1" customWidth="1"/>
    <col min="12" max="12" width="10.28515625" style="61" hidden="1" customWidth="1"/>
    <col min="13" max="14" width="0" style="61" hidden="1" customWidth="1"/>
    <col min="15" max="15" width="15.28515625" style="61" hidden="1" customWidth="1"/>
    <col min="16" max="16384" width="9.140625" style="61"/>
  </cols>
  <sheetData>
    <row r="1" spans="1:16" x14ac:dyDescent="0.25">
      <c r="H1" s="2" t="s">
        <v>37</v>
      </c>
    </row>
    <row r="3" spans="1:16" x14ac:dyDescent="0.25">
      <c r="A3" s="62" t="s">
        <v>19</v>
      </c>
    </row>
    <row r="5" spans="1:16" ht="31.5" customHeight="1" x14ac:dyDescent="0.25">
      <c r="A5" s="106" t="s">
        <v>377</v>
      </c>
      <c r="B5" s="107"/>
      <c r="C5" s="107"/>
      <c r="D5" s="107"/>
      <c r="E5" s="107"/>
      <c r="F5" s="107"/>
    </row>
    <row r="7" spans="1:16" ht="21" customHeight="1" x14ac:dyDescent="0.25">
      <c r="A7" s="63" t="s">
        <v>8</v>
      </c>
      <c r="F7" s="108" t="s">
        <v>376</v>
      </c>
      <c r="G7" s="108"/>
      <c r="H7" s="108"/>
    </row>
    <row r="8" spans="1:16" x14ac:dyDescent="0.25">
      <c r="A8" s="64"/>
    </row>
    <row r="9" spans="1:16" x14ac:dyDescent="0.25">
      <c r="A9" s="63" t="s">
        <v>15</v>
      </c>
      <c r="F9" s="108" t="s">
        <v>334</v>
      </c>
      <c r="G9" s="108"/>
      <c r="H9" s="108"/>
    </row>
    <row r="10" spans="1:16" x14ac:dyDescent="0.25">
      <c r="A10" s="64"/>
    </row>
    <row r="11" spans="1:16" x14ac:dyDescent="0.25">
      <c r="A11" s="65" t="s">
        <v>20</v>
      </c>
      <c r="B11" s="66"/>
      <c r="C11" s="66"/>
    </row>
    <row r="12" spans="1:16" x14ac:dyDescent="0.25">
      <c r="H12" s="67" t="s">
        <v>381</v>
      </c>
    </row>
    <row r="13" spans="1:16" s="60" customFormat="1" ht="26.25" customHeight="1" x14ac:dyDescent="0.25">
      <c r="A13" s="104" t="s">
        <v>9</v>
      </c>
      <c r="B13" s="104" t="s">
        <v>21</v>
      </c>
      <c r="C13" s="104" t="s">
        <v>11</v>
      </c>
      <c r="D13" s="104" t="s">
        <v>10</v>
      </c>
      <c r="E13" s="104" t="s">
        <v>43</v>
      </c>
      <c r="F13" s="104" t="s">
        <v>14</v>
      </c>
      <c r="G13" s="104" t="s">
        <v>27</v>
      </c>
      <c r="H13" s="104" t="s">
        <v>42</v>
      </c>
      <c r="I13" s="68"/>
      <c r="J13" s="69"/>
      <c r="K13" s="70">
        <v>7.46</v>
      </c>
    </row>
    <row r="14" spans="1:16" ht="37.5" customHeight="1" x14ac:dyDescent="0.25">
      <c r="A14" s="105"/>
      <c r="B14" s="105"/>
      <c r="C14" s="105"/>
      <c r="D14" s="105"/>
      <c r="E14" s="105"/>
      <c r="F14" s="105"/>
      <c r="G14" s="105"/>
      <c r="H14" s="105"/>
      <c r="I14" s="69"/>
      <c r="J14" s="69"/>
      <c r="K14" s="70">
        <v>6.16</v>
      </c>
      <c r="M14" s="71"/>
      <c r="N14" s="72"/>
      <c r="O14" s="51"/>
      <c r="P14" s="73"/>
    </row>
    <row r="15" spans="1:16" ht="15.75" x14ac:dyDescent="0.25">
      <c r="A15" s="74" t="s">
        <v>22</v>
      </c>
      <c r="B15" s="75" t="s">
        <v>23</v>
      </c>
      <c r="C15" s="76"/>
      <c r="D15" s="77"/>
      <c r="E15" s="77"/>
      <c r="F15" s="77"/>
      <c r="G15" s="77"/>
      <c r="H15" s="77"/>
      <c r="I15" s="78"/>
      <c r="J15" s="78"/>
      <c r="K15" s="70">
        <v>5.62</v>
      </c>
      <c r="M15" s="71"/>
      <c r="N15" s="72"/>
      <c r="O15" s="79"/>
      <c r="P15" s="80"/>
    </row>
    <row r="16" spans="1:16" ht="15.75" x14ac:dyDescent="0.25">
      <c r="A16" s="81" t="s">
        <v>354</v>
      </c>
      <c r="B16" s="82" t="s">
        <v>167</v>
      </c>
      <c r="C16" s="83" t="s">
        <v>327</v>
      </c>
      <c r="D16" s="84">
        <v>0.42</v>
      </c>
      <c r="E16" s="84">
        <f>VLOOKUP(B16,'Типовые 2 кв. 2021'!B:D,3,)</f>
        <v>669729.81666666677</v>
      </c>
      <c r="F16" s="84">
        <f>D16*E16</f>
        <v>281286.52300000004</v>
      </c>
      <c r="G16" s="85">
        <v>5.62</v>
      </c>
      <c r="H16" s="84">
        <f>F16*G16</f>
        <v>1580830.2592600002</v>
      </c>
      <c r="J16" s="86"/>
      <c r="K16" s="86"/>
      <c r="M16" s="71"/>
      <c r="N16" s="72"/>
      <c r="O16" s="79"/>
      <c r="P16" s="80"/>
    </row>
    <row r="17" spans="1:16" ht="15.75" x14ac:dyDescent="0.25">
      <c r="A17" s="81" t="s">
        <v>353</v>
      </c>
      <c r="B17" s="82" t="s">
        <v>371</v>
      </c>
      <c r="C17" s="83" t="s">
        <v>327</v>
      </c>
      <c r="D17" s="84">
        <v>0</v>
      </c>
      <c r="E17" s="84">
        <f>VLOOKUP(B17,'Типовые 2 кв. 2021'!B:D,3,)</f>
        <v>49822.958333333336</v>
      </c>
      <c r="F17" s="84">
        <f>D17*E17</f>
        <v>0</v>
      </c>
      <c r="G17" s="85">
        <v>5.62</v>
      </c>
      <c r="H17" s="84">
        <f>F17*G17</f>
        <v>0</v>
      </c>
      <c r="J17" s="86"/>
      <c r="K17" s="86"/>
      <c r="M17" s="71"/>
      <c r="N17" s="72"/>
      <c r="O17" s="79"/>
      <c r="P17" s="80"/>
    </row>
    <row r="18" spans="1:16" x14ac:dyDescent="0.25">
      <c r="A18" s="81"/>
      <c r="B18" s="82"/>
      <c r="C18" s="83"/>
      <c r="D18" s="84"/>
      <c r="E18" s="84"/>
      <c r="F18" s="84"/>
      <c r="G18" s="85"/>
      <c r="H18" s="84"/>
    </row>
    <row r="19" spans="1:16" x14ac:dyDescent="0.25">
      <c r="A19" s="87"/>
      <c r="B19" s="75" t="s">
        <v>12</v>
      </c>
      <c r="C19" s="83"/>
      <c r="D19" s="85"/>
      <c r="E19" s="85"/>
      <c r="F19" s="85"/>
      <c r="G19" s="85"/>
      <c r="H19" s="85">
        <f>SUM(H20:H21)</f>
        <v>1580830.2592600002</v>
      </c>
    </row>
    <row r="20" spans="1:16" x14ac:dyDescent="0.25">
      <c r="A20" s="87"/>
      <c r="B20" s="88" t="s">
        <v>2</v>
      </c>
      <c r="C20" s="83"/>
      <c r="D20" s="85"/>
      <c r="E20" s="85"/>
      <c r="F20" s="85"/>
      <c r="G20" s="85"/>
      <c r="H20" s="85">
        <f>H16+H17+H18</f>
        <v>1580830.2592600002</v>
      </c>
    </row>
    <row r="21" spans="1:16" x14ac:dyDescent="0.25">
      <c r="A21" s="87"/>
      <c r="B21" s="88" t="s">
        <v>3</v>
      </c>
      <c r="C21" s="83"/>
      <c r="D21" s="85"/>
      <c r="E21" s="85"/>
      <c r="F21" s="85"/>
      <c r="G21" s="85"/>
      <c r="H21" s="85">
        <f>0</f>
        <v>0</v>
      </c>
    </row>
    <row r="22" spans="1:16" x14ac:dyDescent="0.25">
      <c r="A22" s="74" t="s">
        <v>24</v>
      </c>
      <c r="B22" s="75" t="s">
        <v>31</v>
      </c>
      <c r="C22" s="83"/>
      <c r="D22" s="85"/>
      <c r="E22" s="85"/>
      <c r="F22" s="85"/>
      <c r="G22" s="85"/>
      <c r="H22" s="85">
        <f>H19*0.08</f>
        <v>126466.42074080002</v>
      </c>
    </row>
    <row r="23" spans="1:16" x14ac:dyDescent="0.25">
      <c r="A23" s="74" t="s">
        <v>26</v>
      </c>
      <c r="B23" s="75" t="s">
        <v>25</v>
      </c>
      <c r="C23" s="83"/>
      <c r="D23" s="85"/>
      <c r="E23" s="85"/>
      <c r="F23" s="85"/>
      <c r="G23" s="85"/>
      <c r="H23" s="85">
        <f>H22+H19</f>
        <v>1707296.6800008002</v>
      </c>
      <c r="J23" s="89">
        <f>H23-(SUM(C28:C30))</f>
        <v>0</v>
      </c>
    </row>
    <row r="24" spans="1:16" x14ac:dyDescent="0.25">
      <c r="A24" s="90"/>
      <c r="B24" s="78"/>
      <c r="C24" s="78"/>
    </row>
    <row r="25" spans="1:16" x14ac:dyDescent="0.25">
      <c r="A25" s="66" t="s">
        <v>13</v>
      </c>
      <c r="B25" s="78"/>
      <c r="C25" s="78"/>
    </row>
    <row r="26" spans="1:16" x14ac:dyDescent="0.25">
      <c r="A26" s="91"/>
      <c r="B26" s="78"/>
      <c r="C26" s="78"/>
      <c r="I26" s="67" t="s">
        <v>381</v>
      </c>
    </row>
    <row r="27" spans="1:16" ht="63.75" customHeight="1" x14ac:dyDescent="0.25">
      <c r="A27" s="92" t="s">
        <v>9</v>
      </c>
      <c r="B27" s="92" t="s">
        <v>0</v>
      </c>
      <c r="C27" s="93" t="s">
        <v>44</v>
      </c>
      <c r="D27" s="92" t="s">
        <v>40</v>
      </c>
      <c r="E27" s="92" t="s">
        <v>16</v>
      </c>
      <c r="F27" s="92" t="s">
        <v>17</v>
      </c>
      <c r="G27" s="92" t="s">
        <v>18</v>
      </c>
      <c r="H27" s="92" t="s">
        <v>375</v>
      </c>
      <c r="I27" s="92" t="s">
        <v>374</v>
      </c>
    </row>
    <row r="28" spans="1:16" ht="15.75" x14ac:dyDescent="0.25">
      <c r="A28" s="94">
        <v>1</v>
      </c>
      <c r="B28" s="88" t="s">
        <v>1</v>
      </c>
      <c r="C28" s="95">
        <f>H22</f>
        <v>126466.42074080002</v>
      </c>
      <c r="D28" s="96">
        <f>VLOOKUP(F9,L41:M44,2,)</f>
        <v>1.0369999999999999</v>
      </c>
      <c r="E28" s="54">
        <f>C28*D28</f>
        <v>131145.67830820961</v>
      </c>
      <c r="F28" s="54">
        <f>E28*0.2</f>
        <v>26229.135661641922</v>
      </c>
      <c r="G28" s="54">
        <f>E28+F28</f>
        <v>157374.81396985153</v>
      </c>
      <c r="H28" s="84">
        <f>I28*1.2</f>
        <v>35563.044028616554</v>
      </c>
      <c r="I28" s="84">
        <v>29635.870023847128</v>
      </c>
      <c r="J28" s="71"/>
      <c r="K28" s="79"/>
      <c r="L28" s="97"/>
    </row>
    <row r="29" spans="1:16" ht="15.75" x14ac:dyDescent="0.25">
      <c r="A29" s="94">
        <v>2</v>
      </c>
      <c r="B29" s="88" t="s">
        <v>2</v>
      </c>
      <c r="C29" s="98">
        <f>H20</f>
        <v>1580830.2592600002</v>
      </c>
      <c r="D29" s="96">
        <f>VLOOKUP(F9,L41:M44,2,)</f>
        <v>1.0369999999999999</v>
      </c>
      <c r="E29" s="54">
        <f t="shared" ref="E29:E36" si="0">C29*D29</f>
        <v>1639320.9788526201</v>
      </c>
      <c r="F29" s="54">
        <f t="shared" ref="F29:F36" si="1">E29*0.2</f>
        <v>327864.19577052403</v>
      </c>
      <c r="G29" s="54">
        <f t="shared" ref="G29:G36" si="2">E29+F29</f>
        <v>1967185.1746231441</v>
      </c>
      <c r="H29" s="84">
        <f t="shared" ref="H29:H31" si="3">I29*1.2</f>
        <v>1035434.2672286844</v>
      </c>
      <c r="I29" s="84">
        <v>862861.88935723703</v>
      </c>
      <c r="J29" s="71"/>
      <c r="K29" s="79"/>
      <c r="L29" s="97"/>
    </row>
    <row r="30" spans="1:16" ht="15.75" x14ac:dyDescent="0.25">
      <c r="A30" s="94">
        <v>3</v>
      </c>
      <c r="B30" s="88" t="s">
        <v>3</v>
      </c>
      <c r="C30" s="98">
        <f>H21</f>
        <v>0</v>
      </c>
      <c r="D30" s="96">
        <f>VLOOKUP(F9,L41:M44,2,)</f>
        <v>1.0369999999999999</v>
      </c>
      <c r="E30" s="54">
        <f t="shared" si="0"/>
        <v>0</v>
      </c>
      <c r="F30" s="54">
        <f t="shared" si="1"/>
        <v>0</v>
      </c>
      <c r="G30" s="54">
        <f t="shared" si="2"/>
        <v>0</v>
      </c>
      <c r="H30" s="84">
        <f t="shared" si="3"/>
        <v>0</v>
      </c>
      <c r="I30" s="84">
        <v>0</v>
      </c>
      <c r="J30" s="71"/>
      <c r="K30" s="79"/>
      <c r="L30" s="97"/>
    </row>
    <row r="31" spans="1:16" ht="15.75" x14ac:dyDescent="0.25">
      <c r="A31" s="94">
        <v>4</v>
      </c>
      <c r="B31" s="88" t="s">
        <v>7</v>
      </c>
      <c r="C31" s="98">
        <f>SUM(C32:C36)</f>
        <v>282899.05987613258</v>
      </c>
      <c r="D31" s="96">
        <f>VLOOKUP(F9,L41:M44,2,)</f>
        <v>1.0369999999999999</v>
      </c>
      <c r="E31" s="54">
        <f t="shared" si="0"/>
        <v>293366.32509154949</v>
      </c>
      <c r="F31" s="54">
        <f t="shared" si="1"/>
        <v>58673.265018309903</v>
      </c>
      <c r="G31" s="54">
        <f t="shared" si="2"/>
        <v>352039.59010985936</v>
      </c>
      <c r="H31" s="84">
        <f t="shared" si="3"/>
        <v>114314.31396028248</v>
      </c>
      <c r="I31" s="84">
        <v>95261.928300235406</v>
      </c>
      <c r="J31" s="71"/>
      <c r="K31" s="79"/>
      <c r="L31" s="97"/>
    </row>
    <row r="32" spans="1:16" ht="15.75" x14ac:dyDescent="0.25">
      <c r="A32" s="81" t="s">
        <v>355</v>
      </c>
      <c r="B32" s="88" t="s">
        <v>4</v>
      </c>
      <c r="C32" s="98">
        <f>SUM(C28:C30)*J32</f>
        <v>16560.777796007762</v>
      </c>
      <c r="D32" s="96">
        <f>VLOOKUP(F9,L41:M44,2,)</f>
        <v>1.0369999999999999</v>
      </c>
      <c r="E32" s="54">
        <f t="shared" si="0"/>
        <v>17173.526574460047</v>
      </c>
      <c r="F32" s="54">
        <f t="shared" si="1"/>
        <v>3434.7053148920095</v>
      </c>
      <c r="G32" s="54">
        <f t="shared" si="2"/>
        <v>20608.231889352057</v>
      </c>
      <c r="H32" s="84"/>
      <c r="I32" s="84"/>
      <c r="J32" s="99">
        <v>9.7000000000000003E-3</v>
      </c>
      <c r="K32" s="79"/>
      <c r="L32" s="97"/>
    </row>
    <row r="33" spans="1:15" ht="15.75" x14ac:dyDescent="0.25">
      <c r="A33" s="81" t="s">
        <v>356</v>
      </c>
      <c r="B33" s="100" t="s">
        <v>38</v>
      </c>
      <c r="C33" s="98">
        <f>SUM(C28:C30)*J33</f>
        <v>36536.148952017124</v>
      </c>
      <c r="D33" s="96">
        <f>VLOOKUP(F9,L41:M44,2,)</f>
        <v>1.0369999999999999</v>
      </c>
      <c r="E33" s="54">
        <f t="shared" si="0"/>
        <v>37887.986463241752</v>
      </c>
      <c r="F33" s="54">
        <f t="shared" si="1"/>
        <v>7577.597292648351</v>
      </c>
      <c r="G33" s="54">
        <f t="shared" si="2"/>
        <v>45465.583755890104</v>
      </c>
      <c r="H33" s="84"/>
      <c r="I33" s="84"/>
      <c r="J33" s="99">
        <v>2.1399999999999999E-2</v>
      </c>
      <c r="K33" s="79"/>
      <c r="L33" s="97"/>
    </row>
    <row r="34" spans="1:15" ht="15.75" x14ac:dyDescent="0.25">
      <c r="A34" s="81" t="s">
        <v>357</v>
      </c>
      <c r="B34" s="100" t="s">
        <v>39</v>
      </c>
      <c r="C34" s="98">
        <f>SUM(C28:C30)*J34</f>
        <v>144095.83979206753</v>
      </c>
      <c r="D34" s="96">
        <f>VLOOKUP(F9,L41:M44,2,)</f>
        <v>1.0369999999999999</v>
      </c>
      <c r="E34" s="54">
        <f t="shared" si="0"/>
        <v>149427.38586437402</v>
      </c>
      <c r="F34" s="54">
        <f t="shared" si="1"/>
        <v>29885.477172874806</v>
      </c>
      <c r="G34" s="54">
        <f t="shared" si="2"/>
        <v>179312.86303724884</v>
      </c>
      <c r="H34" s="84"/>
      <c r="I34" s="84"/>
      <c r="J34" s="99">
        <v>8.4400000000000003E-2</v>
      </c>
      <c r="K34" s="79"/>
      <c r="L34" s="97"/>
    </row>
    <row r="35" spans="1:15" ht="15.75" x14ac:dyDescent="0.25">
      <c r="A35" s="81" t="s">
        <v>358</v>
      </c>
      <c r="B35" s="88" t="s">
        <v>6</v>
      </c>
      <c r="C35" s="98">
        <f>SUM(C28:C30)*J35</f>
        <v>48657.95538002281</v>
      </c>
      <c r="D35" s="96">
        <f>VLOOKUP(F9,L41:M44,2,)</f>
        <v>1.0369999999999999</v>
      </c>
      <c r="E35" s="54">
        <f t="shared" si="0"/>
        <v>50458.29972908365</v>
      </c>
      <c r="F35" s="54">
        <f t="shared" si="1"/>
        <v>10091.659945816731</v>
      </c>
      <c r="G35" s="54">
        <f t="shared" si="2"/>
        <v>60549.959674900383</v>
      </c>
      <c r="H35" s="84"/>
      <c r="I35" s="84"/>
      <c r="J35" s="99">
        <v>2.8500000000000001E-2</v>
      </c>
      <c r="K35" s="79"/>
      <c r="L35" s="97"/>
    </row>
    <row r="36" spans="1:15" x14ac:dyDescent="0.25">
      <c r="A36" s="81" t="s">
        <v>359</v>
      </c>
      <c r="B36" s="88" t="s">
        <v>5</v>
      </c>
      <c r="C36" s="98">
        <f>SUM(C28:C30)*J36</f>
        <v>37048.337956017363</v>
      </c>
      <c r="D36" s="96">
        <f>VLOOKUP(F9,L41:M44,2,)</f>
        <v>1.0369999999999999</v>
      </c>
      <c r="E36" s="54">
        <f t="shared" si="0"/>
        <v>38419.126460390005</v>
      </c>
      <c r="F36" s="54">
        <f t="shared" si="1"/>
        <v>7683.8252920780014</v>
      </c>
      <c r="G36" s="54">
        <f t="shared" si="2"/>
        <v>46102.951752468005</v>
      </c>
      <c r="H36" s="84"/>
      <c r="I36" s="84"/>
      <c r="J36" s="101">
        <v>2.1700000000000001E-2</v>
      </c>
    </row>
    <row r="37" spans="1:15" x14ac:dyDescent="0.25">
      <c r="A37" s="87"/>
      <c r="B37" s="102" t="s">
        <v>360</v>
      </c>
      <c r="C37" s="98">
        <f>SUM(C28:C31)</f>
        <v>1990195.7398769327</v>
      </c>
      <c r="D37" s="96">
        <f>VLOOKUP(F9,L41:M44,2,)</f>
        <v>1.0369999999999999</v>
      </c>
      <c r="E37" s="54">
        <f>SUM(E28:E31)</f>
        <v>2063832.9822523792</v>
      </c>
      <c r="F37" s="54">
        <f>SUM(F28:F31)</f>
        <v>412766.59645047586</v>
      </c>
      <c r="G37" s="54">
        <f>SUM(G28:G31)</f>
        <v>2476599.5787028549</v>
      </c>
      <c r="H37" s="84">
        <f>SUM(H28:H36)</f>
        <v>1185311.6252175835</v>
      </c>
      <c r="I37" s="84">
        <f>SUM(I28:I36)</f>
        <v>987759.68768131954</v>
      </c>
    </row>
    <row r="39" spans="1:15" s="78" customFormat="1" x14ac:dyDescent="0.2">
      <c r="A39" s="111" t="s">
        <v>28</v>
      </c>
      <c r="B39" s="111"/>
      <c r="C39" s="112"/>
      <c r="D39" s="112"/>
      <c r="E39" s="112"/>
      <c r="J39" s="59"/>
    </row>
    <row r="40" spans="1:15" s="69" customFormat="1" ht="67.5" customHeight="1" x14ac:dyDescent="0.25">
      <c r="A40" s="113" t="s">
        <v>29</v>
      </c>
      <c r="B40" s="114" t="s">
        <v>378</v>
      </c>
      <c r="C40" s="114"/>
      <c r="D40" s="114"/>
      <c r="E40" s="114"/>
      <c r="F40" s="114"/>
      <c r="G40" s="114"/>
    </row>
    <row r="41" spans="1:15" s="69" customFormat="1" ht="40.5" customHeight="1" x14ac:dyDescent="0.25">
      <c r="A41" s="113" t="s">
        <v>30</v>
      </c>
      <c r="B41" s="114" t="s">
        <v>361</v>
      </c>
      <c r="C41" s="114"/>
      <c r="D41" s="114"/>
      <c r="E41" s="114"/>
      <c r="F41" s="114"/>
      <c r="G41" s="114"/>
      <c r="H41" s="68"/>
      <c r="J41" s="68" t="s">
        <v>368</v>
      </c>
      <c r="K41" s="69">
        <v>7.46</v>
      </c>
      <c r="L41" s="57" t="s">
        <v>334</v>
      </c>
      <c r="M41" s="58">
        <v>1.0369999999999999</v>
      </c>
      <c r="N41" s="55"/>
      <c r="O41" s="55"/>
    </row>
    <row r="42" spans="1:15" s="69" customFormat="1" ht="28.5" customHeight="1" x14ac:dyDescent="0.25">
      <c r="A42" s="113" t="s">
        <v>32</v>
      </c>
      <c r="B42" s="114" t="s">
        <v>33</v>
      </c>
      <c r="C42" s="114"/>
      <c r="D42" s="114"/>
      <c r="E42" s="114"/>
      <c r="F42" s="114"/>
      <c r="G42" s="114"/>
      <c r="J42" s="69" t="s">
        <v>366</v>
      </c>
      <c r="K42" s="69">
        <v>5.62</v>
      </c>
      <c r="L42" s="57" t="s">
        <v>335</v>
      </c>
      <c r="M42" s="58">
        <f>1.037*1.038</f>
        <v>1.076406</v>
      </c>
      <c r="N42" s="56"/>
      <c r="O42" s="56"/>
    </row>
    <row r="43" spans="1:15" s="78" customFormat="1" ht="16.5" customHeight="1" x14ac:dyDescent="0.2">
      <c r="A43" s="113" t="s">
        <v>34</v>
      </c>
      <c r="B43" s="115" t="s">
        <v>379</v>
      </c>
      <c r="C43" s="115"/>
      <c r="D43" s="112"/>
      <c r="E43" s="112"/>
      <c r="J43" s="78" t="s">
        <v>365</v>
      </c>
      <c r="K43" s="78">
        <v>6.16</v>
      </c>
      <c r="L43" s="57" t="s">
        <v>336</v>
      </c>
      <c r="M43" s="58">
        <f>1.037*1.038*1.038</f>
        <v>1.117309428</v>
      </c>
      <c r="N43" s="103"/>
      <c r="O43" s="103"/>
    </row>
    <row r="44" spans="1:15" s="78" customFormat="1" ht="15.75" customHeight="1" x14ac:dyDescent="0.2">
      <c r="A44" s="116" t="s">
        <v>35</v>
      </c>
      <c r="B44" s="115" t="s">
        <v>380</v>
      </c>
      <c r="C44" s="115"/>
      <c r="D44" s="112"/>
      <c r="E44" s="112"/>
      <c r="L44" s="57" t="s">
        <v>337</v>
      </c>
      <c r="M44" s="58">
        <f>1.037*1.038*1.038*1.038</f>
        <v>1.159767186264</v>
      </c>
      <c r="N44" s="103"/>
      <c r="O44" s="103"/>
    </row>
    <row r="45" spans="1:15" s="78" customFormat="1" ht="18.75" customHeight="1" x14ac:dyDescent="0.25">
      <c r="A45" s="116" t="s">
        <v>36</v>
      </c>
      <c r="B45" s="115" t="s">
        <v>41</v>
      </c>
      <c r="C45" s="115"/>
      <c r="D45" s="112"/>
      <c r="E45" s="112"/>
      <c r="L45" s="55"/>
      <c r="M45" s="56"/>
      <c r="N45" s="103"/>
      <c r="O45" s="103"/>
    </row>
    <row r="46" spans="1:15" s="78" customFormat="1" ht="12.75" x14ac:dyDescent="0.2">
      <c r="A46" s="90"/>
    </row>
    <row r="47" spans="1:15" x14ac:dyDescent="0.25">
      <c r="B47" s="69"/>
    </row>
  </sheetData>
  <dataConsolidate>
    <dataRefs count="1">
      <dataRef ref="B8:B287" sheet="Типовые 2 кв. 2021"/>
    </dataRefs>
  </dataConsolidate>
  <mergeCells count="14">
    <mergeCell ref="B40:G40"/>
    <mergeCell ref="B41:G41"/>
    <mergeCell ref="B42:G42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18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09" t="s">
        <v>46</v>
      </c>
      <c r="C3" s="109"/>
      <c r="D3" s="109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0"/>
      <c r="D6" s="110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364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365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365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365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365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365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365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365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365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365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365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365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365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365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365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365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365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365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365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365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365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365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365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365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365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365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365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365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365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365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365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365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365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365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365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365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365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365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365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365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365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365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365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365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365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365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365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365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365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365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365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365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365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365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365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365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365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365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365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365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365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365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365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365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365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365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365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365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365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365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365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365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365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365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365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365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365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365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365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365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365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365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365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365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365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365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365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365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365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365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366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366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366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366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366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366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366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366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366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366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366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366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366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366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366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366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366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366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366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366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366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366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366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366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366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366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366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366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366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366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366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366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366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366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366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366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366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366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366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si="2">C136/1.2</f>
        <v>900398.2583333333</v>
      </c>
      <c r="E136" s="35"/>
      <c r="F136" s="53" t="s">
        <v>366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366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366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366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366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366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366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366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366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366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366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366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366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366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366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366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366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366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366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366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366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366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366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366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366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366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366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366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366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366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366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366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366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366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366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366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366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366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366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366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366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366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366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366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366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366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366</v>
      </c>
    </row>
    <row r="183" spans="1:6" x14ac:dyDescent="0.25">
      <c r="A183" s="31">
        <v>176</v>
      </c>
      <c r="B183" s="36" t="s">
        <v>373</v>
      </c>
      <c r="C183" s="37">
        <v>931769.18</v>
      </c>
      <c r="D183" s="35">
        <f t="shared" si="2"/>
        <v>776474.31666666677</v>
      </c>
      <c r="E183" s="35"/>
      <c r="F183" s="53" t="s">
        <v>366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si="2"/>
        <v>1045314.75</v>
      </c>
      <c r="E184" s="35"/>
      <c r="F184" s="53" t="s">
        <v>366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si="2"/>
        <v>1803695.175</v>
      </c>
      <c r="E185" s="35"/>
      <c r="F185" s="53" t="s">
        <v>366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si="2"/>
        <v>1327343.1583333334</v>
      </c>
      <c r="E186" s="35"/>
      <c r="F186" s="53" t="s">
        <v>366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si="2"/>
        <v>2839519.6749999998</v>
      </c>
      <c r="E187" s="35"/>
      <c r="F187" s="53" t="s">
        <v>366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si="2"/>
        <v>1920858.6083333334</v>
      </c>
      <c r="E188" s="35"/>
      <c r="F188" s="53" t="s">
        <v>366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si="2"/>
        <v>2573671.6333333333</v>
      </c>
      <c r="E189" s="35"/>
      <c r="F189" s="53" t="s">
        <v>366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si="2"/>
        <v>5581050.7333333334</v>
      </c>
      <c r="E190" s="35"/>
      <c r="F190" s="53" t="s">
        <v>366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si="2"/>
        <v>6876390.6833333336</v>
      </c>
      <c r="E191" s="35"/>
      <c r="F191" s="53" t="s">
        <v>366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si="2"/>
        <v>4902637.875</v>
      </c>
      <c r="E192" s="35"/>
      <c r="F192" s="53" t="s">
        <v>366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si="2"/>
        <v>42250.89166666667</v>
      </c>
      <c r="E193" s="35"/>
      <c r="F193" s="53" t="s">
        <v>366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si="2"/>
        <v>42982.291666666672</v>
      </c>
      <c r="E194" s="35"/>
      <c r="F194" s="53" t="s">
        <v>366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si="2"/>
        <v>52748.35</v>
      </c>
      <c r="E195" s="35"/>
      <c r="F195" s="53" t="s">
        <v>366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si="2"/>
        <v>73341.775000000009</v>
      </c>
      <c r="E196" s="35"/>
      <c r="F196" s="53" t="s">
        <v>366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si="2"/>
        <v>49562.26666666667</v>
      </c>
      <c r="E197" s="35"/>
      <c r="F197" s="53" t="s">
        <v>366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si="2"/>
        <v>75958.34166666666</v>
      </c>
      <c r="E198" s="35"/>
      <c r="F198" s="53" t="s">
        <v>366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si="2"/>
        <v>70706.908333333326</v>
      </c>
      <c r="E199" s="35"/>
      <c r="F199" s="53" t="s">
        <v>366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si="2"/>
        <v>91423.675000000003</v>
      </c>
      <c r="E200" s="35"/>
      <c r="F200" s="53" t="s">
        <v>366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si="3">C201/1.2</f>
        <v>62228.808333333342</v>
      </c>
      <c r="E201" s="35"/>
      <c r="F201" s="53" t="s">
        <v>366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si="3"/>
        <v>83899.583333333343</v>
      </c>
      <c r="E202" s="35"/>
      <c r="F202" s="53" t="s">
        <v>366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si="3"/>
        <v>104007.09166666666</v>
      </c>
      <c r="E203" s="35"/>
      <c r="F203" s="53" t="s">
        <v>366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si="3"/>
        <v>153077.35</v>
      </c>
      <c r="E204" s="35"/>
      <c r="F204" s="53" t="s">
        <v>366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si="3"/>
        <v>77509.841666666674</v>
      </c>
      <c r="E205" s="35"/>
      <c r="F205" s="53" t="s">
        <v>366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si="3"/>
        <v>159087.90000000002</v>
      </c>
      <c r="E206" s="35"/>
      <c r="F206" s="53" t="s">
        <v>366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si="3"/>
        <v>119305.9</v>
      </c>
      <c r="E207" s="35"/>
      <c r="F207" s="53" t="s">
        <v>366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si="3"/>
        <v>126973.44166666668</v>
      </c>
      <c r="E208" s="35"/>
      <c r="F208" s="53" t="s">
        <v>366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si="3"/>
        <v>161531.9916666667</v>
      </c>
      <c r="E209" s="35"/>
      <c r="F209" s="53" t="s">
        <v>366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si="3"/>
        <v>306047.04166666669</v>
      </c>
      <c r="E210" s="35"/>
      <c r="F210" s="53" t="s">
        <v>366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si="3"/>
        <v>233855.05833333335</v>
      </c>
      <c r="E211" s="35"/>
      <c r="F211" s="53" t="s">
        <v>366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si="3"/>
        <v>385507.6333333333</v>
      </c>
      <c r="E212" s="35"/>
      <c r="F212" s="53" t="s">
        <v>366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si="3"/>
        <v>311073.09999999998</v>
      </c>
      <c r="E213" s="35"/>
      <c r="F213" s="53" t="s">
        <v>366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si="3"/>
        <v>718800.6166666667</v>
      </c>
      <c r="E214" s="35"/>
      <c r="F214" s="53" t="s">
        <v>366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si="3"/>
        <v>616152.35</v>
      </c>
      <c r="E215" s="35"/>
      <c r="F215" s="53" t="s">
        <v>366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si="3"/>
        <v>440408.8666666667</v>
      </c>
      <c r="E216" s="35"/>
      <c r="F216" s="53" t="s">
        <v>366</v>
      </c>
    </row>
    <row r="217" spans="1:6" x14ac:dyDescent="0.25">
      <c r="A217" s="31">
        <v>210</v>
      </c>
      <c r="B217" s="36" t="s">
        <v>369</v>
      </c>
      <c r="C217" s="37">
        <v>13602.64</v>
      </c>
      <c r="D217" s="35">
        <f t="shared" si="3"/>
        <v>11335.533333333333</v>
      </c>
      <c r="E217" s="35"/>
      <c r="F217" s="53" t="s">
        <v>366</v>
      </c>
    </row>
    <row r="218" spans="1:6" x14ac:dyDescent="0.25">
      <c r="A218" s="31">
        <v>211</v>
      </c>
      <c r="B218" s="36" t="s">
        <v>371</v>
      </c>
      <c r="C218" s="37">
        <v>59787.55</v>
      </c>
      <c r="D218" s="35">
        <f t="shared" si="3"/>
        <v>49822.958333333336</v>
      </c>
      <c r="E218" s="35"/>
      <c r="F218" s="53" t="s">
        <v>366</v>
      </c>
    </row>
    <row r="219" spans="1:6" x14ac:dyDescent="0.25">
      <c r="A219" s="31">
        <v>212</v>
      </c>
      <c r="B219" s="36" t="s">
        <v>370</v>
      </c>
      <c r="C219" s="37">
        <v>107.95</v>
      </c>
      <c r="D219" s="35">
        <f t="shared" si="3"/>
        <v>89.958333333333343</v>
      </c>
      <c r="E219" s="35"/>
      <c r="F219" s="53" t="s">
        <v>366</v>
      </c>
    </row>
    <row r="220" spans="1:6" x14ac:dyDescent="0.25">
      <c r="A220" s="31">
        <v>213</v>
      </c>
      <c r="B220" s="36" t="s">
        <v>372</v>
      </c>
      <c r="C220" s="37">
        <v>1361256.73</v>
      </c>
      <c r="D220" s="35">
        <f t="shared" si="3"/>
        <v>1134380.6083333334</v>
      </c>
      <c r="E220" s="35"/>
      <c r="F220" s="53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si="3"/>
        <v>52584.583333333336</v>
      </c>
      <c r="E221" s="35"/>
      <c r="F221" s="53" t="s">
        <v>367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si="3"/>
        <v>545004.10000000009</v>
      </c>
      <c r="E222" s="35">
        <v>399280.58</v>
      </c>
      <c r="F222" s="53" t="s">
        <v>367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si="3"/>
        <v>963612.85833333328</v>
      </c>
      <c r="E223" s="35">
        <v>717391.93</v>
      </c>
      <c r="F223" s="53" t="s">
        <v>367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si="3"/>
        <v>733351.16666666674</v>
      </c>
      <c r="E224" s="35">
        <v>558253.24</v>
      </c>
      <c r="F224" s="53" t="s">
        <v>367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si="3"/>
        <v>1549079.95</v>
      </c>
      <c r="E225" s="35">
        <v>1221522.78</v>
      </c>
      <c r="F225" s="53" t="s">
        <v>367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si="3"/>
        <v>760583.37500000012</v>
      </c>
      <c r="E226" s="35">
        <v>576653</v>
      </c>
      <c r="F226" s="53" t="s">
        <v>367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si="3"/>
        <v>2373042</v>
      </c>
      <c r="E227" s="35">
        <v>1963129.5</v>
      </c>
      <c r="F227" s="53" t="s">
        <v>367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si="3"/>
        <v>793571.3666666667</v>
      </c>
      <c r="E228" s="35">
        <v>604009.12</v>
      </c>
      <c r="F228" s="53" t="s">
        <v>367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si="3"/>
        <v>2490546.4583333335</v>
      </c>
      <c r="E229" s="35">
        <v>2083183.45</v>
      </c>
      <c r="F229" s="53" t="s">
        <v>367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si="3"/>
        <v>887092.70000000007</v>
      </c>
      <c r="E230" s="35">
        <v>677175.19</v>
      </c>
      <c r="F230" s="53" t="s">
        <v>367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si="3"/>
        <v>2711201.3000000003</v>
      </c>
      <c r="E231" s="35">
        <v>2279429.38</v>
      </c>
      <c r="F231" s="53" t="s">
        <v>367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si="3"/>
        <v>937634.07499999995</v>
      </c>
      <c r="E232" s="35">
        <v>685891.96</v>
      </c>
      <c r="F232" s="53" t="s">
        <v>367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si="3"/>
        <v>2963505.8666666667</v>
      </c>
      <c r="E233" s="35">
        <v>2408273.37</v>
      </c>
      <c r="F233" s="53" t="s">
        <v>367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si="3"/>
        <v>292380.79166666669</v>
      </c>
      <c r="E234" s="35">
        <v>229514.39</v>
      </c>
      <c r="F234" s="53" t="s">
        <v>367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si="3"/>
        <v>356714.72499999998</v>
      </c>
      <c r="E235" s="37">
        <v>283078.53999999998</v>
      </c>
      <c r="F235" s="53" t="s">
        <v>367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si="3"/>
        <v>744897.00833333342</v>
      </c>
      <c r="E236" s="35">
        <v>611276.98</v>
      </c>
      <c r="F236" s="53" t="s">
        <v>367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si="3"/>
        <v>384784.69166666671</v>
      </c>
      <c r="E237" s="35">
        <v>331262.94</v>
      </c>
      <c r="F237" s="53" t="s">
        <v>367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si="3"/>
        <v>876400.49166666681</v>
      </c>
      <c r="E238" s="35">
        <v>707134.29</v>
      </c>
      <c r="F238" s="53" t="s">
        <v>367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si="3"/>
        <v>424013.45833333337</v>
      </c>
      <c r="E239" s="35">
        <v>331165.46999999997</v>
      </c>
      <c r="F239" s="53" t="s">
        <v>367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si="3"/>
        <v>895963.80833333347</v>
      </c>
      <c r="E240" s="35">
        <v>728417.27</v>
      </c>
      <c r="F240" s="53" t="s">
        <v>367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si="3"/>
        <v>1192492.8416666666</v>
      </c>
      <c r="E241" s="35">
        <v>984627.54</v>
      </c>
      <c r="F241" s="53" t="s">
        <v>367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si="3"/>
        <v>628288.37500000012</v>
      </c>
      <c r="E242" s="35">
        <v>502499.28</v>
      </c>
      <c r="F242" s="53" t="s">
        <v>367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si="3"/>
        <v>970917.55833333347</v>
      </c>
      <c r="E243" s="35">
        <v>778597.12</v>
      </c>
      <c r="F243" s="53" t="s">
        <v>367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si="3"/>
        <v>65218.958333333336</v>
      </c>
      <c r="E244" s="35">
        <v>47810.43</v>
      </c>
      <c r="F244" s="53" t="s">
        <v>367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si="3"/>
        <v>159529.04166666669</v>
      </c>
      <c r="E245" s="35">
        <v>47566.55</v>
      </c>
      <c r="F245" s="53" t="s">
        <v>367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si="3"/>
        <v>110774.86666666667</v>
      </c>
      <c r="E246" s="35">
        <v>89568.35</v>
      </c>
      <c r="F246" s="53" t="s">
        <v>367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si="3"/>
        <v>89738.375</v>
      </c>
      <c r="E247" s="35">
        <v>71942.45</v>
      </c>
      <c r="F247" s="53" t="s">
        <v>367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si="3"/>
        <v>87943.708333333328</v>
      </c>
      <c r="E248" s="35">
        <v>50404.68</v>
      </c>
      <c r="F248" s="53" t="s">
        <v>367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si="3"/>
        <v>156180.75</v>
      </c>
      <c r="E249" s="35">
        <v>112769.78</v>
      </c>
      <c r="F249" s="53" t="s">
        <v>367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si="3"/>
        <v>167864.23333333334</v>
      </c>
      <c r="E250" s="35">
        <v>122282.55</v>
      </c>
      <c r="F250" s="53" t="s">
        <v>367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si="3"/>
        <v>13582.883333333333</v>
      </c>
      <c r="E251" s="46"/>
      <c r="F251" s="53" t="s">
        <v>367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si="3"/>
        <v>352338.9</v>
      </c>
      <c r="E252" s="46">
        <v>284356.18</v>
      </c>
      <c r="F252" s="53" t="s">
        <v>367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si="3"/>
        <v>265948.45833333337</v>
      </c>
      <c r="E253" s="46">
        <v>212928.42</v>
      </c>
      <c r="F253" s="53" t="s">
        <v>367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si="3"/>
        <v>180537.55833333335</v>
      </c>
      <c r="E254" s="46">
        <v>145277.70000000001</v>
      </c>
      <c r="F254" s="53" t="s">
        <v>367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si="3"/>
        <v>154995.76666666669</v>
      </c>
      <c r="E255" s="46">
        <v>115373.02</v>
      </c>
      <c r="F255" s="53" t="s">
        <v>367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si="3"/>
        <v>111289.46666666666</v>
      </c>
      <c r="E256" s="46">
        <v>88075.54</v>
      </c>
      <c r="F256" s="53" t="s">
        <v>367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si="3"/>
        <v>90920.53333333334</v>
      </c>
      <c r="E257" s="46">
        <v>66098.2</v>
      </c>
      <c r="F257" s="53" t="s">
        <v>367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si="3"/>
        <v>74382.316666666666</v>
      </c>
      <c r="E258" s="46">
        <v>51659.360000000001</v>
      </c>
      <c r="F258" s="53" t="s">
        <v>367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si="3"/>
        <v>132951.70000000001</v>
      </c>
      <c r="E259" s="46">
        <v>106451.8</v>
      </c>
      <c r="F259" s="53" t="s">
        <v>367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si="3"/>
        <v>90391.716666666674</v>
      </c>
      <c r="E260" s="46">
        <v>72638.850000000006</v>
      </c>
      <c r="F260" s="53" t="s">
        <v>367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si="3"/>
        <v>77620.800000000003</v>
      </c>
      <c r="E261" s="46">
        <v>57686.51</v>
      </c>
      <c r="F261" s="53" t="s">
        <v>367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si="3"/>
        <v>58169.583333333336</v>
      </c>
      <c r="E262" s="46">
        <v>44037.77</v>
      </c>
      <c r="F262" s="53" t="s">
        <v>367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>C263/1.2</f>
        <v>45583.183333333334</v>
      </c>
      <c r="E263" s="46">
        <v>33049.1</v>
      </c>
      <c r="F263" s="53" t="s">
        <v>367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si="3"/>
        <v>37656.175000000003</v>
      </c>
      <c r="E264" s="46">
        <v>25829.68</v>
      </c>
      <c r="F264" s="53" t="s">
        <v>367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si="3"/>
        <v>77557.175000000003</v>
      </c>
      <c r="E265" s="46">
        <v>32269.18</v>
      </c>
      <c r="F265" s="53" t="s">
        <v>367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si="4">C266/1.2</f>
        <v>49736.01666666667</v>
      </c>
      <c r="E266" s="46">
        <v>38723.019999999997</v>
      </c>
      <c r="F266" s="53" t="s">
        <v>367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si="4"/>
        <v>54486.091666666667</v>
      </c>
      <c r="E267" s="46">
        <v>42652.88</v>
      </c>
      <c r="F267" s="53" t="s">
        <v>367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si="4"/>
        <v>56856.625</v>
      </c>
      <c r="E268" s="46">
        <v>42652.88</v>
      </c>
      <c r="F268" s="53" t="s">
        <v>367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si="4"/>
        <v>172473.30833333335</v>
      </c>
      <c r="E269" s="46">
        <v>141492.81</v>
      </c>
      <c r="F269" s="53" t="s">
        <v>367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si="4"/>
        <v>175105.48333333334</v>
      </c>
      <c r="E270" s="46">
        <v>141492.81</v>
      </c>
      <c r="F270" s="53" t="s">
        <v>367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si="4"/>
        <v>9949.2916666666661</v>
      </c>
      <c r="E271" s="35">
        <v>3597.12</v>
      </c>
      <c r="F271" s="53" t="s">
        <v>367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si="4"/>
        <v>40761.35833333333</v>
      </c>
      <c r="E272" s="46">
        <v>29826.14</v>
      </c>
      <c r="F272" s="53" t="s">
        <v>366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si="4"/>
        <v>50983.175000000003</v>
      </c>
      <c r="E273" s="46">
        <v>38417.269999999997</v>
      </c>
      <c r="F273" s="53" t="s">
        <v>366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si="4"/>
        <v>58704.700000000004</v>
      </c>
      <c r="E274" s="46">
        <v>46420.86</v>
      </c>
      <c r="F274" s="53" t="s">
        <v>366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si="4"/>
        <v>78943.90833333334</v>
      </c>
      <c r="E275" s="46">
        <v>44215.91</v>
      </c>
      <c r="F275" s="53" t="s">
        <v>365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si="4"/>
        <v>280754.15000000002</v>
      </c>
      <c r="E276" s="46">
        <v>212582.15</v>
      </c>
      <c r="F276" s="53" t="s">
        <v>365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si="4"/>
        <v>258253.78333333333</v>
      </c>
      <c r="E277" s="46">
        <v>194889.3</v>
      </c>
      <c r="F277" s="53" t="s">
        <v>365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si="4"/>
        <v>4539747.2666666666</v>
      </c>
      <c r="E278" s="46">
        <v>3467625.9</v>
      </c>
      <c r="F278" s="53" t="s">
        <v>367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si="4"/>
        <v>3794774.4833333334</v>
      </c>
      <c r="E279" s="46">
        <v>2967625.9</v>
      </c>
      <c r="F279" s="53" t="s">
        <v>367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si="4"/>
        <v>7660138.2750000004</v>
      </c>
      <c r="E280" s="46">
        <v>5872043.04</v>
      </c>
      <c r="F280" s="53" t="s">
        <v>367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si="4"/>
        <v>3827867.3666666667</v>
      </c>
      <c r="E281" s="46">
        <v>3132715.83</v>
      </c>
      <c r="F281" s="53" t="s">
        <v>367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si="4"/>
        <v>2566656.3583333334</v>
      </c>
      <c r="E282" s="46">
        <v>1935739.54</v>
      </c>
      <c r="F282" s="53" t="s">
        <v>367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si="4"/>
        <v>205847.32500000001</v>
      </c>
      <c r="E283" s="46">
        <v>157613.91</v>
      </c>
      <c r="F283" s="53" t="s">
        <v>367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si="4"/>
        <v>521894.92500000005</v>
      </c>
      <c r="E284" s="46">
        <v>412170.27</v>
      </c>
      <c r="F284" s="53" t="s">
        <v>367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si="4"/>
        <v>203045.55833333335</v>
      </c>
      <c r="E285" s="46">
        <v>142086.32999999999</v>
      </c>
      <c r="F285" s="53" t="s">
        <v>367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si="4"/>
        <v>37749.275000000001</v>
      </c>
      <c r="E286" s="46"/>
      <c r="F286" s="53" t="s">
        <v>367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si="4"/>
        <v>414884.46666666667</v>
      </c>
      <c r="E287" s="46"/>
      <c r="F287" s="53" t="s">
        <v>367</v>
      </c>
    </row>
    <row r="288" spans="1:6" x14ac:dyDescent="0.25">
      <c r="A288" s="31">
        <v>281</v>
      </c>
      <c r="B288" s="34" t="s">
        <v>362</v>
      </c>
      <c r="C288" s="46">
        <v>157021.46</v>
      </c>
      <c r="D288" s="46">
        <f t="shared" ref="D288:D289" si="5">C288/1.2</f>
        <v>130851.21666666666</v>
      </c>
      <c r="E288" s="46"/>
      <c r="F288" s="53" t="s">
        <v>365</v>
      </c>
    </row>
    <row r="289" spans="1:6" x14ac:dyDescent="0.25">
      <c r="A289" s="31">
        <v>282</v>
      </c>
      <c r="B289" s="34" t="s">
        <v>363</v>
      </c>
      <c r="C289" s="46">
        <v>8120.62</v>
      </c>
      <c r="D289" s="46">
        <f t="shared" si="5"/>
        <v>6767.1833333333334</v>
      </c>
      <c r="E289" s="46"/>
      <c r="F289" s="53" t="s">
        <v>365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2022-03-18T06:00:21Z</dcterms:modified>
</cp:coreProperties>
</file>