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I_17-1-17-1-08-03-2-1108\"/>
    </mc:Choice>
  </mc:AlternateContent>
  <xr:revisionPtr revIDLastSave="0" documentId="13_ncr:1_{BF632C80-4E1A-4151-92CB-BC30A838C8D1}" xr6:coauthVersionLast="36" xr6:coauthVersionMax="36" xr10:uidLastSave="{00000000-0000-0000-0000-000000000000}"/>
  <bookViews>
    <workbookView xWindow="0" yWindow="0" windowWidth="23520" windowHeight="907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стоимости'!$A$1:$K$45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I30" i="4"/>
  <c r="I31" i="4"/>
  <c r="I28" i="4"/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<sst xmlns="http://schemas.openxmlformats.org/spreadsheetml/2006/main" count="688" uniqueCount="382">
  <si>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</si>
  <si>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</si>
  <si>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</si>
  <si>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</si>
  <si>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</si>
  <si>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</si>
  <si>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</si>
  <si>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</si>
  <si>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</si>
  <si>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</si>
  <si>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</si>
  <si>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</si>
  <si>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</si>
  <si>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</si>
  <si>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</si>
  <si>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</si>
  <si>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</si>
  <si>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</si>
  <si>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</si>
  <si>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</si>
  <si>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</si>
  <si>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</si>
  <si>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</si>
  <si>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</si>
  <si>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</si>
  <si>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</si>
  <si>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</si>
  <si>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</si>
  <si>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</si>
  <si>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</si>
  <si>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</si>
  <si>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</si>
  <si>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</si>
  <si>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</si>
  <si>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</si>
  <si>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</si>
  <si>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</si>
  <si>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</si>
  <si>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</si>
  <si>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</si>
  <si>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</si>
  <si>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</si>
  <si>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</si>
  <si>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</si>
  <si>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</si>
  <si>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</si>
  <si>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</si>
  <si>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</si>
  <si>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</si>
  <si>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</si>
  <si>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</si>
  <si>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</si>
  <si>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</si>
  <si>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</si>
  <si>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</si>
  <si>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</si>
  <si>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</si>
  <si>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</si>
  <si>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</si>
  <si>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</si>
  <si>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</si>
  <si>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</si>
  <si>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</si>
  <si>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</si>
  <si>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</si>
  <si>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</si>
  <si>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</si>
  <si>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</si>
  <si>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</si>
  <si>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</si>
  <si>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</si>
  <si>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</si>
  <si>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</si>
  <si>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</si>
  <si>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</si>
  <si>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</si>
  <si>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</si>
  <si>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</si>
  <si>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</si>
  <si>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</si>
  <si>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</si>
  <si>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</si>
  <si>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</si>
  <si>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</si>
  <si>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</si>
  <si>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</si>
  <si>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</si>
  <si>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</si>
  <si>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</si>
  <si>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</si>
  <si>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</si>
  <si>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</si>
  <si>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</si>
  <si>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</si>
  <si>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</si>
  <si>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</si>
  <si>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</si>
  <si>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</si>
  <si>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</si>
  <si>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</si>
  <si>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</si>
  <si>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</si>
  <si>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</si>
  <si>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</si>
  <si>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</si>
  <si>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</si>
  <si>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</si>
  <si>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</si>
  <si>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</si>
  <si>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</si>
  <si>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</si>
  <si>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</si>
  <si>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</si>
  <si>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</si>
  <si>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</si>
  <si>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</si>
  <si>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</si>
  <si>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</si>
  <si>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</si>
  <si>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</si>
  <si>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</si>
  <si>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</si>
  <si>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</si>
  <si>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</si>
  <si>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</si>
  <si>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</si>
  <si>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</si>
  <si>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</si>
  <si>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</si>
  <si>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</si>
  <si>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</si>
  <si>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</si>
  <si>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</si>
  <si>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</si>
  <si>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</si>
  <si>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</si>
  <si>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</si>
  <si>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</si>
  <si>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</si>
  <si>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</si>
  <si>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</si>
  <si>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</si>
  <si>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</si>
  <si>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</si>
  <si>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</si>
  <si>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</si>
  <si>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</si>
  <si>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</si>
  <si>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</si>
  <si>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</si>
  <si>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</si>
  <si>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</si>
  <si>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</si>
  <si>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</si>
  <si>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</si>
  <si>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</si>
  <si>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</si>
  <si>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</si>
  <si>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</si>
  <si>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</si>
  <si>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</si>
  <si>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</si>
  <si>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</si>
  <si>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</si>
  <si>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</si>
  <si>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</si>
  <si>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</si>
  <si>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</si>
  <si>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</si>
  <si>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</si>
  <si>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</si>
  <si>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</si>
  <si>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</si>
  <si>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</si>
  <si>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</si>
  <si>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</si>
  <si>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</si>
  <si>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</si>
  <si>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</si>
  <si>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</si>
  <si>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</si>
  <si>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</si>
  <si>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</si>
  <si>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</si>
  <si>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</si>
  <si>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</si>
  <si>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</si>
  <si>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</si>
  <si>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</si>
  <si>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</si>
  <si>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</si>
  <si>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</si>
  <si>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</si>
  <si>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</si>
  <si>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</si>
  <si>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</si>
  <si>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</si>
  <si>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</si>
  <si>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</si>
  <si>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</si>
  <si>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</si>
  <si>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</si>
  <si>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</si>
  <si>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</si>
  <si>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</si>
  <si>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</si>
  <si>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</si>
  <si>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</si>
  <si>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</si>
  <si>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</si>
  <si>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</si>
  <si>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</si>
  <si>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</si>
  <si>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</si>
  <si>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</si>
  <si>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</si>
  <si>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</si>
  <si>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</si>
  <si>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</si>
  <si>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</si>
  <si>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</si>
  <si>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</si>
  <si>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</si>
  <si>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</si>
  <si>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</si>
  <si>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</si>
  <si>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</si>
  <si>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</si>
  <si>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</si>
  <si>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</si>
  <si>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</si>
  <si>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</si>
  <si>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</si>
  <si>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</si>
  <si>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</si>
  <si>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</si>
  <si>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</si>
  <si>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</si>
  <si>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</si>
  <si>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</si>
  <si>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</si>
  <si>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</si>
  <si>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</si>
  <si>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</si>
  <si>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</si>
  <si>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</si>
  <si>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</si>
  <si>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</si>
  <si>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</si>
  <si>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</si>
  <si>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</si>
  <si>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</si>
  <si>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</si>
  <si>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</si>
  <si>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</si>
  <si>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</si>
  <si>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</si>
  <si>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</si>
  <si>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</si>
  <si>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</si>
  <si>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</si>
  <si>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</si>
  <si>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</si>
  <si>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</si>
  <si>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</si>
  <si>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</si>
  <si>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</si>
  <si>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</si>
  <si>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</si>
  <si>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</si>
  <si>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</si>
  <si>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</si>
  <si>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</si>
  <si>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</si>
  <si>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</si>
  <si>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</si>
  <si>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</si>
  <si>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</si>
  <si>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</si>
  <si>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</si>
  <si>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</si>
  <si>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</si>
  <si>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</si>
  <si>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</si>
  <si>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</si>
  <si>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</si>
  <si>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</si>
  <si>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</si>
  <si>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</si>
  <si>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</si>
  <si>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</si>
  <si>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</si>
  <si>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</si>
  <si>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</si>
  <si>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</si>
  <si>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</si>
  <si>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</si>
  <si>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</si>
  <si>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</si>
  <si>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</si>
  <si>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</si>
  <si>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</si>
  <si>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</si>
  <si>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</si>
  <si>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</si>
  <si>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</si>
  <si>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</si>
  <si>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</si>
  <si>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</si>
  <si>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</si>
  <si>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</si>
  <si>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</si>
  <si>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</si>
  <si>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</si>
  <si>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</si>
  <si>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</si>
  <si>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</si>
  <si>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</si>
  <si>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</si>
  <si>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</si>
  <si>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</si>
  <si>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</si>
  <si>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</si>
  <si>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</si>
  <si>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</si>
  <si>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</si>
  <si>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</si>
  <si>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</si>
  <si>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</si>
  <si>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</si>
  <si>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</si>
  <si>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</si>
  <si>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</si>
  <si>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</si>
  <si>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</si>
  <si>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</si>
  <si>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</si>
  <si>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</si>
  <si>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</si>
  <si>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</si>
  <si>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</si>
  <si>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</si>
  <si>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</si>
  <si>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</si>
  <si>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</si>
  <si>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</si>
  <si>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</si>
  <si>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</si>
  <si>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</si>
  <si>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</si>
  <si>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</si>
  <si>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</si>
  <si>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</si>
  <si>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</si>
  <si>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</si>
  <si>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</si>
  <si>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</si>
  <si>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</si>
  <si>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</si>
  <si>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</si>
  <si>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</si>
  <si>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</si>
  <si>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</si>
  <si>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</si>
  <si>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</si>
  <si>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</si>
  <si>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</si>
  <si>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</si>
  <si>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</si>
  <si>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</si>
  <si>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</si>
  <si>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</si>
  <si>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</si>
  <si>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</si>
  <si>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км</t>
  </si>
  <si>
    <t>30м2</t>
  </si>
  <si>
    <t>I_17-1-17-1-08-03-2-1108</t>
  </si>
  <si>
    <t>Всев, Стр-во 2КЛ-10 кВ от РТП-10/0,4 кВ до РТП-10/0,4 кВ "Флит" в д. Янино Всеволожского района ЛО (17-1-17-1-08-03-2-1108)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</si>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</sst>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5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3" fontId="15" fillId="0" borderId="0" xfId="11" applyNumberFormat="1" applyFont="1" applyFill="1" applyBorder="1" applyAlignment="1" applyProtection="1">
      <alignment horizontal="center" vertical="center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7" customWidth="1"/>
    <col min="2" max="2" width="60.42578125" style="68" customWidth="1"/>
    <col min="3" max="3" width="13.28515625" style="68" customWidth="1"/>
    <col min="4" max="4" width="10.5703125" style="68" customWidth="1"/>
    <col min="5" max="5" width="14.28515625" style="68" customWidth="1"/>
    <col min="6" max="6" width="14.42578125" style="68" customWidth="1"/>
    <col min="7" max="7" width="17.85546875" style="68" customWidth="1"/>
    <col min="8" max="8" width="17.5703125" style="68" customWidth="1"/>
    <col min="9" max="9" width="13.5703125" style="68" customWidth="1"/>
    <col min="10" max="10" width="0" style="68" hidden="1" customWidth="1"/>
    <col min="11" max="11" width="14.140625" style="68" hidden="1" customWidth="1"/>
    <col min="12" max="12" width="10.28515625" style="68" hidden="1" customWidth="1"/>
    <col min="13" max="13" width="0" style="68" hidden="1" customWidth="1"/>
    <col min="14" max="14" width="9.140625" style="68"/>
    <col min="15" max="15" width="15.28515625" style="68" hidden="1" customWidth="1"/>
    <col min="16" max="16384" width="9.140625" style="68"/>
  </cols>
  <sheetData>
    <row r="1" spans="1:16" x14ac:dyDescent="0.25">
      <c r="H1" s="2" t="s">
        <v>37</v>
      </c>
    </row>
    <row r="3" spans="1:16" x14ac:dyDescent="0.25">
      <c r="A3" s="69" t="s">
        <v>19</v>
      </c>
    </row>
    <row r="5" spans="1:16" ht="31.5" customHeight="1" x14ac:dyDescent="0.25">
      <c r="A5" s="70" t="s">
        <v>377</v>
      </c>
      <c r="B5" s="71"/>
      <c r="C5" s="71"/>
      <c r="D5" s="71"/>
      <c r="E5" s="71"/>
      <c r="F5" s="71"/>
    </row>
    <row r="7" spans="1:16" ht="21" customHeight="1" x14ac:dyDescent="0.25">
      <c r="A7" s="72" t="s">
        <v>8</v>
      </c>
      <c r="F7" s="61" t="s">
        <v>376</v>
      </c>
      <c r="G7" s="61"/>
      <c r="H7" s="61"/>
    </row>
    <row r="8" spans="1:16" x14ac:dyDescent="0.25">
      <c r="A8" s="73"/>
    </row>
    <row r="9" spans="1:16" x14ac:dyDescent="0.25">
      <c r="A9" s="72" t="s">
        <v>15</v>
      </c>
      <c r="F9" s="61" t="s">
        <v>333</v>
      </c>
      <c r="G9" s="61"/>
      <c r="H9" s="61"/>
    </row>
    <row r="10" spans="1:16" x14ac:dyDescent="0.25">
      <c r="A10" s="73"/>
    </row>
    <row r="11" spans="1:16" x14ac:dyDescent="0.25">
      <c r="A11" s="74" t="s">
        <v>20</v>
      </c>
      <c r="B11" s="75"/>
      <c r="C11" s="75"/>
    </row>
    <row r="12" spans="1:16" x14ac:dyDescent="0.25">
      <c r="H12" s="76" t="s">
        <v>381</v>
      </c>
    </row>
    <row r="13" spans="1:16" s="67" customFormat="1" ht="26.25" customHeight="1" x14ac:dyDescent="0.25">
      <c r="A13" s="77" t="s">
        <v>9</v>
      </c>
      <c r="B13" s="77" t="s">
        <v>21</v>
      </c>
      <c r="C13" s="77" t="s">
        <v>11</v>
      </c>
      <c r="D13" s="77" t="s">
        <v>10</v>
      </c>
      <c r="E13" s="77" t="s">
        <v>43</v>
      </c>
      <c r="F13" s="77" t="s">
        <v>14</v>
      </c>
      <c r="G13" s="77" t="s">
        <v>27</v>
      </c>
      <c r="H13" s="77" t="s">
        <v>42</v>
      </c>
      <c r="I13" s="66"/>
      <c r="J13" s="65"/>
      <c r="K13" s="78">
        <v>7.46</v>
      </c>
    </row>
    <row r="14" spans="1:16" ht="37.5" customHeight="1" x14ac:dyDescent="0.25">
      <c r="A14" s="79"/>
      <c r="B14" s="79"/>
      <c r="C14" s="79"/>
      <c r="D14" s="79"/>
      <c r="E14" s="79"/>
      <c r="F14" s="79"/>
      <c r="G14" s="79"/>
      <c r="H14" s="79"/>
      <c r="I14" s="65"/>
      <c r="J14" s="65"/>
      <c r="K14" s="78">
        <v>6.16</v>
      </c>
      <c r="M14" s="80"/>
      <c r="N14" s="81"/>
      <c r="O14" s="51"/>
      <c r="P14" s="82"/>
    </row>
    <row r="15" spans="1:16" ht="15.75" x14ac:dyDescent="0.25">
      <c r="A15" s="83" t="s">
        <v>22</v>
      </c>
      <c r="B15" s="84" t="s">
        <v>23</v>
      </c>
      <c r="C15" s="85"/>
      <c r="D15" s="86"/>
      <c r="E15" s="86"/>
      <c r="F15" s="86"/>
      <c r="G15" s="86"/>
      <c r="H15" s="86"/>
      <c r="I15" s="64"/>
      <c r="J15" s="64"/>
      <c r="K15" s="78">
        <v>5.62</v>
      </c>
      <c r="M15" s="80"/>
      <c r="N15" s="81"/>
      <c r="O15" s="87"/>
      <c r="P15" s="88"/>
    </row>
    <row r="16" spans="1:16" ht="15.75" x14ac:dyDescent="0.25">
      <c r="A16" s="89" t="s">
        <v>353</v>
      </c>
      <c r="B16" s="90" t="s">
        <v>222</v>
      </c>
      <c r="C16" s="91" t="s">
        <v>374</v>
      </c>
      <c r="D16" s="92">
        <v>0.08</v>
      </c>
      <c r="E16" s="92">
        <f>VLOOKUP(B16,'Типовые 2 кв. 2021'!B:D,3,)</f>
        <v>1475345.9583333333</v>
      </c>
      <c r="F16" s="92">
        <f>D16*E16</f>
        <v>118027.67666666667</v>
      </c>
      <c r="G16" s="93">
        <v>5.62</v>
      </c>
      <c r="H16" s="92">
        <f>F16*G16</f>
        <v>663315.54286666668</v>
      </c>
      <c r="J16" s="94"/>
      <c r="K16" s="94"/>
      <c r="M16" s="80"/>
      <c r="N16" s="81"/>
      <c r="O16" s="87"/>
      <c r="P16" s="88"/>
    </row>
    <row r="17" spans="1:16" ht="15.75" hidden="1" x14ac:dyDescent="0.25">
      <c r="A17" s="89" t="s">
        <v>352</v>
      </c>
      <c r="B17" s="90" t="s">
        <v>367</v>
      </c>
      <c r="C17" s="91" t="s">
        <v>375</v>
      </c>
      <c r="D17" s="92">
        <v>0</v>
      </c>
      <c r="E17" s="92">
        <f>VLOOKUP(B17,'Типовые 2 кв. 2021'!B:D,3,)</f>
        <v>11335.533333333333</v>
      </c>
      <c r="F17" s="92">
        <f>D17*E17</f>
        <v>0</v>
      </c>
      <c r="G17" s="93">
        <v>5.62</v>
      </c>
      <c r="H17" s="92">
        <f>F17*G17</f>
        <v>0</v>
      </c>
      <c r="J17" s="94"/>
      <c r="K17" s="94"/>
      <c r="M17" s="80"/>
      <c r="N17" s="81"/>
      <c r="O17" s="87"/>
      <c r="P17" s="88"/>
    </row>
    <row r="18" spans="1:16" x14ac:dyDescent="0.25">
      <c r="A18" s="89"/>
      <c r="B18" s="90"/>
      <c r="C18" s="91"/>
      <c r="D18" s="92"/>
      <c r="E18" s="92"/>
      <c r="F18" s="92"/>
      <c r="G18" s="93"/>
      <c r="H18" s="92"/>
    </row>
    <row r="19" spans="1:16" x14ac:dyDescent="0.25">
      <c r="A19" s="95"/>
      <c r="B19" s="84" t="s">
        <v>12</v>
      </c>
      <c r="C19" s="91"/>
      <c r="D19" s="93"/>
      <c r="E19" s="93"/>
      <c r="F19" s="93"/>
      <c r="G19" s="93"/>
      <c r="H19" s="93">
        <f>SUM(H20:H21)</f>
        <v>663315.54286666668</v>
      </c>
    </row>
    <row r="20" spans="1:16" x14ac:dyDescent="0.25">
      <c r="A20" s="95"/>
      <c r="B20" s="96" t="s">
        <v>2</v>
      </c>
      <c r="C20" s="91"/>
      <c r="D20" s="93"/>
      <c r="E20" s="93"/>
      <c r="F20" s="93"/>
      <c r="G20" s="93"/>
      <c r="H20" s="93">
        <f>H16+H17+H18</f>
        <v>663315.54286666668</v>
      </c>
    </row>
    <row r="21" spans="1:16" x14ac:dyDescent="0.25">
      <c r="A21" s="95"/>
      <c r="B21" s="96" t="s">
        <v>3</v>
      </c>
      <c r="C21" s="91"/>
      <c r="D21" s="93"/>
      <c r="E21" s="93"/>
      <c r="F21" s="93"/>
      <c r="G21" s="93"/>
      <c r="H21" s="93">
        <f>0</f>
        <v>0</v>
      </c>
    </row>
    <row r="22" spans="1:16" x14ac:dyDescent="0.25">
      <c r="A22" s="83" t="s">
        <v>24</v>
      </c>
      <c r="B22" s="84" t="s">
        <v>31</v>
      </c>
      <c r="C22" s="91"/>
      <c r="D22" s="93"/>
      <c r="E22" s="93"/>
      <c r="F22" s="93"/>
      <c r="G22" s="93"/>
      <c r="H22" s="93">
        <f>H19*0.08</f>
        <v>53065.243429333335</v>
      </c>
    </row>
    <row r="23" spans="1:16" x14ac:dyDescent="0.25">
      <c r="A23" s="83" t="s">
        <v>26</v>
      </c>
      <c r="B23" s="84" t="s">
        <v>25</v>
      </c>
      <c r="C23" s="91"/>
      <c r="D23" s="93"/>
      <c r="E23" s="93"/>
      <c r="F23" s="93"/>
      <c r="G23" s="93"/>
      <c r="H23" s="93">
        <f>H22+H19</f>
        <v>716380.78629600001</v>
      </c>
      <c r="J23" s="97">
        <f>H23-(SUM(C28:C30))</f>
        <v>0</v>
      </c>
    </row>
    <row r="24" spans="1:16" x14ac:dyDescent="0.25">
      <c r="A24" s="98"/>
      <c r="B24" s="64"/>
      <c r="C24" s="64"/>
    </row>
    <row r="25" spans="1:16" x14ac:dyDescent="0.25">
      <c r="A25" s="75" t="s">
        <v>13</v>
      </c>
      <c r="B25" s="64"/>
      <c r="C25" s="64"/>
    </row>
    <row r="26" spans="1:16" x14ac:dyDescent="0.25">
      <c r="A26" s="99"/>
      <c r="B26" s="64"/>
      <c r="C26" s="64"/>
      <c r="I26" s="76" t="s">
        <v>381</v>
      </c>
    </row>
    <row r="27" spans="1:16" ht="95.25" customHeight="1" x14ac:dyDescent="0.25">
      <c r="A27" s="100" t="s">
        <v>9</v>
      </c>
      <c r="B27" s="100" t="s">
        <v>0</v>
      </c>
      <c r="C27" s="101" t="s">
        <v>44</v>
      </c>
      <c r="D27" s="100" t="s">
        <v>40</v>
      </c>
      <c r="E27" s="100" t="s">
        <v>16</v>
      </c>
      <c r="F27" s="100" t="s">
        <v>17</v>
      </c>
      <c r="G27" s="100" t="s">
        <v>18</v>
      </c>
      <c r="H27" s="100" t="s">
        <v>373</v>
      </c>
      <c r="I27" s="100" t="s">
        <v>372</v>
      </c>
    </row>
    <row r="28" spans="1:16" ht="15.75" x14ac:dyDescent="0.25">
      <c r="A28" s="102">
        <v>1</v>
      </c>
      <c r="B28" s="96" t="s">
        <v>1</v>
      </c>
      <c r="C28" s="103">
        <f>H22</f>
        <v>53065.243429333335</v>
      </c>
      <c r="D28" s="104">
        <f>VLOOKUP(F9,L41:M44,2,)</f>
        <v>1.0369999999999999</v>
      </c>
      <c r="E28" s="54">
        <f>C28*D28</f>
        <v>55028.657436218666</v>
      </c>
      <c r="F28" s="54">
        <f>E28*0.2</f>
        <v>11005.731487243735</v>
      </c>
      <c r="G28" s="54">
        <f>E28+F28</f>
        <v>66034.388923462393</v>
      </c>
      <c r="H28" s="92">
        <f>I28*1.2</f>
        <v>53828.304000000004</v>
      </c>
      <c r="I28" s="59">
        <f>O28*1000</f>
        <v>44856.920000000006</v>
      </c>
      <c r="J28" s="80"/>
      <c r="K28" s="87"/>
      <c r="L28" s="105"/>
      <c r="O28" s="59">
        <v>44.856920000000002</v>
      </c>
    </row>
    <row r="29" spans="1:16" ht="15.75" x14ac:dyDescent="0.25">
      <c r="A29" s="102">
        <v>2</v>
      </c>
      <c r="B29" s="96" t="s">
        <v>2</v>
      </c>
      <c r="C29" s="106">
        <f>H20</f>
        <v>663315.54286666668</v>
      </c>
      <c r="D29" s="104">
        <f>VLOOKUP(F9,L41:M44,2,)</f>
        <v>1.0369999999999999</v>
      </c>
      <c r="E29" s="54">
        <f t="shared" ref="E29:E36" si="0">C29*D29</f>
        <v>687858.21795273328</v>
      </c>
      <c r="F29" s="54">
        <f t="shared" ref="F29:F36" si="1">E29*0.2</f>
        <v>137571.64359054665</v>
      </c>
      <c r="G29" s="54">
        <f t="shared" ref="G29:G36" si="2">E29+F29</f>
        <v>825429.86154327996</v>
      </c>
      <c r="H29" s="92">
        <f t="shared" ref="H29:H31" si="3">I29*1.2</f>
        <v>672853.79999999993</v>
      </c>
      <c r="I29" s="59">
        <f t="shared" ref="I29:I31" si="4">O29*1000</f>
        <v>560711.5</v>
      </c>
      <c r="J29" s="80"/>
      <c r="K29" s="87"/>
      <c r="L29" s="105"/>
      <c r="O29" s="59">
        <v>560.7115</v>
      </c>
    </row>
    <row r="30" spans="1:16" ht="15.75" x14ac:dyDescent="0.25">
      <c r="A30" s="102">
        <v>3</v>
      </c>
      <c r="B30" s="96" t="s">
        <v>3</v>
      </c>
      <c r="C30" s="106">
        <f>H21</f>
        <v>0</v>
      </c>
      <c r="D30" s="104">
        <f>VLOOKUP(F9,L41:M44,2,)</f>
        <v>1.0369999999999999</v>
      </c>
      <c r="E30" s="54">
        <f t="shared" si="0"/>
        <v>0</v>
      </c>
      <c r="F30" s="54">
        <f t="shared" si="1"/>
        <v>0</v>
      </c>
      <c r="G30" s="54">
        <f t="shared" si="2"/>
        <v>0</v>
      </c>
      <c r="H30" s="92">
        <f t="shared" si="3"/>
        <v>0</v>
      </c>
      <c r="I30" s="59">
        <f t="shared" si="4"/>
        <v>0</v>
      </c>
      <c r="J30" s="80"/>
      <c r="K30" s="87"/>
      <c r="L30" s="105"/>
      <c r="O30" s="59">
        <v>0</v>
      </c>
    </row>
    <row r="31" spans="1:16" ht="15.75" x14ac:dyDescent="0.25">
      <c r="A31" s="102">
        <v>4</v>
      </c>
      <c r="B31" s="96" t="s">
        <v>7</v>
      </c>
      <c r="C31" s="106">
        <f>SUM(C32:C36)</f>
        <v>118704.2962892472</v>
      </c>
      <c r="D31" s="104">
        <f>VLOOKUP(F9,L41:M44,2,)</f>
        <v>1.0369999999999999</v>
      </c>
      <c r="E31" s="54">
        <f t="shared" si="0"/>
        <v>123096.35525194934</v>
      </c>
      <c r="F31" s="54">
        <f t="shared" si="1"/>
        <v>24619.271050389871</v>
      </c>
      <c r="G31" s="54">
        <f t="shared" si="2"/>
        <v>147715.62630233919</v>
      </c>
      <c r="H31" s="92">
        <f t="shared" si="3"/>
        <v>14119.272000000044</v>
      </c>
      <c r="I31" s="59">
        <f t="shared" si="4"/>
        <v>11766.060000000038</v>
      </c>
      <c r="J31" s="80"/>
      <c r="K31" s="87"/>
      <c r="L31" s="105"/>
      <c r="O31" s="59">
        <v>11.766060000000039</v>
      </c>
    </row>
    <row r="32" spans="1:16" ht="15.75" x14ac:dyDescent="0.25">
      <c r="A32" s="89" t="s">
        <v>354</v>
      </c>
      <c r="B32" s="96" t="s">
        <v>4</v>
      </c>
      <c r="C32" s="106">
        <f>SUM(C28:C30)*J32</f>
        <v>6948.8936270712002</v>
      </c>
      <c r="D32" s="104">
        <f>VLOOKUP(F9,L41:M44,2,)</f>
        <v>1.0369999999999999</v>
      </c>
      <c r="E32" s="54">
        <f t="shared" si="0"/>
        <v>7206.0026912728345</v>
      </c>
      <c r="F32" s="54">
        <f t="shared" si="1"/>
        <v>1441.2005382545669</v>
      </c>
      <c r="G32" s="54">
        <f t="shared" si="2"/>
        <v>8647.2032295274021</v>
      </c>
      <c r="H32" s="92"/>
      <c r="I32" s="92"/>
      <c r="J32" s="107">
        <v>9.7000000000000003E-3</v>
      </c>
      <c r="K32" s="87"/>
      <c r="L32" s="105"/>
    </row>
    <row r="33" spans="1:15" ht="15.75" x14ac:dyDescent="0.25">
      <c r="A33" s="89" t="s">
        <v>355</v>
      </c>
      <c r="B33" s="108" t="s">
        <v>38</v>
      </c>
      <c r="C33" s="106">
        <f>SUM(C28:C30)*J33</f>
        <v>15330.548826734399</v>
      </c>
      <c r="D33" s="104">
        <f>VLOOKUP(F9,L41:M44,2,)</f>
        <v>1.0369999999999999</v>
      </c>
      <c r="E33" s="54">
        <f t="shared" si="0"/>
        <v>15897.779133323571</v>
      </c>
      <c r="F33" s="54">
        <f t="shared" si="1"/>
        <v>3179.5558266647145</v>
      </c>
      <c r="G33" s="54">
        <f t="shared" si="2"/>
        <v>19077.334959988286</v>
      </c>
      <c r="H33" s="92"/>
      <c r="I33" s="92"/>
      <c r="J33" s="107">
        <v>2.1399999999999999E-2</v>
      </c>
      <c r="K33" s="87"/>
      <c r="L33" s="105"/>
    </row>
    <row r="34" spans="1:15" ht="15.75" x14ac:dyDescent="0.25">
      <c r="A34" s="89" t="s">
        <v>356</v>
      </c>
      <c r="B34" s="108" t="s">
        <v>39</v>
      </c>
      <c r="C34" s="106">
        <f>SUM(C28:C30)*J34</f>
        <v>60462.538363382402</v>
      </c>
      <c r="D34" s="104">
        <f>VLOOKUP(F9,L41:M44,2,)</f>
        <v>1.0369999999999999</v>
      </c>
      <c r="E34" s="54">
        <f t="shared" si="0"/>
        <v>62699.652282827548</v>
      </c>
      <c r="F34" s="54">
        <f t="shared" si="1"/>
        <v>12539.930456565511</v>
      </c>
      <c r="G34" s="54">
        <f t="shared" si="2"/>
        <v>75239.582739393052</v>
      </c>
      <c r="H34" s="92"/>
      <c r="I34" s="92"/>
      <c r="J34" s="107">
        <v>8.4400000000000003E-2</v>
      </c>
      <c r="K34" s="87"/>
      <c r="L34" s="105"/>
    </row>
    <row r="35" spans="1:15" ht="15.75" x14ac:dyDescent="0.25">
      <c r="A35" s="89" t="s">
        <v>357</v>
      </c>
      <c r="B35" s="96" t="s">
        <v>6</v>
      </c>
      <c r="C35" s="106">
        <f>SUM(C28:C30)*J35</f>
        <v>20416.852409436</v>
      </c>
      <c r="D35" s="104">
        <f>VLOOKUP(F9,L41:M44,2,)</f>
        <v>1.0369999999999999</v>
      </c>
      <c r="E35" s="54">
        <f t="shared" si="0"/>
        <v>21172.275948585131</v>
      </c>
      <c r="F35" s="54">
        <f t="shared" si="1"/>
        <v>4234.4551897170268</v>
      </c>
      <c r="G35" s="54">
        <f t="shared" si="2"/>
        <v>25406.731138302159</v>
      </c>
      <c r="H35" s="92"/>
      <c r="I35" s="92"/>
      <c r="J35" s="107">
        <v>2.8500000000000001E-2</v>
      </c>
      <c r="K35" s="87"/>
      <c r="L35" s="105"/>
    </row>
    <row r="36" spans="1:15" x14ac:dyDescent="0.25">
      <c r="A36" s="89" t="s">
        <v>358</v>
      </c>
      <c r="B36" s="96" t="s">
        <v>5</v>
      </c>
      <c r="C36" s="106">
        <f>SUM(C28:C30)*J36</f>
        <v>15545.463062623201</v>
      </c>
      <c r="D36" s="104">
        <f>VLOOKUP(F9,L41:M44,2,)</f>
        <v>1.0369999999999999</v>
      </c>
      <c r="E36" s="54">
        <f t="shared" si="0"/>
        <v>16120.645195940258</v>
      </c>
      <c r="F36" s="54">
        <f t="shared" si="1"/>
        <v>3224.129039188052</v>
      </c>
      <c r="G36" s="54">
        <f t="shared" si="2"/>
        <v>19344.774235128309</v>
      </c>
      <c r="H36" s="92"/>
      <c r="I36" s="92"/>
      <c r="J36" s="109">
        <v>2.1700000000000001E-2</v>
      </c>
    </row>
    <row r="37" spans="1:15" x14ac:dyDescent="0.25">
      <c r="A37" s="95"/>
      <c r="B37" s="110" t="s">
        <v>359</v>
      </c>
      <c r="C37" s="106">
        <f>SUM(C28:C31)</f>
        <v>835085.08258524723</v>
      </c>
      <c r="D37" s="104">
        <f>VLOOKUP(F9,L41:M44,2,)</f>
        <v>1.0369999999999999</v>
      </c>
      <c r="E37" s="54">
        <f>SUM(E28:E31)</f>
        <v>865983.23064090125</v>
      </c>
      <c r="F37" s="54">
        <f>SUM(F28:F31)</f>
        <v>173196.64612818026</v>
      </c>
      <c r="G37" s="54">
        <f>SUM(G28:G31)</f>
        <v>1039179.8767690815</v>
      </c>
      <c r="H37" s="92">
        <f>SUM(H28:H36)</f>
        <v>740801.37599999993</v>
      </c>
      <c r="I37" s="92">
        <f>SUM(I28:I36)</f>
        <v>617334.4800000001</v>
      </c>
    </row>
    <row r="39" spans="1:15" s="64" customFormat="1" x14ac:dyDescent="0.2">
      <c r="A39" s="99" t="s">
        <v>28</v>
      </c>
      <c r="B39" s="99"/>
      <c r="I39" s="60"/>
    </row>
    <row r="40" spans="1:15" s="65" customFormat="1" ht="67.5" customHeight="1" x14ac:dyDescent="0.25">
      <c r="A40" s="111" t="s">
        <v>29</v>
      </c>
      <c r="B40" s="112" t="s">
        <v>378</v>
      </c>
      <c r="C40" s="112"/>
      <c r="D40" s="112"/>
      <c r="E40" s="112"/>
      <c r="F40" s="112"/>
      <c r="G40" s="112"/>
    </row>
    <row r="41" spans="1:15" s="65" customFormat="1" ht="40.5" customHeight="1" x14ac:dyDescent="0.25">
      <c r="A41" s="111" t="s">
        <v>30</v>
      </c>
      <c r="B41" s="112" t="s">
        <v>360</v>
      </c>
      <c r="C41" s="112"/>
      <c r="D41" s="112"/>
      <c r="E41" s="112"/>
      <c r="F41" s="112"/>
      <c r="G41" s="112"/>
      <c r="H41" s="66"/>
      <c r="I41" s="66"/>
      <c r="J41" s="65">
        <v>7.46</v>
      </c>
      <c r="L41" s="57" t="s">
        <v>333</v>
      </c>
      <c r="M41" s="58">
        <v>1.0369999999999999</v>
      </c>
      <c r="N41" s="55"/>
      <c r="O41" s="55"/>
    </row>
    <row r="42" spans="1:15" s="65" customFormat="1" ht="28.5" customHeight="1" x14ac:dyDescent="0.25">
      <c r="A42" s="111" t="s">
        <v>32</v>
      </c>
      <c r="B42" s="112" t="s">
        <v>33</v>
      </c>
      <c r="C42" s="112"/>
      <c r="D42" s="112"/>
      <c r="E42" s="112"/>
      <c r="F42" s="112"/>
      <c r="G42" s="112"/>
      <c r="J42" s="65">
        <v>5.62</v>
      </c>
      <c r="L42" s="57" t="s">
        <v>334</v>
      </c>
      <c r="M42" s="58">
        <f>1.037*1.038</f>
        <v>1.076406</v>
      </c>
      <c r="N42" s="56"/>
      <c r="O42" s="56"/>
    </row>
    <row r="43" spans="1:15" s="64" customFormat="1" ht="16.5" customHeight="1" x14ac:dyDescent="0.2">
      <c r="A43" s="111" t="s">
        <v>34</v>
      </c>
      <c r="B43" s="65" t="s">
        <v>379</v>
      </c>
      <c r="C43" s="65"/>
      <c r="J43" s="64">
        <v>6.16</v>
      </c>
      <c r="L43" s="57" t="s">
        <v>335</v>
      </c>
      <c r="M43" s="58">
        <f>1.037*1.038*1.038</f>
        <v>1.117309428</v>
      </c>
      <c r="N43" s="113"/>
      <c r="O43" s="113"/>
    </row>
    <row r="44" spans="1:15" s="64" customFormat="1" ht="15.75" customHeight="1" x14ac:dyDescent="0.2">
      <c r="A44" s="114" t="s">
        <v>35</v>
      </c>
      <c r="B44" s="65" t="s">
        <v>380</v>
      </c>
      <c r="C44" s="65"/>
      <c r="L44" s="57" t="s">
        <v>336</v>
      </c>
      <c r="M44" s="58">
        <f>1.037*1.038*1.038*1.038</f>
        <v>1.159767186264</v>
      </c>
      <c r="N44" s="113"/>
      <c r="O44" s="113"/>
    </row>
    <row r="45" spans="1:15" s="64" customFormat="1" ht="18.75" customHeight="1" x14ac:dyDescent="0.25">
      <c r="A45" s="114" t="s">
        <v>36</v>
      </c>
      <c r="B45" s="65" t="s">
        <v>41</v>
      </c>
      <c r="C45" s="65"/>
      <c r="L45" s="55"/>
      <c r="M45" s="56"/>
      <c r="N45" s="113"/>
      <c r="O45" s="113"/>
    </row>
    <row r="46" spans="1:15" s="64" customFormat="1" ht="12.75" x14ac:dyDescent="0.2">
      <c r="A46" s="98"/>
    </row>
    <row r="47" spans="1:15" x14ac:dyDescent="0.25">
      <c r="B47" s="65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$K$13:$K$15</formula1>
    </dataValidation>
    <dataValidation type="list" allowBlank="1" showInputMessage="1" showErrorMessage="1" sqref="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62" t="s">
        <v>46</v>
      </c>
      <c r="C3" s="62"/>
      <c r="D3" s="62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3"/>
      <c r="D6" s="63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351</v>
      </c>
      <c r="F7" s="52" t="s">
        <v>363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364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364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364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364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364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364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364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364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364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364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364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364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364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364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364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364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364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364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364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364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364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364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364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364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364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364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364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364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364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364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364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364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364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364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364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364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364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364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364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364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364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364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364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364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364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364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364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364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364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364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364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364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364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364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364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364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364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364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364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364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364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364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364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364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364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364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364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364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364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364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364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364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364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364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364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364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364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364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364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364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364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364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364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364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364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364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364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364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364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365</v>
      </c>
    </row>
    <row r="183" spans="1:6" x14ac:dyDescent="0.25">
      <c r="A183" s="31">
        <v>176</v>
      </c>
      <c r="B183" s="36" t="s">
        <v>371</v>
      </c>
      <c r="C183" s="37">
        <v>931769.18</v>
      </c>
      <c r="D183" s="35">
        <f t="shared" si="2"/>
        <v>776474.31666666677</v>
      </c>
      <c r="E183" s="35"/>
      <c r="F183" s="53" t="s">
        <v>365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365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365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365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365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365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365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365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365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365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365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365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365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365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365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365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365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365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365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365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365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365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365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365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365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365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365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365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365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365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365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365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365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365</v>
      </c>
    </row>
    <row r="217" spans="1:6" x14ac:dyDescent="0.25">
      <c r="A217" s="31">
        <v>210</v>
      </c>
      <c r="B217" s="36" t="s">
        <v>367</v>
      </c>
      <c r="C217" s="37">
        <v>13602.64</v>
      </c>
      <c r="D217" s="35">
        <f t="shared" si="3"/>
        <v>11335.533333333333</v>
      </c>
      <c r="E217" s="35"/>
      <c r="F217" s="53" t="s">
        <v>365</v>
      </c>
    </row>
    <row r="218" spans="1:6" x14ac:dyDescent="0.25">
      <c r="A218" s="31">
        <v>211</v>
      </c>
      <c r="B218" s="36" t="s">
        <v>369</v>
      </c>
      <c r="C218" s="37">
        <v>59787.55</v>
      </c>
      <c r="D218" s="35">
        <f t="shared" si="3"/>
        <v>49822.958333333336</v>
      </c>
      <c r="E218" s="35"/>
      <c r="F218" s="53" t="s">
        <v>365</v>
      </c>
    </row>
    <row r="219" spans="1:6" x14ac:dyDescent="0.25">
      <c r="A219" s="31">
        <v>212</v>
      </c>
      <c r="B219" s="36" t="s">
        <v>368</v>
      </c>
      <c r="C219" s="37">
        <v>107.95</v>
      </c>
      <c r="D219" s="35">
        <f t="shared" si="3"/>
        <v>89.958333333333343</v>
      </c>
      <c r="E219" s="35"/>
      <c r="F219" s="53" t="s">
        <v>365</v>
      </c>
    </row>
    <row r="220" spans="1:6" x14ac:dyDescent="0.25">
      <c r="A220" s="31">
        <v>213</v>
      </c>
      <c r="B220" s="36" t="s">
        <v>370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366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366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366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366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366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366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366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366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366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366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366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366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366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366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366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366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366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366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366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366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366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366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366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366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366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366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366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366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366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366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366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366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366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366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366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366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366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366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366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366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366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366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366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366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366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366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366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366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366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366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366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365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365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365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364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364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364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366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366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366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366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366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366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366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366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366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366</v>
      </c>
    </row>
    <row r="288" spans="1:6" x14ac:dyDescent="0.25">
      <c r="A288" s="31">
        <v>281</v>
      </c>
      <c r="B288" s="34" t="s">
        <v>361</v>
      </c>
      <c r="C288" s="46">
        <v>157021.46</v>
      </c>
      <c r="D288" s="46">
        <f t="shared" ref="D288:D289" si="5">C288/1.2</f>
        <v>130851.21666666666</v>
      </c>
      <c r="E288" s="46"/>
      <c r="F288" s="53" t="s">
        <v>364</v>
      </c>
    </row>
    <row r="289" spans="1:6" x14ac:dyDescent="0.25">
      <c r="A289" s="31">
        <v>282</v>
      </c>
      <c r="B289" s="34" t="s">
        <v>362</v>
      </c>
      <c r="C289" s="46">
        <v>8120.62</v>
      </c>
      <c r="D289" s="46">
        <f t="shared" si="5"/>
        <v>6767.1833333333334</v>
      </c>
      <c r="E289" s="46"/>
      <c r="F289" s="53" t="s">
        <v>364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337</v>
      </c>
      <c r="B2" s="16" t="s">
        <v>338</v>
      </c>
      <c r="C2" s="16" t="s">
        <v>339</v>
      </c>
      <c r="D2" s="28"/>
      <c r="E2" s="17" t="s">
        <v>340</v>
      </c>
    </row>
    <row r="3" spans="1:5" ht="31.5" x14ac:dyDescent="0.25">
      <c r="A3" s="10" t="s">
        <v>341</v>
      </c>
      <c r="B3" s="18" t="s">
        <v>328</v>
      </c>
      <c r="C3" s="19">
        <v>52111.24</v>
      </c>
      <c r="D3" s="28"/>
      <c r="E3" s="20" t="s">
        <v>342</v>
      </c>
    </row>
    <row r="4" spans="1:5" ht="15.75" x14ac:dyDescent="0.25">
      <c r="A4" s="10" t="s">
        <v>343</v>
      </c>
      <c r="B4" s="21" t="s">
        <v>328</v>
      </c>
      <c r="C4" s="17">
        <f>C3*0.2</f>
        <v>10422.248</v>
      </c>
      <c r="D4" s="28"/>
      <c r="E4" s="28"/>
    </row>
    <row r="5" spans="1:5" ht="31.5" x14ac:dyDescent="0.25">
      <c r="A5" s="22" t="s">
        <v>344</v>
      </c>
      <c r="B5" s="23" t="s">
        <v>328</v>
      </c>
      <c r="C5" s="24">
        <f>SUM(C3,C4)</f>
        <v>62533.487999999998</v>
      </c>
      <c r="D5" s="28"/>
      <c r="E5" s="28"/>
    </row>
    <row r="6" spans="1:5" ht="31.5" x14ac:dyDescent="0.25">
      <c r="A6" s="22" t="s">
        <v>345</v>
      </c>
      <c r="B6" s="21" t="s">
        <v>328</v>
      </c>
      <c r="C6" s="25">
        <f>C18*1000</f>
        <v>2487.1072965137241</v>
      </c>
      <c r="D6" s="28"/>
      <c r="E6" s="28"/>
    </row>
    <row r="7" spans="1:5" ht="31.5" x14ac:dyDescent="0.25">
      <c r="A7" s="10" t="s">
        <v>346</v>
      </c>
      <c r="B7" s="11" t="s">
        <v>328</v>
      </c>
      <c r="C7" s="20">
        <v>716.29467000000022</v>
      </c>
      <c r="D7" s="28"/>
      <c r="E7" s="28"/>
    </row>
    <row r="8" spans="1:5" ht="15.75" x14ac:dyDescent="0.25">
      <c r="A8" s="10" t="s">
        <v>347</v>
      </c>
      <c r="B8" s="11" t="s">
        <v>328</v>
      </c>
      <c r="C8" s="12">
        <f>C5-C7</f>
        <v>61817.193329999995</v>
      </c>
      <c r="D8" s="28"/>
      <c r="E8" s="28"/>
    </row>
    <row r="9" spans="1:5" ht="31.5" x14ac:dyDescent="0.25">
      <c r="A9" s="10" t="s">
        <v>327</v>
      </c>
      <c r="B9" s="11" t="s">
        <v>328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329</v>
      </c>
      <c r="B10" s="11" t="s">
        <v>328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330</v>
      </c>
      <c r="B11" s="11" t="s">
        <v>328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331</v>
      </c>
      <c r="B12" s="11" t="s">
        <v>328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332</v>
      </c>
      <c r="B13" s="11" t="s">
        <v>328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333</v>
      </c>
      <c r="B14" s="11" t="s">
        <v>328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334</v>
      </c>
      <c r="B15" s="11" t="s">
        <v>328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335</v>
      </c>
      <c r="B16" s="11" t="s">
        <v>328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336</v>
      </c>
      <c r="B17" s="11" t="s">
        <v>328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348</v>
      </c>
      <c r="B18" s="11" t="s">
        <v>328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349</v>
      </c>
      <c r="B19" s="11" t="s">
        <v>328</v>
      </c>
      <c r="C19" s="26">
        <v>0</v>
      </c>
      <c r="D19" s="28"/>
      <c r="E19" s="28"/>
    </row>
    <row r="20" spans="1:5" ht="15.75" x14ac:dyDescent="0.25">
      <c r="A20" s="22" t="s">
        <v>350</v>
      </c>
      <c r="B20" s="23" t="s">
        <v>328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2022-03-17T14:18:36Z</dcterms:modified>
</cp:coreProperties>
</file>