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J_19-1-06-1-01-00-2-0208\"/>
    </mc:Choice>
  </mc:AlternateContent>
  <xr:revisionPtr revIDLastSave="0" documentId="13_ncr:1_{B3035565-1DF6-479F-8C2C-30534466C9EB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тек.ц.!$A$1:$H$78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G54" i="1"/>
  <c r="D6" i="2" l="1"/>
  <c r="G59" i="2" l="1"/>
  <c r="G49" i="2"/>
  <c r="H49" i="2" s="1"/>
  <c r="G48" i="2"/>
  <c r="H48" i="2" s="1"/>
  <c r="G47" i="2"/>
  <c r="D35" i="2"/>
  <c r="D36" i="2" s="1"/>
  <c r="D37" i="2" s="1"/>
  <c r="G32" i="2"/>
  <c r="H32" i="2" s="1"/>
  <c r="G31" i="2"/>
  <c r="G30" i="2"/>
  <c r="G29" i="2"/>
  <c r="H29" i="2" s="1"/>
  <c r="G28" i="2"/>
  <c r="H28" i="2" s="1"/>
  <c r="G27" i="2"/>
  <c r="H27" i="2" s="1"/>
  <c r="G26" i="2"/>
  <c r="H26" i="2" s="1"/>
  <c r="G25" i="2"/>
  <c r="G24" i="2"/>
  <c r="F60" i="2"/>
  <c r="E60" i="2"/>
  <c r="D60" i="2"/>
  <c r="H59" i="2"/>
  <c r="G60" i="2"/>
  <c r="H60" i="2" s="1"/>
  <c r="F56" i="2"/>
  <c r="E56" i="2"/>
  <c r="D56" i="2"/>
  <c r="F51" i="2"/>
  <c r="E51" i="2"/>
  <c r="D51" i="2"/>
  <c r="H47" i="2"/>
  <c r="E35" i="2" s="1"/>
  <c r="H44" i="2"/>
  <c r="G44" i="2"/>
  <c r="F44" i="2"/>
  <c r="E44" i="2"/>
  <c r="D44" i="2"/>
  <c r="H43" i="2"/>
  <c r="H40" i="2"/>
  <c r="G40" i="2"/>
  <c r="F40" i="2"/>
  <c r="E40" i="2"/>
  <c r="D40" i="2"/>
  <c r="H39" i="2"/>
  <c r="F37" i="2"/>
  <c r="F41" i="2" s="1"/>
  <c r="G36" i="2"/>
  <c r="F36" i="2"/>
  <c r="F33" i="2"/>
  <c r="E33" i="2"/>
  <c r="D33" i="2"/>
  <c r="H31" i="2"/>
  <c r="H30" i="2"/>
  <c r="H24" i="2"/>
  <c r="G48" i="1"/>
  <c r="G49" i="1"/>
  <c r="E33" i="1"/>
  <c r="F33" i="1"/>
  <c r="G33" i="1"/>
  <c r="H33" i="1"/>
  <c r="D33" i="1"/>
  <c r="H31" i="1"/>
  <c r="G31" i="1"/>
  <c r="G32" i="1"/>
  <c r="G30" i="1"/>
  <c r="G29" i="1"/>
  <c r="G27" i="1"/>
  <c r="G26" i="1"/>
  <c r="G24" i="1"/>
  <c r="G59" i="1"/>
  <c r="E35" i="1"/>
  <c r="D35" i="1"/>
  <c r="G47" i="1"/>
  <c r="G28" i="1"/>
  <c r="G25" i="1"/>
  <c r="G33" i="2" l="1"/>
  <c r="G37" i="2" s="1"/>
  <c r="G41" i="2" s="1"/>
  <c r="G45" i="2" s="1"/>
  <c r="H25" i="2"/>
  <c r="H33" i="2" s="1"/>
  <c r="H35" i="2"/>
  <c r="H36" i="2" s="1"/>
  <c r="E36" i="2"/>
  <c r="E37" i="2" s="1"/>
  <c r="E41" i="2" s="1"/>
  <c r="E45" i="2" s="1"/>
  <c r="E52" i="2" s="1"/>
  <c r="E57" i="2" s="1"/>
  <c r="E61" i="2" s="1"/>
  <c r="D41" i="2"/>
  <c r="D45" i="2" s="1"/>
  <c r="D52" i="2" s="1"/>
  <c r="D57" i="2" s="1"/>
  <c r="D61" i="2" s="1"/>
  <c r="F45" i="2"/>
  <c r="F52" i="2" s="1"/>
  <c r="F57" i="2" s="1"/>
  <c r="F61" i="2" s="1"/>
  <c r="D51" i="1"/>
  <c r="H37" i="2" l="1"/>
  <c r="H41" i="2" s="1"/>
  <c r="H45" i="2" s="1"/>
  <c r="E63" i="2"/>
  <c r="E64" i="2" s="1"/>
  <c r="D63" i="2"/>
  <c r="D64" i="2" s="1"/>
  <c r="G54" i="2"/>
  <c r="G55" i="2"/>
  <c r="H55" i="2" s="1"/>
  <c r="F65" i="2"/>
  <c r="F63" i="2"/>
  <c r="F64" i="2" s="1"/>
  <c r="E51" i="1"/>
  <c r="F51" i="1"/>
  <c r="E65" i="2" l="1"/>
  <c r="G56" i="2"/>
  <c r="H56" i="2" s="1"/>
  <c r="H54" i="2"/>
  <c r="G50" i="2" s="1"/>
  <c r="D65" i="2"/>
  <c r="D60" i="1"/>
  <c r="D56" i="1"/>
  <c r="D44" i="1"/>
  <c r="D40" i="1"/>
  <c r="E60" i="1"/>
  <c r="F60" i="1"/>
  <c r="G60" i="1"/>
  <c r="H49" i="1"/>
  <c r="H50" i="2" l="1"/>
  <c r="G51" i="2"/>
  <c r="H30" i="1"/>
  <c r="G52" i="2" l="1"/>
  <c r="G57" i="2" s="1"/>
  <c r="G61" i="2" s="1"/>
  <c r="H51" i="2"/>
  <c r="H52" i="2" s="1"/>
  <c r="H57" i="2" s="1"/>
  <c r="H26" i="1"/>
  <c r="G63" i="2" l="1"/>
  <c r="G64" i="2" s="1"/>
  <c r="H64" i="2" s="1"/>
  <c r="H61" i="2"/>
  <c r="D36" i="1"/>
  <c r="H27" i="1"/>
  <c r="H29" i="1"/>
  <c r="H24" i="1"/>
  <c r="G44" i="1"/>
  <c r="F44" i="1"/>
  <c r="E44" i="1"/>
  <c r="H43" i="1"/>
  <c r="G40" i="1"/>
  <c r="F40" i="1"/>
  <c r="E40" i="1"/>
  <c r="H39" i="1"/>
  <c r="H40" i="1" s="1"/>
  <c r="H32" i="1"/>
  <c r="H63" i="2" l="1"/>
  <c r="H65" i="2" s="1"/>
  <c r="G65" i="2"/>
  <c r="H44" i="1"/>
  <c r="H47" i="1"/>
  <c r="H28" i="1"/>
  <c r="E56" i="1" l="1"/>
  <c r="F56" i="1"/>
  <c r="H60" i="1" l="1"/>
  <c r="H25" i="1" l="1"/>
  <c r="H48" i="1"/>
  <c r="H59" i="1"/>
  <c r="D37" i="1"/>
  <c r="D41" i="1" l="1"/>
  <c r="F36" i="1"/>
  <c r="F37" i="1" s="1"/>
  <c r="F41" i="1" s="1"/>
  <c r="F45" i="1" s="1"/>
  <c r="F52" i="1" s="1"/>
  <c r="G36" i="1"/>
  <c r="D45" i="1" l="1"/>
  <c r="G37" i="1"/>
  <c r="G41" i="1" s="1"/>
  <c r="G45" i="1" s="1"/>
  <c r="F57" i="1"/>
  <c r="D52" i="1" l="1"/>
  <c r="D57" i="1" s="1"/>
  <c r="D61" i="1" s="1"/>
  <c r="D63" i="1" s="1"/>
  <c r="F61" i="1"/>
  <c r="F63" i="1" s="1"/>
  <c r="H35" i="1"/>
  <c r="H36" i="1" l="1"/>
  <c r="H37" i="1" s="1"/>
  <c r="H41" i="1" s="1"/>
  <c r="H45" i="1" s="1"/>
  <c r="F65" i="1"/>
  <c r="F64" i="1"/>
  <c r="E36" i="1"/>
  <c r="E37" i="1" l="1"/>
  <c r="E41" i="1" s="1"/>
  <c r="E45" i="1" s="1"/>
  <c r="D64" i="1"/>
  <c r="H55" i="1" l="1"/>
  <c r="E52" i="1"/>
  <c r="E57" i="1" s="1"/>
  <c r="E61" i="1" s="1"/>
  <c r="D65" i="1"/>
  <c r="G56" i="1" l="1"/>
  <c r="H56" i="1" s="1"/>
  <c r="H54" i="1"/>
  <c r="G51" i="1" s="1"/>
  <c r="E63" i="1"/>
  <c r="H50" i="1" l="1"/>
  <c r="H51" i="1"/>
  <c r="H52" i="1" s="1"/>
  <c r="H57" i="1" s="1"/>
  <c r="G52" i="1"/>
  <c r="G57" i="1" s="1"/>
  <c r="G61" i="1" s="1"/>
  <c r="H61" i="1" s="1"/>
  <c r="H63" i="1" s="1"/>
  <c r="H65" i="1" s="1"/>
  <c r="D6" i="1" s="1"/>
  <c r="E64" i="1"/>
  <c r="E65" i="1"/>
  <c r="G63" i="1" l="1"/>
  <c r="G64" i="1" s="1"/>
  <c r="H64" i="1" s="1"/>
  <c r="G65" i="1" l="1"/>
</calcChain>
</file>

<file path=xl/sharedStrings.xml><?xml version="1.0" encoding="utf-8"?>
<sst xmlns="http://schemas.openxmlformats.org/spreadsheetml/2006/main" count="170" uniqueCount="70">
  <si>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</si>
  <si>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</si>
  <si>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</si>
  <si>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</si>
  <si>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</si>
  <si>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</si>
  <si>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</si>
  <si>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</si>
  <si>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</si>
  <si>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</si>
  <si>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</si>
  <si>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</si>
  <si>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</si>
  <si>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</si>
  <si>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</si>
  <si>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</si>
  <si>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</si>
  <si>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</si>
  <si>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</si>
  <si>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</si>
  <si>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</si>
  <si>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</si>
  <si>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</si>
  <si>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</si>
  <si>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</si>
  <si>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</si>
  <si>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</si>
  <si>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</si>
  <si>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</si>
  <si>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</si>
  <si>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</si>
  <si>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</si>
  <si>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</si>
  <si>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</si>
  <si>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</si>
  <si>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</si>
  <si>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</si>
  <si>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</si>
  <si>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</si>
  <si>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</si>
  <si>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</si>
  <si>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</si>
  <si>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</si>
  <si>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</si>
  <si>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</si>
  <si>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</si>
  <si>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</si>
  <si>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</si>
  <si>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</si>
  <si>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</si>
  <si>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</si>
  <si>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</si>
  <si>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</si>
  <si>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</si>
  <si>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</si>
  <si>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Временные подъездные дороги</t>
  </si>
  <si>
    <t>Акт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</si>
  <si>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</si>
  <si>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</si>
  <si>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</si>
  <si>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</si>
  <si>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</si>
  <si>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Луга, Стр-во КЛ-10кВ от проект.РП-1Н до врезки в сущ-ю ВЛ-10кВ ф.48-23 (вых.на оп.№3 в р-не ПС-48 на уч.ПС-48-РП-4) в г.Луга(19-1-06-1-01-00-2-0208)</t>
  </si>
  <si>
    <t>Инженерно-геологические изыскания</t>
  </si>
  <si>
    <t>Согласование ПД при ПР по переходу через жд</t>
  </si>
  <si>
    <t>Согласование перерхода жд пути</t>
  </si>
  <si>
    <t>Выбор места створа перехода жд полотна</t>
  </si>
  <si>
    <t>Согласование перехода ГНБ через жд полотно</t>
  </si>
  <si>
    <t>Согласование ППР через жд пути</t>
  </si>
  <si>
    <t>Технадзор за ПР через жд пути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</si>
</sst>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tabSelected="1" view="pageBreakPreview" zoomScale="70" zoomScaleNormal="75" zoomScaleSheetLayoutView="70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53</v>
      </c>
      <c r="C6" s="45"/>
      <c r="D6" s="24">
        <f>H65</f>
        <v>15381.115464482005</v>
      </c>
      <c r="E6" s="2" t="s">
        <v>30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30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2" t="s">
        <v>62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61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49</v>
      </c>
      <c r="C18" s="43" t="s">
        <v>9</v>
      </c>
      <c r="D18" s="44" t="s">
        <v>10</v>
      </c>
      <c r="E18" s="44"/>
      <c r="F18" s="44"/>
      <c r="G18" s="44"/>
      <c r="H18" s="38" t="s">
        <v>50</v>
      </c>
    </row>
    <row r="19" spans="1:8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37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1" t="s">
        <v>35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56</v>
      </c>
      <c r="C24" s="19" t="s">
        <v>63</v>
      </c>
      <c r="D24" s="21"/>
      <c r="E24" s="21"/>
      <c r="F24" s="21"/>
      <c r="G24" s="20">
        <f>42000/1000/1.2</f>
        <v>35</v>
      </c>
      <c r="H24" s="20">
        <f>G24+F24+E24+D24</f>
        <v>35</v>
      </c>
    </row>
    <row r="25" spans="1:8" x14ac:dyDescent="0.2">
      <c r="A25" s="18">
        <v>2</v>
      </c>
      <c r="B25" s="23" t="s">
        <v>56</v>
      </c>
      <c r="C25" s="19" t="s">
        <v>25</v>
      </c>
      <c r="D25" s="21"/>
      <c r="E25" s="21"/>
      <c r="F25" s="21"/>
      <c r="G25" s="20">
        <f>10200/1000/1.2</f>
        <v>8.5</v>
      </c>
      <c r="H25" s="20">
        <f t="shared" ref="H25:H31" si="0">G25+F25+E25+D25</f>
        <v>8.5</v>
      </c>
    </row>
    <row r="26" spans="1:8" x14ac:dyDescent="0.2">
      <c r="A26" s="18">
        <v>3</v>
      </c>
      <c r="B26" s="23" t="s">
        <v>56</v>
      </c>
      <c r="C26" s="19" t="s">
        <v>64</v>
      </c>
      <c r="D26" s="21"/>
      <c r="E26" s="21"/>
      <c r="F26" s="21"/>
      <c r="G26" s="20">
        <f>47080.96/1000/1.2</f>
        <v>39.234133333333332</v>
      </c>
      <c r="H26" s="20">
        <f t="shared" si="0"/>
        <v>39.234133333333332</v>
      </c>
    </row>
    <row r="27" spans="1:8" x14ac:dyDescent="0.2">
      <c r="A27" s="18">
        <v>4</v>
      </c>
      <c r="B27" s="23" t="s">
        <v>56</v>
      </c>
      <c r="C27" s="19" t="s">
        <v>65</v>
      </c>
      <c r="D27" s="21"/>
      <c r="E27" s="21"/>
      <c r="F27" s="21"/>
      <c r="G27" s="20">
        <f>12537/1000/1.2</f>
        <v>10.447500000000002</v>
      </c>
      <c r="H27" s="20">
        <f t="shared" si="0"/>
        <v>10.447500000000002</v>
      </c>
    </row>
    <row r="28" spans="1:8" x14ac:dyDescent="0.2">
      <c r="A28" s="18">
        <v>5</v>
      </c>
      <c r="B28" s="23" t="s">
        <v>56</v>
      </c>
      <c r="C28" s="19" t="s">
        <v>40</v>
      </c>
      <c r="D28" s="21"/>
      <c r="E28" s="21"/>
      <c r="F28" s="21"/>
      <c r="G28" s="20">
        <f>87210/1000/1.2</f>
        <v>72.674999999999997</v>
      </c>
      <c r="H28" s="20">
        <f>G28+F28+E28+D28</f>
        <v>72.674999999999997</v>
      </c>
    </row>
    <row r="29" spans="1:8" x14ac:dyDescent="0.2">
      <c r="A29" s="18">
        <v>6</v>
      </c>
      <c r="B29" s="23" t="s">
        <v>56</v>
      </c>
      <c r="C29" s="19" t="s">
        <v>66</v>
      </c>
      <c r="D29" s="21"/>
      <c r="E29" s="21"/>
      <c r="F29" s="21"/>
      <c r="G29" s="20">
        <f>84685.48/1000/1.2</f>
        <v>70.571233333333339</v>
      </c>
      <c r="H29" s="20">
        <f t="shared" si="0"/>
        <v>70.571233333333339</v>
      </c>
    </row>
    <row r="30" spans="1:8" x14ac:dyDescent="0.2">
      <c r="A30" s="18">
        <v>7</v>
      </c>
      <c r="B30" s="23" t="s">
        <v>56</v>
      </c>
      <c r="C30" s="19" t="s">
        <v>67</v>
      </c>
      <c r="D30" s="21"/>
      <c r="E30" s="21"/>
      <c r="F30" s="21"/>
      <c r="G30" s="20">
        <f>9660/1000/1.2</f>
        <v>8.0500000000000007</v>
      </c>
      <c r="H30" s="20">
        <f t="shared" si="0"/>
        <v>8.0500000000000007</v>
      </c>
    </row>
    <row r="31" spans="1:8" x14ac:dyDescent="0.2">
      <c r="A31" s="18">
        <v>8</v>
      </c>
      <c r="B31" s="23" t="s">
        <v>56</v>
      </c>
      <c r="C31" s="19" t="s">
        <v>69</v>
      </c>
      <c r="D31" s="21"/>
      <c r="E31" s="21"/>
      <c r="F31" s="21"/>
      <c r="G31" s="20">
        <f>110021.33/1000/1.2</f>
        <v>91.684441666666672</v>
      </c>
      <c r="H31" s="20">
        <f t="shared" si="0"/>
        <v>91.684441666666672</v>
      </c>
    </row>
    <row r="32" spans="1:8" x14ac:dyDescent="0.2">
      <c r="A32" s="18">
        <v>9</v>
      </c>
      <c r="B32" s="23" t="s">
        <v>56</v>
      </c>
      <c r="C32" s="19" t="s">
        <v>68</v>
      </c>
      <c r="D32" s="21"/>
      <c r="E32" s="21"/>
      <c r="F32" s="21"/>
      <c r="G32" s="20">
        <f>(35360.35+73461.8)/1000/1.2</f>
        <v>90.685124999999999</v>
      </c>
      <c r="H32" s="20">
        <f>G32+F32+E32+D32</f>
        <v>90.685124999999999</v>
      </c>
    </row>
    <row r="33" spans="1:8" x14ac:dyDescent="0.2">
      <c r="A33" s="22"/>
      <c r="B33" s="33" t="s">
        <v>36</v>
      </c>
      <c r="C33" s="34"/>
      <c r="D33" s="20">
        <f>D24+D32+D25+D27+D29+D26+D28+D30+D31</f>
        <v>0</v>
      </c>
      <c r="E33" s="20">
        <f t="shared" ref="E33:H33" si="1">E24+E32+E25+E27+E29+E26+E28+E30+E31</f>
        <v>0</v>
      </c>
      <c r="F33" s="20">
        <f t="shared" si="1"/>
        <v>0</v>
      </c>
      <c r="G33" s="20">
        <f t="shared" si="1"/>
        <v>426.84743333333336</v>
      </c>
      <c r="H33" s="20">
        <f t="shared" si="1"/>
        <v>426.84743333333336</v>
      </c>
    </row>
    <row r="34" spans="1:8" x14ac:dyDescent="0.2">
      <c r="A34" s="31" t="s">
        <v>14</v>
      </c>
      <c r="B34" s="32"/>
      <c r="C34" s="32"/>
      <c r="D34" s="32"/>
      <c r="E34" s="32"/>
      <c r="F34" s="32"/>
      <c r="G34" s="32"/>
      <c r="H34" s="32"/>
    </row>
    <row r="35" spans="1:8" ht="38.25" x14ac:dyDescent="0.2">
      <c r="A35" s="18">
        <v>10</v>
      </c>
      <c r="B35" s="19" t="s">
        <v>15</v>
      </c>
      <c r="C35" s="25" t="s">
        <v>62</v>
      </c>
      <c r="D35" s="27">
        <f>((4718288.6+6247375.11)/1000/1.2-G47)*0.7</f>
        <v>6389.996264166668</v>
      </c>
      <c r="E35" s="27">
        <f>((4718288.6+6247375.11)/1000/1.2-H47)*0.3</f>
        <v>2738.5698275000009</v>
      </c>
      <c r="F35" s="21"/>
      <c r="G35" s="21"/>
      <c r="H35" s="20">
        <f>D35+E35+G35+F35</f>
        <v>9128.5660916666693</v>
      </c>
    </row>
    <row r="36" spans="1:8" x14ac:dyDescent="0.2">
      <c r="A36" s="22"/>
      <c r="B36" s="33" t="s">
        <v>16</v>
      </c>
      <c r="C36" s="34"/>
      <c r="D36" s="20">
        <f>D35</f>
        <v>6389.996264166668</v>
      </c>
      <c r="E36" s="20">
        <f>E35</f>
        <v>2738.5698275000009</v>
      </c>
      <c r="F36" s="21">
        <f>F35</f>
        <v>0</v>
      </c>
      <c r="G36" s="21">
        <f>G35</f>
        <v>0</v>
      </c>
      <c r="H36" s="20">
        <f>H35</f>
        <v>9128.5660916666693</v>
      </c>
    </row>
    <row r="37" spans="1:8" x14ac:dyDescent="0.2">
      <c r="A37" s="22"/>
      <c r="B37" s="33" t="s">
        <v>33</v>
      </c>
      <c r="C37" s="34"/>
      <c r="D37" s="20">
        <f>D36+D33</f>
        <v>6389.996264166668</v>
      </c>
      <c r="E37" s="20">
        <f>E36+E33</f>
        <v>2738.5698275000009</v>
      </c>
      <c r="F37" s="20">
        <f>F36+F33</f>
        <v>0</v>
      </c>
      <c r="G37" s="20">
        <f>G36+G33</f>
        <v>426.84743333333336</v>
      </c>
      <c r="H37" s="20">
        <f>H36+H33</f>
        <v>9555.4135250000036</v>
      </c>
    </row>
    <row r="38" spans="1:8" x14ac:dyDescent="0.2">
      <c r="A38" s="31" t="s">
        <v>44</v>
      </c>
      <c r="B38" s="32"/>
      <c r="C38" s="32"/>
      <c r="D38" s="32"/>
      <c r="E38" s="32"/>
      <c r="F38" s="32"/>
      <c r="G38" s="32"/>
      <c r="H38" s="32"/>
    </row>
    <row r="39" spans="1:8" x14ac:dyDescent="0.2">
      <c r="A39" s="18">
        <v>11</v>
      </c>
      <c r="B39" s="19" t="s">
        <v>15</v>
      </c>
      <c r="C39" s="25"/>
      <c r="D39" s="27"/>
      <c r="E39" s="27"/>
      <c r="F39" s="21"/>
      <c r="G39" s="21"/>
      <c r="H39" s="20">
        <f>D39+E39+G39+F39</f>
        <v>0</v>
      </c>
    </row>
    <row r="40" spans="1:8" x14ac:dyDescent="0.2">
      <c r="A40" s="22"/>
      <c r="B40" s="33" t="s">
        <v>47</v>
      </c>
      <c r="C40" s="34"/>
      <c r="D40" s="20">
        <f>D39</f>
        <v>0</v>
      </c>
      <c r="E40" s="20">
        <f>E39</f>
        <v>0</v>
      </c>
      <c r="F40" s="21">
        <f>F39</f>
        <v>0</v>
      </c>
      <c r="G40" s="21">
        <f>G39</f>
        <v>0</v>
      </c>
      <c r="H40" s="20">
        <f>H39</f>
        <v>0</v>
      </c>
    </row>
    <row r="41" spans="1:8" x14ac:dyDescent="0.2">
      <c r="A41" s="22"/>
      <c r="B41" s="33" t="s">
        <v>42</v>
      </c>
      <c r="C41" s="34"/>
      <c r="D41" s="20">
        <f>D40+D37</f>
        <v>6389.996264166668</v>
      </c>
      <c r="E41" s="20">
        <f t="shared" ref="E41" si="2">E40+E37</f>
        <v>2738.5698275000009</v>
      </c>
      <c r="F41" s="20">
        <f t="shared" ref="F41" si="3">F40+F37</f>
        <v>0</v>
      </c>
      <c r="G41" s="20">
        <f t="shared" ref="G41" si="4">G40+G37</f>
        <v>426.84743333333336</v>
      </c>
      <c r="H41" s="20">
        <f>H40+H37</f>
        <v>9555.4135250000036</v>
      </c>
    </row>
    <row r="42" spans="1:8" x14ac:dyDescent="0.2">
      <c r="A42" s="31" t="s">
        <v>45</v>
      </c>
      <c r="B42" s="32"/>
      <c r="C42" s="32"/>
      <c r="D42" s="32"/>
      <c r="E42" s="32"/>
      <c r="F42" s="32"/>
      <c r="G42" s="32"/>
      <c r="H42" s="32"/>
    </row>
    <row r="43" spans="1:8" x14ac:dyDescent="0.2">
      <c r="A43" s="18">
        <v>12</v>
      </c>
      <c r="B43" s="19" t="s">
        <v>15</v>
      </c>
      <c r="C43" s="25" t="s">
        <v>55</v>
      </c>
      <c r="D43" s="27"/>
      <c r="E43" s="27"/>
      <c r="F43" s="21"/>
      <c r="G43" s="21"/>
      <c r="H43" s="20">
        <f>D43+E43+G43+F43</f>
        <v>0</v>
      </c>
    </row>
    <row r="44" spans="1:8" x14ac:dyDescent="0.2">
      <c r="A44" s="22"/>
      <c r="B44" s="33" t="s">
        <v>46</v>
      </c>
      <c r="C44" s="34"/>
      <c r="D44" s="20">
        <f>D43</f>
        <v>0</v>
      </c>
      <c r="E44" s="20">
        <f>E43</f>
        <v>0</v>
      </c>
      <c r="F44" s="21">
        <f>F43</f>
        <v>0</v>
      </c>
      <c r="G44" s="21">
        <f>G43</f>
        <v>0</v>
      </c>
      <c r="H44" s="20">
        <f>H43</f>
        <v>0</v>
      </c>
    </row>
    <row r="45" spans="1:8" x14ac:dyDescent="0.2">
      <c r="A45" s="22"/>
      <c r="B45" s="33" t="s">
        <v>43</v>
      </c>
      <c r="C45" s="34"/>
      <c r="D45" s="20">
        <f>D44+D41</f>
        <v>6389.996264166668</v>
      </c>
      <c r="E45" s="20">
        <f t="shared" ref="E45" si="5">E44+E41</f>
        <v>2738.5698275000009</v>
      </c>
      <c r="F45" s="20">
        <f t="shared" ref="F45" si="6">F44+F41</f>
        <v>0</v>
      </c>
      <c r="G45" s="20">
        <f t="shared" ref="G45" si="7">G44+G41</f>
        <v>426.84743333333336</v>
      </c>
      <c r="H45" s="20">
        <f>H44+H41</f>
        <v>9555.4135250000036</v>
      </c>
    </row>
    <row r="46" spans="1:8" x14ac:dyDescent="0.2">
      <c r="A46" s="31" t="s">
        <v>32</v>
      </c>
      <c r="B46" s="32"/>
      <c r="C46" s="32"/>
      <c r="D46" s="32"/>
      <c r="E46" s="32"/>
      <c r="F46" s="32"/>
      <c r="G46" s="32"/>
      <c r="H46" s="32"/>
    </row>
    <row r="47" spans="1:8" x14ac:dyDescent="0.2">
      <c r="A47" s="18">
        <v>13</v>
      </c>
      <c r="B47" s="28" t="s">
        <v>15</v>
      </c>
      <c r="C47" s="28" t="s">
        <v>38</v>
      </c>
      <c r="D47" s="28"/>
      <c r="E47" s="28"/>
      <c r="F47" s="28"/>
      <c r="G47" s="29">
        <f>9487/1000</f>
        <v>9.4870000000000001</v>
      </c>
      <c r="H47" s="20">
        <f t="shared" ref="H47" si="8">G47+F47+E47+D47</f>
        <v>9.4870000000000001</v>
      </c>
    </row>
    <row r="48" spans="1:8" x14ac:dyDescent="0.2">
      <c r="A48" s="18">
        <v>14</v>
      </c>
      <c r="B48" s="23" t="s">
        <v>56</v>
      </c>
      <c r="C48" s="19" t="s">
        <v>48</v>
      </c>
      <c r="D48" s="21"/>
      <c r="E48" s="21"/>
      <c r="F48" s="21"/>
      <c r="G48" s="20">
        <f>25</f>
        <v>25</v>
      </c>
      <c r="H48" s="20">
        <f>G48+F48+E48+D48</f>
        <v>25</v>
      </c>
    </row>
    <row r="49" spans="1:8" x14ac:dyDescent="0.2">
      <c r="A49" s="18">
        <v>15</v>
      </c>
      <c r="B49" s="23" t="s">
        <v>56</v>
      </c>
      <c r="C49" s="19" t="s">
        <v>39</v>
      </c>
      <c r="D49" s="21"/>
      <c r="E49" s="21"/>
      <c r="F49" s="21"/>
      <c r="G49" s="20">
        <f>29.75</f>
        <v>29.75</v>
      </c>
      <c r="H49" s="20">
        <f>G49+F49+E49+D49</f>
        <v>29.75</v>
      </c>
    </row>
    <row r="50" spans="1:8" ht="38.25" x14ac:dyDescent="0.2">
      <c r="A50" s="18">
        <v>16</v>
      </c>
      <c r="B50" s="19" t="s">
        <v>57</v>
      </c>
      <c r="C50" s="19" t="s">
        <v>59</v>
      </c>
      <c r="D50" s="21"/>
      <c r="E50" s="21"/>
      <c r="F50" s="21"/>
      <c r="G50" s="20">
        <v>1458.056</v>
      </c>
      <c r="H50" s="20">
        <f>G50+F50+E50+D50</f>
        <v>1458.056</v>
      </c>
    </row>
    <row r="51" spans="1:8" x14ac:dyDescent="0.2">
      <c r="A51" s="22"/>
      <c r="B51" s="33" t="s">
        <v>34</v>
      </c>
      <c r="C51" s="34"/>
      <c r="D51" s="21">
        <f>D49+D47+D48+D50</f>
        <v>0</v>
      </c>
      <c r="E51" s="21">
        <f t="shared" ref="E51:F51" si="9">E49+E47+E48+E50</f>
        <v>0</v>
      </c>
      <c r="F51" s="21">
        <f t="shared" si="9"/>
        <v>0</v>
      </c>
      <c r="G51" s="21">
        <f>G49+G47+G48+G50</f>
        <v>1522.2930000000001</v>
      </c>
      <c r="H51" s="20">
        <f>D51+E51+F51+G51</f>
        <v>1522.2930000000001</v>
      </c>
    </row>
    <row r="52" spans="1:8" x14ac:dyDescent="0.2">
      <c r="A52" s="22"/>
      <c r="B52" s="33" t="s">
        <v>17</v>
      </c>
      <c r="C52" s="34"/>
      <c r="D52" s="20">
        <f>D51+D45</f>
        <v>6389.996264166668</v>
      </c>
      <c r="E52" s="20">
        <f>E51+E45</f>
        <v>2738.5698275000009</v>
      </c>
      <c r="F52" s="20">
        <f>F51+F45</f>
        <v>0</v>
      </c>
      <c r="G52" s="20">
        <f>G51+G45</f>
        <v>1949.1404333333335</v>
      </c>
      <c r="H52" s="20">
        <f>H51+H45</f>
        <v>11077.706525000003</v>
      </c>
    </row>
    <row r="53" spans="1:8" x14ac:dyDescent="0.2">
      <c r="A53" s="31" t="s">
        <v>28</v>
      </c>
      <c r="B53" s="32"/>
      <c r="C53" s="32"/>
      <c r="D53" s="32"/>
      <c r="E53" s="32"/>
      <c r="F53" s="32"/>
      <c r="G53" s="32"/>
      <c r="H53" s="32"/>
    </row>
    <row r="54" spans="1:8" ht="39" customHeight="1" x14ac:dyDescent="0.2">
      <c r="A54" s="18">
        <v>17</v>
      </c>
      <c r="B54" s="19" t="s">
        <v>58</v>
      </c>
      <c r="C54" s="19" t="s">
        <v>26</v>
      </c>
      <c r="D54" s="21"/>
      <c r="E54" s="21"/>
      <c r="F54" s="21"/>
      <c r="G54" s="20">
        <f>(D45+E45+F45+G45+H47+H48+H49)/100*2.14</f>
        <v>205.86052123500008</v>
      </c>
      <c r="H54" s="20">
        <f>D54+E54+F54+G54</f>
        <v>205.86052123500008</v>
      </c>
    </row>
    <row r="55" spans="1:8" ht="41.25" customHeight="1" x14ac:dyDescent="0.2">
      <c r="A55" s="18">
        <v>18</v>
      </c>
      <c r="B55" s="19" t="s">
        <v>60</v>
      </c>
      <c r="C55" s="26" t="s">
        <v>27</v>
      </c>
      <c r="D55" s="21"/>
      <c r="E55" s="21"/>
      <c r="F55" s="21"/>
      <c r="G55" s="20">
        <f>(D45+E45+F45+G45+H47+H48+H49+H59)/100*11.7</f>
        <v>1168.2905325000004</v>
      </c>
      <c r="H55" s="20">
        <f>D55+E55+F55+G55</f>
        <v>1168.2905325000004</v>
      </c>
    </row>
    <row r="56" spans="1:8" ht="12.75" customHeight="1" x14ac:dyDescent="0.2">
      <c r="A56" s="35" t="s">
        <v>31</v>
      </c>
      <c r="B56" s="36"/>
      <c r="C56" s="37"/>
      <c r="D56" s="21">
        <f>D54+D55</f>
        <v>0</v>
      </c>
      <c r="E56" s="21">
        <f t="shared" ref="E56:F56" si="10">E54+E55</f>
        <v>0</v>
      </c>
      <c r="F56" s="21">
        <f t="shared" si="10"/>
        <v>0</v>
      </c>
      <c r="G56" s="21">
        <f>G54+G55</f>
        <v>1374.1510537350005</v>
      </c>
      <c r="H56" s="20">
        <f>D56+E56+F56+G56</f>
        <v>1374.1510537350005</v>
      </c>
    </row>
    <row r="57" spans="1:8" x14ac:dyDescent="0.2">
      <c r="A57" s="22"/>
      <c r="B57" s="33" t="s">
        <v>29</v>
      </c>
      <c r="C57" s="34"/>
      <c r="D57" s="20">
        <f>D52+D56</f>
        <v>6389.996264166668</v>
      </c>
      <c r="E57" s="20">
        <f t="shared" ref="E57:G57" si="11">E52+E56</f>
        <v>2738.5698275000009</v>
      </c>
      <c r="F57" s="20">
        <f t="shared" si="11"/>
        <v>0</v>
      </c>
      <c r="G57" s="20">
        <f t="shared" si="11"/>
        <v>3323.2914870683339</v>
      </c>
      <c r="H57" s="20">
        <f>H56+H52</f>
        <v>12451.857578735004</v>
      </c>
    </row>
    <row r="58" spans="1:8" x14ac:dyDescent="0.2">
      <c r="A58" s="31" t="s">
        <v>18</v>
      </c>
      <c r="B58" s="32"/>
      <c r="C58" s="32"/>
      <c r="D58" s="32"/>
      <c r="E58" s="32"/>
      <c r="F58" s="32"/>
      <c r="G58" s="32"/>
      <c r="H58" s="32"/>
    </row>
    <row r="59" spans="1:8" x14ac:dyDescent="0.2">
      <c r="A59" s="18">
        <v>19</v>
      </c>
      <c r="B59" s="23" t="s">
        <v>15</v>
      </c>
      <c r="C59" s="19" t="s">
        <v>41</v>
      </c>
      <c r="D59" s="21"/>
      <c r="E59" s="21"/>
      <c r="F59" s="21"/>
      <c r="G59" s="20">
        <f>438886.37/1000/1.2</f>
        <v>365.73864166666669</v>
      </c>
      <c r="H59" s="20">
        <f>G59+F59+E59+D59</f>
        <v>365.73864166666669</v>
      </c>
    </row>
    <row r="60" spans="1:8" x14ac:dyDescent="0.2">
      <c r="A60" s="22"/>
      <c r="B60" s="33" t="s">
        <v>19</v>
      </c>
      <c r="C60" s="34"/>
      <c r="D60" s="20">
        <f>D59</f>
        <v>0</v>
      </c>
      <c r="E60" s="20">
        <f t="shared" ref="E60:G60" si="12">E59</f>
        <v>0</v>
      </c>
      <c r="F60" s="20">
        <f t="shared" si="12"/>
        <v>0</v>
      </c>
      <c r="G60" s="20">
        <f t="shared" si="12"/>
        <v>365.73864166666669</v>
      </c>
      <c r="H60" s="20">
        <f>G60+F60+E60+D60</f>
        <v>365.73864166666669</v>
      </c>
    </row>
    <row r="61" spans="1:8" x14ac:dyDescent="0.2">
      <c r="A61" s="22"/>
      <c r="B61" s="33" t="s">
        <v>20</v>
      </c>
      <c r="C61" s="34"/>
      <c r="D61" s="20">
        <f>D57+D60</f>
        <v>6389.996264166668</v>
      </c>
      <c r="E61" s="20">
        <f>E57+E60</f>
        <v>2738.5698275000009</v>
      </c>
      <c r="F61" s="20">
        <f>F57+F60</f>
        <v>0</v>
      </c>
      <c r="G61" s="20">
        <f>G57+G60</f>
        <v>3689.0301287350007</v>
      </c>
      <c r="H61" s="20">
        <f>D61+E61+F61+G61</f>
        <v>12817.596220401671</v>
      </c>
    </row>
    <row r="62" spans="1:8" x14ac:dyDescent="0.2">
      <c r="A62" s="31" t="s">
        <v>21</v>
      </c>
      <c r="B62" s="32"/>
      <c r="C62" s="32"/>
      <c r="D62" s="32"/>
      <c r="E62" s="32"/>
      <c r="F62" s="32"/>
      <c r="G62" s="32"/>
      <c r="H62" s="32"/>
    </row>
    <row r="63" spans="1:8" x14ac:dyDescent="0.2">
      <c r="A63" s="18">
        <v>20</v>
      </c>
      <c r="B63" s="23"/>
      <c r="C63" s="19" t="s">
        <v>22</v>
      </c>
      <c r="D63" s="20">
        <f>D61/100*20</f>
        <v>1277.9992528333337</v>
      </c>
      <c r="E63" s="20">
        <f>E61/100*20</f>
        <v>547.7139655000002</v>
      </c>
      <c r="F63" s="20">
        <f>F61/100*20</f>
        <v>0</v>
      </c>
      <c r="G63" s="20">
        <f>G61/100*20</f>
        <v>737.80602574700015</v>
      </c>
      <c r="H63" s="20">
        <f>H61/100*20</f>
        <v>2563.5192440803344</v>
      </c>
    </row>
    <row r="64" spans="1:8" x14ac:dyDescent="0.2">
      <c r="A64" s="22"/>
      <c r="B64" s="33" t="s">
        <v>23</v>
      </c>
      <c r="C64" s="34"/>
      <c r="D64" s="20">
        <f>D63</f>
        <v>1277.9992528333337</v>
      </c>
      <c r="E64" s="20">
        <f>E63</f>
        <v>547.7139655000002</v>
      </c>
      <c r="F64" s="21">
        <f>F63</f>
        <v>0</v>
      </c>
      <c r="G64" s="20">
        <f>G63</f>
        <v>737.80602574700015</v>
      </c>
      <c r="H64" s="20">
        <f>D64+E64+F64+G64</f>
        <v>2563.5192440803339</v>
      </c>
    </row>
    <row r="65" spans="1:8" x14ac:dyDescent="0.2">
      <c r="A65" s="22"/>
      <c r="B65" s="33" t="s">
        <v>24</v>
      </c>
      <c r="C65" s="34"/>
      <c r="D65" s="20">
        <f>D61+D63</f>
        <v>7667.9955170000012</v>
      </c>
      <c r="E65" s="20">
        <f>E61+E63</f>
        <v>3286.283793000001</v>
      </c>
      <c r="F65" s="20">
        <f>F61+F63</f>
        <v>0</v>
      </c>
      <c r="G65" s="20">
        <f>G61+G63</f>
        <v>4426.8361544820009</v>
      </c>
      <c r="H65" s="20">
        <f>H61+H63</f>
        <v>15381.115464482005</v>
      </c>
    </row>
    <row r="68" spans="1:8" ht="12.75" customHeight="1" x14ac:dyDescent="0.2">
      <c r="A68" s="47" t="s">
        <v>51</v>
      </c>
      <c r="B68" s="47"/>
      <c r="C68" s="47"/>
      <c r="D68" s="47"/>
      <c r="E68" s="47"/>
      <c r="F68" s="47"/>
      <c r="G68" s="47"/>
      <c r="H68" s="47"/>
    </row>
    <row r="69" spans="1:8" ht="12.75" customHeight="1" x14ac:dyDescent="0.2">
      <c r="A69" s="47"/>
      <c r="B69" s="47"/>
      <c r="C69" s="47"/>
      <c r="D69" s="47"/>
      <c r="E69" s="47"/>
      <c r="F69" s="47"/>
      <c r="G69" s="47"/>
      <c r="H69" s="47"/>
    </row>
    <row r="70" spans="1:8" ht="12.75" customHeight="1" x14ac:dyDescent="0.2">
      <c r="A70" s="47"/>
      <c r="B70" s="47"/>
      <c r="C70" s="47"/>
      <c r="D70" s="47"/>
      <c r="E70" s="47"/>
      <c r="F70" s="47"/>
      <c r="G70" s="47"/>
      <c r="H70" s="47"/>
    </row>
    <row r="71" spans="1:8" ht="12.75" customHeight="1" x14ac:dyDescent="0.2">
      <c r="A71" s="47"/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x14ac:dyDescent="0.2">
      <c r="A76" s="47"/>
      <c r="B76" s="47"/>
      <c r="C76" s="47"/>
      <c r="D76" s="47"/>
      <c r="E76" s="47"/>
      <c r="F76" s="47"/>
      <c r="G76" s="47"/>
      <c r="H76" s="47"/>
    </row>
    <row r="77" spans="1:8" x14ac:dyDescent="0.2">
      <c r="A77" s="47"/>
      <c r="B77" s="47"/>
      <c r="C77" s="47"/>
      <c r="D77" s="47"/>
      <c r="E77" s="47"/>
      <c r="F77" s="47"/>
      <c r="G77" s="47"/>
      <c r="H77" s="47"/>
    </row>
    <row r="78" spans="1:8" x14ac:dyDescent="0.2">
      <c r="A78" s="47"/>
      <c r="B78" s="47"/>
      <c r="C78" s="47"/>
      <c r="D78" s="47"/>
      <c r="E78" s="47"/>
      <c r="F78" s="47"/>
      <c r="G78" s="47"/>
      <c r="H78" s="47"/>
    </row>
  </sheetData>
  <mergeCells count="38">
    <mergeCell ref="A68:H78"/>
    <mergeCell ref="B33:C33"/>
    <mergeCell ref="A38:H38"/>
    <mergeCell ref="B40:C40"/>
    <mergeCell ref="B41:C41"/>
    <mergeCell ref="A42:H42"/>
    <mergeCell ref="A34:H34"/>
    <mergeCell ref="B45:C45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1:C61"/>
    <mergeCell ref="A62:H62"/>
    <mergeCell ref="B64:C64"/>
    <mergeCell ref="B65:C65"/>
    <mergeCell ref="B36:C36"/>
    <mergeCell ref="B37:C37"/>
    <mergeCell ref="A58:H58"/>
    <mergeCell ref="B60:C60"/>
    <mergeCell ref="A53:H53"/>
    <mergeCell ref="B57:C57"/>
    <mergeCell ref="A46:H46"/>
    <mergeCell ref="B51:C51"/>
    <mergeCell ref="A56:C56"/>
    <mergeCell ref="B52:C52"/>
    <mergeCell ref="B44:C44"/>
  </mergeCells>
  <pageMargins left="0.23622047244094491" right="0.23622047244094491" top="0.74803149606299213" bottom="0.74803149606299213" header="0.31496062992125984" footer="0.31496062992125984"/>
  <pageSetup paperSize="9" scale="6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8"/>
  <sheetViews>
    <sheetView view="pageBreakPreview" topLeftCell="A7" zoomScale="75" zoomScaleNormal="75" zoomScaleSheetLayoutView="75" workbookViewId="0">
      <selection activeCell="D54" sqref="D5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53</v>
      </c>
      <c r="C6" s="45"/>
      <c r="D6" s="24">
        <f>H65</f>
        <v>1999.4419042203122</v>
      </c>
      <c r="E6" s="2" t="s">
        <v>30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30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2" t="s">
        <v>62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52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49</v>
      </c>
      <c r="C18" s="43" t="s">
        <v>9</v>
      </c>
      <c r="D18" s="44" t="s">
        <v>10</v>
      </c>
      <c r="E18" s="44"/>
      <c r="F18" s="44"/>
      <c r="G18" s="44"/>
      <c r="H18" s="38" t="s">
        <v>50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37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35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56</v>
      </c>
      <c r="C24" s="19" t="s">
        <v>63</v>
      </c>
      <c r="D24" s="21"/>
      <c r="E24" s="21"/>
      <c r="F24" s="21"/>
      <c r="G24" s="20">
        <f>42000/1000/1.2/12.54</f>
        <v>2.791068580542265</v>
      </c>
      <c r="H24" s="20">
        <f>G24+F24+E24+D24</f>
        <v>2.791068580542265</v>
      </c>
    </row>
    <row r="25" spans="1:8" ht="12.75" customHeight="1" x14ac:dyDescent="0.2">
      <c r="A25" s="18">
        <v>2</v>
      </c>
      <c r="B25" s="23" t="s">
        <v>56</v>
      </c>
      <c r="C25" s="19" t="s">
        <v>25</v>
      </c>
      <c r="D25" s="21"/>
      <c r="E25" s="21"/>
      <c r="F25" s="21"/>
      <c r="G25" s="20">
        <f>10200/1000/1.2/12.54</f>
        <v>0.67783094098883578</v>
      </c>
      <c r="H25" s="20">
        <f t="shared" ref="H25:H31" si="0">G25+F25+E25+D25</f>
        <v>0.67783094098883578</v>
      </c>
    </row>
    <row r="26" spans="1:8" ht="12.75" customHeight="1" x14ac:dyDescent="0.2">
      <c r="A26" s="18">
        <v>3</v>
      </c>
      <c r="B26" s="23" t="s">
        <v>56</v>
      </c>
      <c r="C26" s="19" t="s">
        <v>64</v>
      </c>
      <c r="D26" s="21"/>
      <c r="E26" s="21"/>
      <c r="F26" s="21"/>
      <c r="G26" s="20">
        <f>47080.96/1000/1.2/12.54</f>
        <v>3.1287187666135035</v>
      </c>
      <c r="H26" s="20">
        <f t="shared" si="0"/>
        <v>3.1287187666135035</v>
      </c>
    </row>
    <row r="27" spans="1:8" ht="12.75" customHeight="1" x14ac:dyDescent="0.2">
      <c r="A27" s="18">
        <v>4</v>
      </c>
      <c r="B27" s="23" t="s">
        <v>56</v>
      </c>
      <c r="C27" s="19" t="s">
        <v>65</v>
      </c>
      <c r="D27" s="21"/>
      <c r="E27" s="21"/>
      <c r="F27" s="21"/>
      <c r="G27" s="20">
        <f>12537/1000/1.2/12.54</f>
        <v>0.83313397129186617</v>
      </c>
      <c r="H27" s="20">
        <f t="shared" si="0"/>
        <v>0.83313397129186617</v>
      </c>
    </row>
    <row r="28" spans="1:8" ht="12.75" customHeight="1" x14ac:dyDescent="0.2">
      <c r="A28" s="18">
        <v>5</v>
      </c>
      <c r="B28" s="23" t="s">
        <v>56</v>
      </c>
      <c r="C28" s="19" t="s">
        <v>40</v>
      </c>
      <c r="D28" s="21"/>
      <c r="E28" s="21"/>
      <c r="F28" s="21"/>
      <c r="G28" s="20">
        <f>87210/1000/1.2/12.54</f>
        <v>5.7954545454545459</v>
      </c>
      <c r="H28" s="20">
        <f>G28+F28+E28+D28</f>
        <v>5.7954545454545459</v>
      </c>
    </row>
    <row r="29" spans="1:8" ht="12.75" customHeight="1" x14ac:dyDescent="0.2">
      <c r="A29" s="18">
        <v>6</v>
      </c>
      <c r="B29" s="23" t="s">
        <v>56</v>
      </c>
      <c r="C29" s="19" t="s">
        <v>66</v>
      </c>
      <c r="D29" s="21"/>
      <c r="E29" s="21"/>
      <c r="F29" s="21"/>
      <c r="G29" s="20">
        <f>84685.48/1000/1.2/12.54</f>
        <v>5.6276900584795326</v>
      </c>
      <c r="H29" s="20">
        <f t="shared" si="0"/>
        <v>5.6276900584795326</v>
      </c>
    </row>
    <row r="30" spans="1:8" ht="12.75" customHeight="1" x14ac:dyDescent="0.2">
      <c r="A30" s="18">
        <v>7</v>
      </c>
      <c r="B30" s="23" t="s">
        <v>56</v>
      </c>
      <c r="C30" s="19" t="s">
        <v>67</v>
      </c>
      <c r="D30" s="21"/>
      <c r="E30" s="21"/>
      <c r="F30" s="21"/>
      <c r="G30" s="20">
        <f>9660/1000/1.2/12.54</f>
        <v>0.64194577352472104</v>
      </c>
      <c r="H30" s="20">
        <f t="shared" si="0"/>
        <v>0.64194577352472104</v>
      </c>
    </row>
    <row r="31" spans="1:8" ht="12.75" customHeight="1" x14ac:dyDescent="0.2">
      <c r="A31" s="18">
        <v>8</v>
      </c>
      <c r="B31" s="23" t="s">
        <v>56</v>
      </c>
      <c r="C31" s="19" t="s">
        <v>69</v>
      </c>
      <c r="D31" s="21"/>
      <c r="E31" s="21"/>
      <c r="F31" s="21"/>
      <c r="G31" s="20">
        <f>110021.33/1000/1.2/12.54</f>
        <v>7.3113589845826699</v>
      </c>
      <c r="H31" s="20">
        <f t="shared" si="0"/>
        <v>7.3113589845826699</v>
      </c>
    </row>
    <row r="32" spans="1:8" ht="12.75" customHeight="1" x14ac:dyDescent="0.2">
      <c r="A32" s="18">
        <v>9</v>
      </c>
      <c r="B32" s="23" t="s">
        <v>56</v>
      </c>
      <c r="C32" s="19" t="s">
        <v>68</v>
      </c>
      <c r="D32" s="21"/>
      <c r="E32" s="21"/>
      <c r="F32" s="21"/>
      <c r="G32" s="20">
        <f>(35360.35+73461.8)/1000/1.2/12.54</f>
        <v>7.2316686602870819</v>
      </c>
      <c r="H32" s="20">
        <f>G32+F32+E32+D32</f>
        <v>7.2316686602870819</v>
      </c>
    </row>
    <row r="33" spans="1:8" ht="12.75" customHeight="1" x14ac:dyDescent="0.2">
      <c r="A33" s="22"/>
      <c r="B33" s="33" t="s">
        <v>36</v>
      </c>
      <c r="C33" s="34"/>
      <c r="D33" s="20">
        <f>D24+D32+D25+D27+D29+D26+D28+D30+D31</f>
        <v>0</v>
      </c>
      <c r="E33" s="20">
        <f t="shared" ref="E33:H33" si="1">E24+E32+E25+E27+E29+E26+E28+E30+E31</f>
        <v>0</v>
      </c>
      <c r="F33" s="20">
        <f t="shared" si="1"/>
        <v>0</v>
      </c>
      <c r="G33" s="20">
        <f t="shared" si="1"/>
        <v>34.038870281765021</v>
      </c>
      <c r="H33" s="20">
        <f t="shared" si="1"/>
        <v>34.038870281765021</v>
      </c>
    </row>
    <row r="34" spans="1:8" x14ac:dyDescent="0.2">
      <c r="A34" s="31" t="s">
        <v>14</v>
      </c>
      <c r="B34" s="32"/>
      <c r="C34" s="32"/>
      <c r="D34" s="32"/>
      <c r="E34" s="32"/>
      <c r="F34" s="32"/>
      <c r="G34" s="32"/>
      <c r="H34" s="32"/>
    </row>
    <row r="35" spans="1:8" ht="38.25" x14ac:dyDescent="0.2">
      <c r="A35" s="18">
        <v>10</v>
      </c>
      <c r="B35" s="19" t="s">
        <v>15</v>
      </c>
      <c r="C35" s="25" t="s">
        <v>62</v>
      </c>
      <c r="D35" s="27">
        <f>((4718288.6+6247375.11)/1000/1.2-G47)*0.7/7.21</f>
        <v>887.06187187316254</v>
      </c>
      <c r="E35" s="27">
        <f>((4718288.6+6247375.11)/1000/1.2-H47)*0.3/7.21</f>
        <v>380.16937365992686</v>
      </c>
      <c r="F35" s="21"/>
      <c r="G35" s="21"/>
      <c r="H35" s="20">
        <f>D35+E35+G35+F35</f>
        <v>1267.2312455330893</v>
      </c>
    </row>
    <row r="36" spans="1:8" ht="12.75" customHeight="1" x14ac:dyDescent="0.2">
      <c r="A36" s="22"/>
      <c r="B36" s="33" t="s">
        <v>16</v>
      </c>
      <c r="C36" s="34"/>
      <c r="D36" s="20">
        <f>D35</f>
        <v>887.06187187316254</v>
      </c>
      <c r="E36" s="20">
        <f>E35</f>
        <v>380.16937365992686</v>
      </c>
      <c r="F36" s="21">
        <f>F35</f>
        <v>0</v>
      </c>
      <c r="G36" s="21">
        <f>G35</f>
        <v>0</v>
      </c>
      <c r="H36" s="20">
        <f>H35</f>
        <v>1267.2312455330893</v>
      </c>
    </row>
    <row r="37" spans="1:8" ht="12.75" customHeight="1" x14ac:dyDescent="0.2">
      <c r="A37" s="22"/>
      <c r="B37" s="33" t="s">
        <v>33</v>
      </c>
      <c r="C37" s="34"/>
      <c r="D37" s="20">
        <f>D36+D33</f>
        <v>887.06187187316254</v>
      </c>
      <c r="E37" s="20">
        <f>E36+E33</f>
        <v>380.16937365992686</v>
      </c>
      <c r="F37" s="20">
        <f>F36+F33</f>
        <v>0</v>
      </c>
      <c r="G37" s="20">
        <f>G36+G33</f>
        <v>34.038870281765021</v>
      </c>
      <c r="H37" s="20">
        <f>H36+H33</f>
        <v>1301.2701158148543</v>
      </c>
    </row>
    <row r="38" spans="1:8" ht="12.75" customHeight="1" x14ac:dyDescent="0.2">
      <c r="A38" s="31" t="s">
        <v>44</v>
      </c>
      <c r="B38" s="32"/>
      <c r="C38" s="32"/>
      <c r="D38" s="32"/>
      <c r="E38" s="32"/>
      <c r="F38" s="32"/>
      <c r="G38" s="32"/>
      <c r="H38" s="32"/>
    </row>
    <row r="39" spans="1:8" ht="12.75" customHeight="1" x14ac:dyDescent="0.2">
      <c r="A39" s="18">
        <v>11</v>
      </c>
      <c r="B39" s="19" t="s">
        <v>15</v>
      </c>
      <c r="C39" s="25"/>
      <c r="D39" s="27"/>
      <c r="E39" s="27"/>
      <c r="F39" s="21"/>
      <c r="G39" s="21"/>
      <c r="H39" s="20">
        <f>D39+E39+G39+F39</f>
        <v>0</v>
      </c>
    </row>
    <row r="40" spans="1:8" ht="12.75" customHeight="1" x14ac:dyDescent="0.2">
      <c r="A40" s="22"/>
      <c r="B40" s="33" t="s">
        <v>47</v>
      </c>
      <c r="C40" s="34"/>
      <c r="D40" s="20">
        <f>D39</f>
        <v>0</v>
      </c>
      <c r="E40" s="20">
        <f>E39</f>
        <v>0</v>
      </c>
      <c r="F40" s="21">
        <f>F39</f>
        <v>0</v>
      </c>
      <c r="G40" s="21">
        <f>G39</f>
        <v>0</v>
      </c>
      <c r="H40" s="20">
        <f>H39</f>
        <v>0</v>
      </c>
    </row>
    <row r="41" spans="1:8" ht="12.75" customHeight="1" x14ac:dyDescent="0.2">
      <c r="A41" s="22"/>
      <c r="B41" s="33" t="s">
        <v>42</v>
      </c>
      <c r="C41" s="34"/>
      <c r="D41" s="20">
        <f>D40+D37</f>
        <v>887.06187187316254</v>
      </c>
      <c r="E41" s="20">
        <f t="shared" ref="E41:G41" si="2">E40+E37</f>
        <v>380.16937365992686</v>
      </c>
      <c r="F41" s="20">
        <f t="shared" si="2"/>
        <v>0</v>
      </c>
      <c r="G41" s="20">
        <f t="shared" si="2"/>
        <v>34.038870281765021</v>
      </c>
      <c r="H41" s="20">
        <f>H40+H37</f>
        <v>1301.2701158148543</v>
      </c>
    </row>
    <row r="42" spans="1:8" ht="12.75" customHeight="1" x14ac:dyDescent="0.2">
      <c r="A42" s="31" t="s">
        <v>45</v>
      </c>
      <c r="B42" s="32"/>
      <c r="C42" s="32"/>
      <c r="D42" s="32"/>
      <c r="E42" s="32"/>
      <c r="F42" s="32"/>
      <c r="G42" s="32"/>
      <c r="H42" s="32"/>
    </row>
    <row r="43" spans="1:8" ht="12.75" customHeight="1" x14ac:dyDescent="0.2">
      <c r="A43" s="18">
        <v>12</v>
      </c>
      <c r="B43" s="19" t="s">
        <v>15</v>
      </c>
      <c r="C43" s="25" t="s">
        <v>55</v>
      </c>
      <c r="D43" s="27"/>
      <c r="E43" s="27"/>
      <c r="F43" s="21"/>
      <c r="G43" s="21"/>
      <c r="H43" s="20">
        <f>D43+E43+G43+F43</f>
        <v>0</v>
      </c>
    </row>
    <row r="44" spans="1:8" ht="12.75" customHeight="1" x14ac:dyDescent="0.2">
      <c r="A44" s="22"/>
      <c r="B44" s="33" t="s">
        <v>46</v>
      </c>
      <c r="C44" s="34"/>
      <c r="D44" s="20">
        <f>D43</f>
        <v>0</v>
      </c>
      <c r="E44" s="20">
        <f>E43</f>
        <v>0</v>
      </c>
      <c r="F44" s="21">
        <f>F43</f>
        <v>0</v>
      </c>
      <c r="G44" s="21">
        <f>G43</f>
        <v>0</v>
      </c>
      <c r="H44" s="20">
        <f>H43</f>
        <v>0</v>
      </c>
    </row>
    <row r="45" spans="1:8" ht="12.75" customHeight="1" x14ac:dyDescent="0.2">
      <c r="A45" s="22"/>
      <c r="B45" s="33" t="s">
        <v>43</v>
      </c>
      <c r="C45" s="34"/>
      <c r="D45" s="20">
        <f>D44+D41</f>
        <v>887.06187187316254</v>
      </c>
      <c r="E45" s="20">
        <f t="shared" ref="E45:G45" si="3">E44+E41</f>
        <v>380.16937365992686</v>
      </c>
      <c r="F45" s="20">
        <f t="shared" si="3"/>
        <v>0</v>
      </c>
      <c r="G45" s="20">
        <f t="shared" si="3"/>
        <v>34.038870281765021</v>
      </c>
      <c r="H45" s="20">
        <f>H44+H41</f>
        <v>1301.2701158148543</v>
      </c>
    </row>
    <row r="46" spans="1:8" ht="12.75" customHeight="1" x14ac:dyDescent="0.2">
      <c r="A46" s="31" t="s">
        <v>32</v>
      </c>
      <c r="B46" s="32"/>
      <c r="C46" s="32"/>
      <c r="D46" s="32"/>
      <c r="E46" s="32"/>
      <c r="F46" s="32"/>
      <c r="G46" s="32"/>
      <c r="H46" s="32"/>
    </row>
    <row r="47" spans="1:8" ht="12.75" customHeight="1" x14ac:dyDescent="0.2">
      <c r="A47" s="18">
        <v>13</v>
      </c>
      <c r="B47" s="30" t="s">
        <v>15</v>
      </c>
      <c r="C47" s="30" t="s">
        <v>38</v>
      </c>
      <c r="D47" s="30"/>
      <c r="E47" s="30"/>
      <c r="F47" s="30"/>
      <c r="G47" s="29">
        <f>9487/1000/7.21</f>
        <v>1.3158113730929266</v>
      </c>
      <c r="H47" s="20">
        <f t="shared" ref="H47" si="4">G47+F47+E47+D47</f>
        <v>1.3158113730929266</v>
      </c>
    </row>
    <row r="48" spans="1:8" ht="12.75" customHeight="1" x14ac:dyDescent="0.2">
      <c r="A48" s="18">
        <v>14</v>
      </c>
      <c r="B48" s="23" t="s">
        <v>56</v>
      </c>
      <c r="C48" s="19" t="s">
        <v>48</v>
      </c>
      <c r="D48" s="21"/>
      <c r="E48" s="21"/>
      <c r="F48" s="21"/>
      <c r="G48" s="20">
        <f>25/12.54</f>
        <v>1.9936204146730463</v>
      </c>
      <c r="H48" s="20">
        <f>G48+F48+E48+D48</f>
        <v>1.9936204146730463</v>
      </c>
    </row>
    <row r="49" spans="1:8" x14ac:dyDescent="0.2">
      <c r="A49" s="18">
        <v>15</v>
      </c>
      <c r="B49" s="23" t="s">
        <v>56</v>
      </c>
      <c r="C49" s="19" t="s">
        <v>39</v>
      </c>
      <c r="D49" s="21"/>
      <c r="E49" s="21"/>
      <c r="F49" s="21"/>
      <c r="G49" s="20">
        <f>29.75/12.54</f>
        <v>2.3724082934609254</v>
      </c>
      <c r="H49" s="20">
        <f>G49+F49+E49+D49</f>
        <v>2.3724082934609254</v>
      </c>
    </row>
    <row r="50" spans="1:8" ht="38.25" x14ac:dyDescent="0.2">
      <c r="A50" s="18">
        <v>16</v>
      </c>
      <c r="B50" s="19" t="s">
        <v>57</v>
      </c>
      <c r="C50" s="19" t="s">
        <v>59</v>
      </c>
      <c r="D50" s="21"/>
      <c r="E50" s="21"/>
      <c r="F50" s="21"/>
      <c r="G50" s="20">
        <f>(D45+E45+F45+G45+H47+H48+H49+H59+H55+H54)/100*6.7</f>
        <v>104.62559167663302</v>
      </c>
      <c r="H50" s="20">
        <f>G50+F50+E50+D50</f>
        <v>104.62559167663302</v>
      </c>
    </row>
    <row r="51" spans="1:8" ht="12.75" customHeight="1" x14ac:dyDescent="0.2">
      <c r="A51" s="22"/>
      <c r="B51" s="33" t="s">
        <v>34</v>
      </c>
      <c r="C51" s="34"/>
      <c r="D51" s="21">
        <f>D49+D47+D48+D50</f>
        <v>0</v>
      </c>
      <c r="E51" s="21">
        <f t="shared" ref="E51:F51" si="5">E49+E47+E48+E50</f>
        <v>0</v>
      </c>
      <c r="F51" s="21">
        <f t="shared" si="5"/>
        <v>0</v>
      </c>
      <c r="G51" s="21">
        <f>G49+G47+G48+G50</f>
        <v>110.30743175785992</v>
      </c>
      <c r="H51" s="20">
        <f>D51+E51+F51+G51</f>
        <v>110.30743175785992</v>
      </c>
    </row>
    <row r="52" spans="1:8" x14ac:dyDescent="0.2">
      <c r="A52" s="22"/>
      <c r="B52" s="33" t="s">
        <v>17</v>
      </c>
      <c r="C52" s="34"/>
      <c r="D52" s="20">
        <f>D51+D45</f>
        <v>887.06187187316254</v>
      </c>
      <c r="E52" s="20">
        <f>E51+E45</f>
        <v>380.16937365992686</v>
      </c>
      <c r="F52" s="20">
        <f>F51+F45</f>
        <v>0</v>
      </c>
      <c r="G52" s="20">
        <f>G51+G45</f>
        <v>144.34630203962493</v>
      </c>
      <c r="H52" s="20">
        <f>H51+H45</f>
        <v>1411.5775475727141</v>
      </c>
    </row>
    <row r="53" spans="1:8" ht="39.75" customHeight="1" x14ac:dyDescent="0.2">
      <c r="A53" s="31" t="s">
        <v>28</v>
      </c>
      <c r="B53" s="32"/>
      <c r="C53" s="32"/>
      <c r="D53" s="32"/>
      <c r="E53" s="32"/>
      <c r="F53" s="32"/>
      <c r="G53" s="32"/>
      <c r="H53" s="32"/>
    </row>
    <row r="54" spans="1:8" ht="39.75" customHeight="1" x14ac:dyDescent="0.2">
      <c r="A54" s="18">
        <v>17</v>
      </c>
      <c r="B54" s="19" t="s">
        <v>58</v>
      </c>
      <c r="C54" s="19" t="s">
        <v>26</v>
      </c>
      <c r="D54" s="21"/>
      <c r="E54" s="21"/>
      <c r="F54" s="21"/>
      <c r="G54" s="20">
        <f>(D45+E45+F45+G45+H47+H48+H49)/100*2.14</f>
        <v>27.968771856176144</v>
      </c>
      <c r="H54" s="20">
        <f>D54+E54+F54+G54</f>
        <v>27.968771856176144</v>
      </c>
    </row>
    <row r="55" spans="1:8" ht="12.75" customHeight="1" x14ac:dyDescent="0.2">
      <c r="A55" s="18">
        <v>18</v>
      </c>
      <c r="B55" s="19" t="s">
        <v>60</v>
      </c>
      <c r="C55" s="26" t="s">
        <v>27</v>
      </c>
      <c r="D55" s="21"/>
      <c r="E55" s="21"/>
      <c r="F55" s="21"/>
      <c r="G55" s="20">
        <f>(D45+E45+F45+G45+H47+H48+H49+H59)/100*11.7</f>
        <v>160.63746206637578</v>
      </c>
      <c r="H55" s="20">
        <f>D55+E55+F55+G55</f>
        <v>160.63746206637578</v>
      </c>
    </row>
    <row r="56" spans="1:8" ht="12.75" customHeight="1" x14ac:dyDescent="0.2">
      <c r="A56" s="35" t="s">
        <v>31</v>
      </c>
      <c r="B56" s="36"/>
      <c r="C56" s="37"/>
      <c r="D56" s="21">
        <f>D54+D55</f>
        <v>0</v>
      </c>
      <c r="E56" s="21">
        <f t="shared" ref="E56:F56" si="6">E54+E55</f>
        <v>0</v>
      </c>
      <c r="F56" s="21">
        <f t="shared" si="6"/>
        <v>0</v>
      </c>
      <c r="G56" s="21">
        <f>G54+G55</f>
        <v>188.60623392255192</v>
      </c>
      <c r="H56" s="20">
        <f>D56+E56+F56+G56</f>
        <v>188.60623392255192</v>
      </c>
    </row>
    <row r="57" spans="1:8" ht="12.75" customHeight="1" x14ac:dyDescent="0.2">
      <c r="A57" s="22"/>
      <c r="B57" s="33" t="s">
        <v>29</v>
      </c>
      <c r="C57" s="34"/>
      <c r="D57" s="20">
        <f>D52+D56</f>
        <v>887.06187187316254</v>
      </c>
      <c r="E57" s="20">
        <f t="shared" ref="E57:G57" si="7">E52+E56</f>
        <v>380.16937365992686</v>
      </c>
      <c r="F57" s="20">
        <f t="shared" si="7"/>
        <v>0</v>
      </c>
      <c r="G57" s="20">
        <f t="shared" si="7"/>
        <v>332.95253596217685</v>
      </c>
      <c r="H57" s="20">
        <f>H56+H52</f>
        <v>1600.183781495266</v>
      </c>
    </row>
    <row r="58" spans="1:8" ht="12.75" customHeight="1" x14ac:dyDescent="0.2">
      <c r="A58" s="31" t="s">
        <v>18</v>
      </c>
      <c r="B58" s="32"/>
      <c r="C58" s="32"/>
      <c r="D58" s="32"/>
      <c r="E58" s="32"/>
      <c r="F58" s="32"/>
      <c r="G58" s="32"/>
      <c r="H58" s="32"/>
    </row>
    <row r="59" spans="1:8" ht="12.75" customHeight="1" x14ac:dyDescent="0.2">
      <c r="A59" s="18">
        <v>19</v>
      </c>
      <c r="B59" s="23" t="s">
        <v>15</v>
      </c>
      <c r="C59" s="19" t="s">
        <v>41</v>
      </c>
      <c r="D59" s="21"/>
      <c r="E59" s="21"/>
      <c r="F59" s="21"/>
      <c r="G59" s="20">
        <f>438886.37/1000/1.2/5.54</f>
        <v>66.017805354993982</v>
      </c>
      <c r="H59" s="20">
        <f>G59+F59+E59+D59</f>
        <v>66.017805354993982</v>
      </c>
    </row>
    <row r="60" spans="1:8" ht="12.75" customHeight="1" x14ac:dyDescent="0.2">
      <c r="A60" s="22"/>
      <c r="B60" s="33" t="s">
        <v>19</v>
      </c>
      <c r="C60" s="34"/>
      <c r="D60" s="20">
        <f>D59</f>
        <v>0</v>
      </c>
      <c r="E60" s="20">
        <f t="shared" ref="E60:G60" si="8">E59</f>
        <v>0</v>
      </c>
      <c r="F60" s="20">
        <f t="shared" si="8"/>
        <v>0</v>
      </c>
      <c r="G60" s="20">
        <f t="shared" si="8"/>
        <v>66.017805354993982</v>
      </c>
      <c r="H60" s="20">
        <f>G60+F60+E60+D60</f>
        <v>66.017805354993982</v>
      </c>
    </row>
    <row r="61" spans="1:8" ht="12.75" customHeight="1" x14ac:dyDescent="0.2">
      <c r="A61" s="22"/>
      <c r="B61" s="33" t="s">
        <v>20</v>
      </c>
      <c r="C61" s="34"/>
      <c r="D61" s="20">
        <f>D57+D60</f>
        <v>887.06187187316254</v>
      </c>
      <c r="E61" s="20">
        <f>E57+E60</f>
        <v>380.16937365992686</v>
      </c>
      <c r="F61" s="20">
        <f>F57+F60</f>
        <v>0</v>
      </c>
      <c r="G61" s="20">
        <f>G57+G60</f>
        <v>398.97034131717083</v>
      </c>
      <c r="H61" s="20">
        <f>D61+E61+F61+G61</f>
        <v>1666.2015868502601</v>
      </c>
    </row>
    <row r="62" spans="1:8" ht="12.75" customHeight="1" x14ac:dyDescent="0.2">
      <c r="A62" s="31" t="s">
        <v>21</v>
      </c>
      <c r="B62" s="32"/>
      <c r="C62" s="32"/>
      <c r="D62" s="32"/>
      <c r="E62" s="32"/>
      <c r="F62" s="32"/>
      <c r="G62" s="32"/>
      <c r="H62" s="32"/>
    </row>
    <row r="63" spans="1:8" ht="12.75" customHeight="1" x14ac:dyDescent="0.2">
      <c r="A63" s="18">
        <v>20</v>
      </c>
      <c r="B63" s="23"/>
      <c r="C63" s="19" t="s">
        <v>22</v>
      </c>
      <c r="D63" s="20">
        <f>D61/100*20</f>
        <v>177.41237437463252</v>
      </c>
      <c r="E63" s="20">
        <f>E61/100*20</f>
        <v>76.033874731985364</v>
      </c>
      <c r="F63" s="20">
        <f>F61/100*20</f>
        <v>0</v>
      </c>
      <c r="G63" s="20">
        <f>G61/100*20</f>
        <v>79.79406826343417</v>
      </c>
      <c r="H63" s="20">
        <f>H61/100*20</f>
        <v>333.24031737005203</v>
      </c>
    </row>
    <row r="64" spans="1:8" ht="12.75" customHeight="1" x14ac:dyDescent="0.2">
      <c r="A64" s="22"/>
      <c r="B64" s="33" t="s">
        <v>23</v>
      </c>
      <c r="C64" s="34"/>
      <c r="D64" s="20">
        <f>D63</f>
        <v>177.41237437463252</v>
      </c>
      <c r="E64" s="20">
        <f>E63</f>
        <v>76.033874731985364</v>
      </c>
      <c r="F64" s="21">
        <f>F63</f>
        <v>0</v>
      </c>
      <c r="G64" s="20">
        <f>G63</f>
        <v>79.79406826343417</v>
      </c>
      <c r="H64" s="20">
        <f>D64+E64+F64+G64</f>
        <v>333.24031737005203</v>
      </c>
    </row>
    <row r="65" spans="1:8" ht="12.75" customHeight="1" x14ac:dyDescent="0.2">
      <c r="A65" s="22"/>
      <c r="B65" s="33" t="s">
        <v>24</v>
      </c>
      <c r="C65" s="34"/>
      <c r="D65" s="20">
        <f>D61+D63</f>
        <v>1064.474246247795</v>
      </c>
      <c r="E65" s="20">
        <f>E61+E63</f>
        <v>456.20324839191221</v>
      </c>
      <c r="F65" s="20">
        <f>F61+F63</f>
        <v>0</v>
      </c>
      <c r="G65" s="20">
        <f>G61+G63</f>
        <v>478.76440958060499</v>
      </c>
      <c r="H65" s="20">
        <f>H61+H63</f>
        <v>1999.4419042203122</v>
      </c>
    </row>
    <row r="66" spans="1:8" ht="12.75" customHeight="1" x14ac:dyDescent="0.2"/>
    <row r="67" spans="1:8" ht="12.75" customHeight="1" x14ac:dyDescent="0.2"/>
    <row r="68" spans="1:8" ht="12.75" customHeight="1" x14ac:dyDescent="0.2">
      <c r="A68" s="47" t="s">
        <v>51</v>
      </c>
      <c r="B68" s="47"/>
      <c r="C68" s="47"/>
      <c r="D68" s="47"/>
      <c r="E68" s="47"/>
      <c r="F68" s="47"/>
      <c r="G68" s="47"/>
      <c r="H68" s="47"/>
    </row>
    <row r="69" spans="1:8" ht="12.75" customHeight="1" x14ac:dyDescent="0.2">
      <c r="A69" s="47"/>
      <c r="B69" s="47"/>
      <c r="C69" s="47"/>
      <c r="D69" s="47"/>
      <c r="E69" s="47"/>
      <c r="F69" s="47"/>
      <c r="G69" s="47"/>
      <c r="H69" s="47"/>
    </row>
    <row r="70" spans="1:8" ht="12.75" customHeight="1" x14ac:dyDescent="0.2">
      <c r="A70" s="47"/>
      <c r="B70" s="47"/>
      <c r="C70" s="47"/>
      <c r="D70" s="47"/>
      <c r="E70" s="47"/>
      <c r="F70" s="47"/>
      <c r="G70" s="47"/>
      <c r="H70" s="47"/>
    </row>
    <row r="71" spans="1:8" ht="12.75" customHeight="1" x14ac:dyDescent="0.2">
      <c r="A71" s="47"/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ht="12.75" customHeight="1" x14ac:dyDescent="0.2">
      <c r="A76" s="47"/>
      <c r="B76" s="47"/>
      <c r="C76" s="47"/>
      <c r="D76" s="47"/>
      <c r="E76" s="47"/>
      <c r="F76" s="47"/>
      <c r="G76" s="47"/>
      <c r="H76" s="47"/>
    </row>
    <row r="77" spans="1:8" ht="12.75" customHeight="1" x14ac:dyDescent="0.2">
      <c r="A77" s="47"/>
      <c r="B77" s="47"/>
      <c r="C77" s="47"/>
      <c r="D77" s="47"/>
      <c r="E77" s="47"/>
      <c r="F77" s="47"/>
      <c r="G77" s="47"/>
      <c r="H77" s="47"/>
    </row>
    <row r="78" spans="1:8" x14ac:dyDescent="0.2">
      <c r="A78" s="47"/>
      <c r="B78" s="47"/>
      <c r="C78" s="47"/>
      <c r="D78" s="47"/>
      <c r="E78" s="47"/>
      <c r="F78" s="47"/>
      <c r="G78" s="47"/>
      <c r="H78" s="47"/>
    </row>
  </sheetData>
  <mergeCells count="38">
    <mergeCell ref="B40:C40"/>
    <mergeCell ref="A56:C56"/>
    <mergeCell ref="B57:C57"/>
    <mergeCell ref="A58:H58"/>
    <mergeCell ref="B36:C36"/>
    <mergeCell ref="B44:C44"/>
    <mergeCell ref="B51:C51"/>
    <mergeCell ref="B33:C33"/>
    <mergeCell ref="A34:H34"/>
    <mergeCell ref="B37:C37"/>
    <mergeCell ref="A38:H38"/>
    <mergeCell ref="F19:F21"/>
    <mergeCell ref="G19:G21"/>
    <mergeCell ref="A23:H23"/>
    <mergeCell ref="H18:H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D19:D21"/>
    <mergeCell ref="E19:E21"/>
    <mergeCell ref="B60:C60"/>
    <mergeCell ref="B41:C41"/>
    <mergeCell ref="A42:H42"/>
    <mergeCell ref="B45:C45"/>
    <mergeCell ref="A46:H46"/>
    <mergeCell ref="B52:C52"/>
    <mergeCell ref="A53:H53"/>
    <mergeCell ref="B61:C61"/>
    <mergeCell ref="A62:H62"/>
    <mergeCell ref="B65:C65"/>
    <mergeCell ref="A68:H78"/>
    <mergeCell ref="B64:C64"/>
  </mergeCells>
  <pageMargins left="0.23622047244094491" right="0.23622047244094491" top="0.74803149606299213" bottom="0.74803149606299213" header="0.31496062992125984" footer="0.31496062992125984"/>
  <pageSetup paperSize="9" scale="68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2023-11-27T09:48:31Z</dcterms:modified>
</cp:coreProperties>
</file>