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a_nv\Desktop\ИПР\"/>
    </mc:Choice>
  </mc:AlternateContent>
  <xr:revisionPtr revIDLastSave="0" documentId="13_ncr:1_{65E8650C-F29F-4E2E-AF3B-2293AE7CB3F1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тек.ц.!$A$1:$H$64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H58" i="2" s="1"/>
  <c r="G47" i="2"/>
  <c r="H47" i="2" s="1"/>
  <c r="G46" i="2"/>
  <c r="H46" i="2" s="1"/>
  <c r="D38" i="2"/>
  <c r="D39" i="2" s="1"/>
  <c r="E34" i="2"/>
  <c r="E35" i="2" s="1"/>
  <c r="E36" i="2" s="1"/>
  <c r="E40" i="2" s="1"/>
  <c r="D34" i="2"/>
  <c r="G28" i="2"/>
  <c r="H28" i="2" s="1"/>
  <c r="G25" i="2"/>
  <c r="H25" i="2" s="1"/>
  <c r="G24" i="2"/>
  <c r="F59" i="2"/>
  <c r="E59" i="2"/>
  <c r="D59" i="2"/>
  <c r="F55" i="2"/>
  <c r="E55" i="2"/>
  <c r="D55" i="2"/>
  <c r="F50" i="2"/>
  <c r="E50" i="2"/>
  <c r="D50" i="2"/>
  <c r="H48" i="2"/>
  <c r="H43" i="2"/>
  <c r="G43" i="2"/>
  <c r="F43" i="2"/>
  <c r="F44" i="2" s="1"/>
  <c r="E43" i="2"/>
  <c r="D43" i="2"/>
  <c r="H42" i="2"/>
  <c r="G39" i="2"/>
  <c r="F39" i="2"/>
  <c r="E39" i="2"/>
  <c r="G35" i="2"/>
  <c r="F35" i="2"/>
  <c r="F36" i="2" s="1"/>
  <c r="F40" i="2" s="1"/>
  <c r="F32" i="2"/>
  <c r="E32" i="2"/>
  <c r="D32" i="2"/>
  <c r="H31" i="2"/>
  <c r="H30" i="2"/>
  <c r="H29" i="2"/>
  <c r="H27" i="2"/>
  <c r="H26" i="2"/>
  <c r="H24" i="2"/>
  <c r="G58" i="1"/>
  <c r="G47" i="1"/>
  <c r="G46" i="1"/>
  <c r="G28" i="1"/>
  <c r="G25" i="1"/>
  <c r="G24" i="1"/>
  <c r="H38" i="2" l="1"/>
  <c r="H39" i="2" s="1"/>
  <c r="H34" i="2"/>
  <c r="H35" i="2" s="1"/>
  <c r="D35" i="2"/>
  <c r="D36" i="2" s="1"/>
  <c r="D40" i="2" s="1"/>
  <c r="D44" i="2" s="1"/>
  <c r="F51" i="2"/>
  <c r="F56" i="2" s="1"/>
  <c r="F60" i="2" s="1"/>
  <c r="H32" i="2"/>
  <c r="E44" i="2"/>
  <c r="E51" i="2" s="1"/>
  <c r="E56" i="2" s="1"/>
  <c r="E60" i="2" s="1"/>
  <c r="G59" i="2"/>
  <c r="H59" i="2" s="1"/>
  <c r="G32" i="2"/>
  <c r="G36" i="2" s="1"/>
  <c r="G40" i="2" s="1"/>
  <c r="G44" i="2" s="1"/>
  <c r="D50" i="1"/>
  <c r="H36" i="2" l="1"/>
  <c r="H40" i="2" s="1"/>
  <c r="H44" i="2" s="1"/>
  <c r="F64" i="2"/>
  <c r="F62" i="2"/>
  <c r="F63" i="2" s="1"/>
  <c r="G53" i="2"/>
  <c r="G54" i="2"/>
  <c r="H54" i="2" s="1"/>
  <c r="E62" i="2"/>
  <c r="E63" i="2" s="1"/>
  <c r="D51" i="2"/>
  <c r="D56" i="2" s="1"/>
  <c r="D60" i="2" s="1"/>
  <c r="E50" i="1"/>
  <c r="F50" i="1"/>
  <c r="D62" i="2" l="1"/>
  <c r="D63" i="2" s="1"/>
  <c r="E64" i="2"/>
  <c r="G55" i="2"/>
  <c r="H55" i="2" s="1"/>
  <c r="H53" i="2"/>
  <c r="G49" i="2" s="1"/>
  <c r="D59" i="1"/>
  <c r="D55" i="1"/>
  <c r="D43" i="1"/>
  <c r="D39" i="1"/>
  <c r="D32" i="1"/>
  <c r="E59" i="1"/>
  <c r="F59" i="1"/>
  <c r="G59" i="1"/>
  <c r="H48" i="1"/>
  <c r="G50" i="2" l="1"/>
  <c r="H49" i="2"/>
  <c r="D64" i="2"/>
  <c r="H30" i="1"/>
  <c r="E32" i="1"/>
  <c r="F32" i="1"/>
  <c r="G32" i="1"/>
  <c r="G51" i="2" l="1"/>
  <c r="G56" i="2" s="1"/>
  <c r="G60" i="2" s="1"/>
  <c r="H50" i="2"/>
  <c r="H51" i="2" s="1"/>
  <c r="H56" i="2" s="1"/>
  <c r="H26" i="1"/>
  <c r="G62" i="2" l="1"/>
  <c r="G63" i="2" s="1"/>
  <c r="H63" i="2" s="1"/>
  <c r="H60" i="2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G64" i="2" l="1"/>
  <c r="H62" i="2"/>
  <c r="H64" i="2" s="1"/>
  <c r="D6" i="2" s="1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D63" i="1"/>
  <c r="G54" i="1" l="1"/>
  <c r="H54" i="1" s="1"/>
  <c r="G53" i="1"/>
  <c r="E51" i="1"/>
  <c r="E56" i="1" s="1"/>
  <c r="E60" i="1" s="1"/>
  <c r="D64" i="1"/>
  <c r="G55" i="1" l="1"/>
  <c r="H55" i="1" s="1"/>
  <c r="H53" i="1"/>
  <c r="G49" i="1" s="1"/>
  <c r="E62" i="1"/>
  <c r="G50" i="1" l="1"/>
  <c r="H50" i="1" s="1"/>
  <c r="H51" i="1" s="1"/>
  <c r="H56" i="1" s="1"/>
  <c r="H49" i="1"/>
  <c r="E63" i="1"/>
  <c r="E64" i="1"/>
  <c r="G51" i="1" l="1"/>
  <c r="G56" i="1" s="1"/>
  <c r="G60" i="1" s="1"/>
  <c r="H60" i="1" s="1"/>
  <c r="H62" i="1" s="1"/>
  <c r="H64" i="1" s="1"/>
  <c r="D6" i="1" s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<sst xmlns="http://schemas.openxmlformats.org/spreadsheetml/2006/main" count="166" uniqueCount="68">
  <si>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</si>
  <si>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</si>
  <si>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</si>
  <si>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</si>
  <si>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</si>
  <si>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</si>
  <si>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</si>
  <si>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</si>
  <si>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</si>
  <si>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</si>
  <si>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</si>
  <si>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</si>
  <si>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</si>
  <si>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</si>
  <si>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</si>
  <si>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</si>
  <si>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</si>
  <si>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</si>
  <si>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</si>
  <si>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</si>
  <si>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</si>
  <si>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</si>
  <si>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</si>
  <si>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</si>
  <si>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</si>
  <si>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</si>
  <si>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</si>
  <si>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</si>
  <si>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</si>
  <si>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</si>
  <si>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</si>
  <si>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</si>
  <si>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</si>
  <si>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</si>
  <si>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</si>
  <si>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</si>
  <si>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</si>
  <si>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</si>
  <si>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</si>
  <si>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</si>
  <si>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</si>
  <si>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</si>
  <si>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</si>
  <si>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</si>
  <si>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</si>
  <si>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</si>
  <si>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</si>
  <si>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</si>
  <si>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</si>
  <si>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</si>
  <si>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</si>
  <si>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</si>
  <si>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</si>
  <si>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</si>
  <si>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</si>
  <si>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</si>
  <si>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</si>
  <si>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</si>
  <si>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</si>
  <si>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</si>
  <si>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</si>
  <si>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</si>
  <si>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</si>
  <si>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</si>
  <si>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</si>
  <si>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</si>
  <si>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4 квартала 2023 г.</t>
  </si>
  <si>
    <t>Стр-во КЛ-10кВ от РП-4 до врезки   в КЛ-10кВ от ПС-48 ф. 5 (на участке от ПС№48 до ТП-120) в г. Луга ЛО (19-1-06-1-01-00-2-0204)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</si>
</sst>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47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3">
    <cellStyle name="Обычный" xfId="0" builtinId="0"/>
    <cellStyle name="Обычный 2" xfId="2" xr:uid="{00000000-0005-0000-0000-000030000000}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  <sheetName val="Форма 2.1"/>
      <sheetName val="РП рек Екатеринбург 2"/>
      <sheetName val="Коэфф"/>
      <sheetName val="№1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вод 2"/>
      <sheetName val="СметаСводная Рыб"/>
      <sheetName val="Данные для расчёта сметы"/>
      <sheetName val="ИГ1"/>
      <sheetName val="топография"/>
      <sheetName val="см8"/>
      <sheetName val="свод"/>
      <sheetName val="См 1 наруж.водопровод"/>
      <sheetName val="гидрология"/>
      <sheetName val="свод1"/>
      <sheetName val="Объемы работ по ПВ"/>
      <sheetName val="Смета 1свод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  <sheetName val="информация"/>
      <sheetName val="топо"/>
      <sheetName val="1.3"/>
      <sheetName val="ц_1991"/>
      <sheetName val="свод 2"/>
      <sheetName val="Данные для расчёта сметы"/>
      <sheetName val="Землеотвод"/>
      <sheetName val="См 1 наруж.водопровод"/>
      <sheetName val="Упр"/>
      <sheetName val="СметаСводная павильон"/>
      <sheetName val="свод"/>
      <sheetName val="НМА"/>
      <sheetName val="сводная"/>
      <sheetName val="sapactivexlhiddensheet"/>
      <sheetName val="OCK1"/>
      <sheetName val="Калплан Кра"/>
      <sheetName val="свод1"/>
      <sheetName val="Пример расчета"/>
      <sheetName val="шаблон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Б.Сатка"/>
      <sheetName val="Исполнение по оборуд_"/>
      <sheetName val="исходные данные"/>
      <sheetName val="расчетные таблицы"/>
      <sheetName val="Лист1"/>
      <sheetName val="мсн"/>
      <sheetName val="Ачинский НПЗ"/>
      <sheetName val="Шкаф"/>
      <sheetName val="Коэфф1."/>
      <sheetName val="Прайс лист"/>
      <sheetName val="Summary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Зап-3- СЦБ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эл.химз."/>
      <sheetName val="ИГ1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ИД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  <sheetName val="Сводная смета"/>
      <sheetName val="Сводная "/>
      <sheetName val="СметаСводная кол"/>
      <sheetName val="сводная"/>
      <sheetName val="D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  <sheetName val="свод 2"/>
      <sheetName val="Лист1"/>
      <sheetName val="Общая часть"/>
      <sheetName val="Сводная"/>
      <sheetName val="Смета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Смета 5 ред.3"/>
      <sheetName val="Summary"/>
      <sheetName val="пятилетка"/>
      <sheetName val="мониторинг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пятилетка"/>
      <sheetName val="мониторинг"/>
      <sheetName val="См 1 наруж.водопровод"/>
      <sheetName val="ИГ1"/>
      <sheetName val="Параметры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Дополнительные параметры"/>
      <sheetName val="АЧ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Сводная Рыб"/>
      <sheetName val="сводная"/>
      <sheetName val="Данные для расчёта сметы"/>
      <sheetName val="СметаСводная 1 оч"/>
      <sheetName val="Калплан ОИ2 Макм крестики"/>
      <sheetName val="ИГ1"/>
      <sheetName val="топография"/>
      <sheetName val="sapactivexlhiddensheet"/>
      <sheetName val="Смета терзем"/>
      <sheetName val="СметаСводная"/>
      <sheetName val="Кал.план Жукова даты - не надо"/>
      <sheetName val="См 1 наруж.водопровод"/>
      <sheetName val="93-110"/>
      <sheetName val="Смета"/>
      <sheetName val="Смета 1свод"/>
      <sheetName val="Коэфф1."/>
      <sheetName val="Лист3"/>
      <sheetName val="информация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р.Волхов"/>
      <sheetName val="смета СИД"/>
      <sheetName val="пятилетка"/>
      <sheetName val="мониторинг"/>
      <sheetName val="эл.химз."/>
      <sheetName val="Итог"/>
      <sheetName val="Лист2"/>
      <sheetName val="Гр5(о)"/>
      <sheetName val="Дополнительные параметры"/>
      <sheetName val="КП НовоКов"/>
      <sheetName val="Параметры"/>
      <sheetName val="гидрология"/>
      <sheetName val="КП Прим (3)"/>
      <sheetName val="1"/>
      <sheetName val="ПДР"/>
      <sheetName val="КП Мак"/>
      <sheetName val="АЧ"/>
      <sheetName val="ОПС"/>
      <sheetName val="ИДвалка"/>
      <sheetName val="ПД-2.2"/>
      <sheetName val="Экология-3.1"/>
      <sheetName val="таблица руководству"/>
      <sheetName val="Суточная добыча за неделю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  <sheetName val="Summary"/>
      <sheetName val="1.2_"/>
      <sheetName val="Смета 7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  <sheetName val="КП Прим (3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1"/>
      <sheetName val="СметаСводная павильон"/>
      <sheetName val="свод 2"/>
      <sheetName val="АЧ"/>
      <sheetName val="сводная"/>
      <sheetName val="топография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м 1 наруж.водопровод"/>
      <sheetName val="СметаСводная"/>
      <sheetName val="Хаттон 90.90 Femco"/>
      <sheetName val="Январь"/>
      <sheetName val="НМА"/>
      <sheetName val="фонтан разбитый2"/>
      <sheetName val="Смета 3 Гидролог"/>
      <sheetName val="ИДвалка"/>
      <sheetName val="матер."/>
      <sheetName val="Смета 1свод"/>
      <sheetName val="sapactivexlhiddensheet"/>
      <sheetName val="геология "/>
      <sheetName val="свод общ"/>
      <sheetName val="ресурсная вед."/>
      <sheetName val="ОПС"/>
      <sheetName val="ИД1"/>
      <sheetName val="Объемы работ по ПВ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  <sheetName val="Смета 7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tabSelected="1" view="pageBreakPreview" zoomScale="75" zoomScaleNormal="75" zoomScaleSheetLayoutView="75" workbookViewId="0">
      <selection activeCell="C31" sqref="C31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559.0182675774048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8" t="s">
        <v>67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66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>
        <f>12.75</f>
        <v>12.75</v>
      </c>
      <c r="H24" s="20">
        <f>G24+F24+E24+D24</f>
        <v>12.75</v>
      </c>
    </row>
    <row r="25" spans="1:8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>
        <f>8.5</f>
        <v>8.5</v>
      </c>
      <c r="H25" s="20">
        <f t="shared" ref="H25:H30" si="0">G25+F25+E25+D25</f>
        <v>8.5</v>
      </c>
    </row>
    <row r="26" spans="1:8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f>43.605</f>
        <v>43.604999999999997</v>
      </c>
      <c r="H28" s="20">
        <f>G28+F28+E28+D28</f>
        <v>43.604999999999997</v>
      </c>
    </row>
    <row r="29" spans="1:8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64.85499999999999</v>
      </c>
      <c r="H32" s="20">
        <f>H24+H31+H25+H27+H29+H26+H28+H30</f>
        <v>64.85499999999999</v>
      </c>
    </row>
    <row r="33" spans="1:8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38.25" x14ac:dyDescent="0.2">
      <c r="A34" s="18">
        <v>9</v>
      </c>
      <c r="B34" s="19" t="s">
        <v>15</v>
      </c>
      <c r="C34" s="25" t="s">
        <v>67</v>
      </c>
      <c r="D34" s="27">
        <v>118.36227000000001</v>
      </c>
      <c r="E34" s="27">
        <v>59.482930000000003</v>
      </c>
      <c r="F34" s="21"/>
      <c r="G34" s="21"/>
      <c r="H34" s="20">
        <f>D34+E34+G34+F34</f>
        <v>177.84520000000001</v>
      </c>
    </row>
    <row r="35" spans="1:8" x14ac:dyDescent="0.2">
      <c r="A35" s="22"/>
      <c r="B35" s="31" t="s">
        <v>16</v>
      </c>
      <c r="C35" s="32"/>
      <c r="D35" s="20">
        <f>D34</f>
        <v>118.36227000000001</v>
      </c>
      <c r="E35" s="20">
        <f>E34</f>
        <v>59.482930000000003</v>
      </c>
      <c r="F35" s="21">
        <f>F34</f>
        <v>0</v>
      </c>
      <c r="G35" s="21">
        <f>G34</f>
        <v>0</v>
      </c>
      <c r="H35" s="20">
        <f>H34</f>
        <v>177.84520000000001</v>
      </c>
    </row>
    <row r="36" spans="1:8" x14ac:dyDescent="0.2">
      <c r="A36" s="22"/>
      <c r="B36" s="31" t="s">
        <v>34</v>
      </c>
      <c r="C36" s="32"/>
      <c r="D36" s="20">
        <f>D35+D32</f>
        <v>118.36227000000001</v>
      </c>
      <c r="E36" s="20">
        <f>E35+E32</f>
        <v>59.482930000000003</v>
      </c>
      <c r="F36" s="20">
        <f>F35+F32</f>
        <v>0</v>
      </c>
      <c r="G36" s="20">
        <f>G35+G32</f>
        <v>64.85499999999999</v>
      </c>
      <c r="H36" s="20">
        <f>H35+H32</f>
        <v>242.7002</v>
      </c>
    </row>
    <row r="37" spans="1:8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ht="38.25" x14ac:dyDescent="0.2">
      <c r="A38" s="18">
        <v>10</v>
      </c>
      <c r="B38" s="19" t="s">
        <v>15</v>
      </c>
      <c r="C38" s="25" t="s">
        <v>67</v>
      </c>
      <c r="D38" s="27">
        <v>97.42</v>
      </c>
      <c r="E38" s="27"/>
      <c r="F38" s="21"/>
      <c r="G38" s="21"/>
      <c r="H38" s="20">
        <f>D38+E38+G38+F38</f>
        <v>97.42</v>
      </c>
    </row>
    <row r="39" spans="1:8" x14ac:dyDescent="0.2">
      <c r="A39" s="22"/>
      <c r="B39" s="31" t="s">
        <v>49</v>
      </c>
      <c r="C39" s="32"/>
      <c r="D39" s="20">
        <f>D38</f>
        <v>97.42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97.42</v>
      </c>
    </row>
    <row r="40" spans="1:8" x14ac:dyDescent="0.2">
      <c r="A40" s="22"/>
      <c r="B40" s="31" t="s">
        <v>44</v>
      </c>
      <c r="C40" s="32"/>
      <c r="D40" s="20">
        <f>D39+D36</f>
        <v>215.78227000000001</v>
      </c>
      <c r="E40" s="20">
        <f t="shared" ref="E40" si="2">E39+E36</f>
        <v>59.482930000000003</v>
      </c>
      <c r="F40" s="20">
        <f t="shared" ref="F40" si="3">F39+F36</f>
        <v>0</v>
      </c>
      <c r="G40" s="20">
        <f t="shared" ref="G40" si="4">G39+G36</f>
        <v>64.85499999999999</v>
      </c>
      <c r="H40" s="20">
        <f>H39+H36</f>
        <v>340.12020000000001</v>
      </c>
    </row>
    <row r="41" spans="1:8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1" t="s">
        <v>48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1" t="s">
        <v>45</v>
      </c>
      <c r="C44" s="32"/>
      <c r="D44" s="20">
        <f>D43+D40</f>
        <v>215.78227000000001</v>
      </c>
      <c r="E44" s="20">
        <f t="shared" ref="E44" si="5">E43+E40</f>
        <v>59.482930000000003</v>
      </c>
      <c r="F44" s="20">
        <f t="shared" ref="F44" si="6">F43+F40</f>
        <v>0</v>
      </c>
      <c r="G44" s="20">
        <f t="shared" ref="G44" si="7">G43+G40</f>
        <v>64.85499999999999</v>
      </c>
      <c r="H44" s="20">
        <f>H43+H40</f>
        <v>340.12020000000001</v>
      </c>
    </row>
    <row r="45" spans="1:8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>
        <f>6129.37/1000</f>
        <v>6.1293699999999998</v>
      </c>
      <c r="H46" s="20">
        <f t="shared" ref="H46" si="8">G46+F46+E46+D46</f>
        <v>6.1293699999999998</v>
      </c>
    </row>
    <row r="47" spans="1:8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f>26.26316</f>
        <v>26.263159999999999</v>
      </c>
      <c r="H47" s="20">
        <f>G47+F47+E47+D47</f>
        <v>26.263159999999999</v>
      </c>
    </row>
    <row r="48" spans="1:8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/>
      <c r="H48" s="20">
        <f>G48+F48+E48+D48</f>
        <v>0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29.251971202503999</v>
      </c>
      <c r="H49" s="20">
        <f>G49+F49+E49+D49</f>
        <v>29.251971202503999</v>
      </c>
    </row>
    <row r="50" spans="1:8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61.644501202504003</v>
      </c>
      <c r="H50" s="20">
        <f>D50+E50+F50+G50</f>
        <v>61.644501202504003</v>
      </c>
    </row>
    <row r="51" spans="1:8" x14ac:dyDescent="0.2">
      <c r="A51" s="22"/>
      <c r="B51" s="31" t="s">
        <v>17</v>
      </c>
      <c r="C51" s="32"/>
      <c r="D51" s="20">
        <f>D50+D44</f>
        <v>215.78227000000001</v>
      </c>
      <c r="E51" s="20">
        <f>E50+E44</f>
        <v>59.482930000000003</v>
      </c>
      <c r="F51" s="20">
        <f>F50+F44</f>
        <v>0</v>
      </c>
      <c r="G51" s="20">
        <f>G50+G44</f>
        <v>126.49950120250399</v>
      </c>
      <c r="H51" s="20">
        <f>H50+H44</f>
        <v>401.764701202504</v>
      </c>
    </row>
    <row r="52" spans="1:8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7.971772421999999</v>
      </c>
      <c r="H53" s="20">
        <f>D53+E53+F53+G53</f>
        <v>7.971772421999999</v>
      </c>
    </row>
    <row r="54" spans="1:8" ht="41.2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44.896242689999987</v>
      </c>
      <c r="H54" s="20">
        <f>D54+E54+F54+G54</f>
        <v>44.896242689999987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52.868015111999988</v>
      </c>
      <c r="H55" s="20">
        <f>D55+E55+F55+G55</f>
        <v>52.868015111999988</v>
      </c>
    </row>
    <row r="56" spans="1:8" x14ac:dyDescent="0.2">
      <c r="A56" s="22"/>
      <c r="B56" s="31" t="s">
        <v>30</v>
      </c>
      <c r="C56" s="32"/>
      <c r="D56" s="20">
        <f>D51+D55</f>
        <v>215.78227000000001</v>
      </c>
      <c r="E56" s="20">
        <f t="shared" ref="E56:G56" si="11">E51+E55</f>
        <v>59.482930000000003</v>
      </c>
      <c r="F56" s="20">
        <f t="shared" si="11"/>
        <v>0</v>
      </c>
      <c r="G56" s="20">
        <f t="shared" si="11"/>
        <v>179.36751631450397</v>
      </c>
      <c r="H56" s="20">
        <f>H55+H51</f>
        <v>454.63271631450397</v>
      </c>
    </row>
    <row r="57" spans="1:8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11.21584</f>
        <v>11.21584</v>
      </c>
      <c r="H58" s="20">
        <f>G58+F58+E58+D58</f>
        <v>11.21584</v>
      </c>
    </row>
    <row r="59" spans="1:8" x14ac:dyDescent="0.2">
      <c r="A59" s="22"/>
      <c r="B59" s="31" t="s">
        <v>20</v>
      </c>
      <c r="C59" s="32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11.21584</v>
      </c>
      <c r="H59" s="20">
        <f>G59+F59+E59+D59</f>
        <v>11.21584</v>
      </c>
    </row>
    <row r="60" spans="1:8" x14ac:dyDescent="0.2">
      <c r="A60" s="22"/>
      <c r="B60" s="31" t="s">
        <v>21</v>
      </c>
      <c r="C60" s="32"/>
      <c r="D60" s="20">
        <f>D56+D59</f>
        <v>215.78227000000001</v>
      </c>
      <c r="E60" s="20">
        <f>E56+E59</f>
        <v>59.482930000000003</v>
      </c>
      <c r="F60" s="20">
        <f>F56+F59</f>
        <v>0</v>
      </c>
      <c r="G60" s="20">
        <f>G56+G59</f>
        <v>190.58335631450399</v>
      </c>
      <c r="H60" s="20">
        <f>D60+E60+F60+G60</f>
        <v>465.84855631450398</v>
      </c>
    </row>
    <row r="61" spans="1:8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x14ac:dyDescent="0.2">
      <c r="A62" s="18">
        <v>19</v>
      </c>
      <c r="B62" s="23"/>
      <c r="C62" s="19" t="s">
        <v>23</v>
      </c>
      <c r="D62" s="20">
        <f>D60/100*20</f>
        <v>43.156454000000004</v>
      </c>
      <c r="E62" s="20">
        <f>E60/100*20</f>
        <v>11.896585999999999</v>
      </c>
      <c r="F62" s="20">
        <f>F60/100*20</f>
        <v>0</v>
      </c>
      <c r="G62" s="20">
        <f>G60/100*20</f>
        <v>38.116671262900795</v>
      </c>
      <c r="H62" s="20">
        <f>H60/100*20</f>
        <v>93.16971126290079</v>
      </c>
    </row>
    <row r="63" spans="1:8" x14ac:dyDescent="0.2">
      <c r="A63" s="22"/>
      <c r="B63" s="31" t="s">
        <v>24</v>
      </c>
      <c r="C63" s="32"/>
      <c r="D63" s="20">
        <f>D62</f>
        <v>43.156454000000004</v>
      </c>
      <c r="E63" s="20">
        <f>E62</f>
        <v>11.896585999999999</v>
      </c>
      <c r="F63" s="21">
        <f>F62</f>
        <v>0</v>
      </c>
      <c r="G63" s="20">
        <f>G62</f>
        <v>38.116671262900795</v>
      </c>
      <c r="H63" s="20">
        <f>D63+E63+F63+G63</f>
        <v>93.16971126290079</v>
      </c>
    </row>
    <row r="64" spans="1:8" x14ac:dyDescent="0.2">
      <c r="A64" s="22"/>
      <c r="B64" s="31" t="s">
        <v>25</v>
      </c>
      <c r="C64" s="32"/>
      <c r="D64" s="20">
        <f>D60+D62</f>
        <v>258.93872400000004</v>
      </c>
      <c r="E64" s="20">
        <f>E60+E62</f>
        <v>71.379515999999995</v>
      </c>
      <c r="F64" s="20">
        <f>F60+F62</f>
        <v>0</v>
      </c>
      <c r="G64" s="20">
        <f>G60+G62</f>
        <v>228.7000275774048</v>
      </c>
      <c r="H64" s="20">
        <f>H60+H62</f>
        <v>559.0182675774048</v>
      </c>
    </row>
  </sheetData>
  <mergeCells count="37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B44:C44"/>
    <mergeCell ref="B32:C32"/>
    <mergeCell ref="A37:H37"/>
    <mergeCell ref="B39:C39"/>
    <mergeCell ref="B40:C40"/>
    <mergeCell ref="A41:H41"/>
    <mergeCell ref="A33:H33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5"/>
  <sheetViews>
    <sheetView view="pageBreakPreview" zoomScale="75" zoomScaleNormal="75" zoomScaleSheetLayoutView="75" workbookViewId="0">
      <selection activeCell="G59" sqref="G59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70.077084667468597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8" t="s">
        <v>67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55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ht="12.75" customHeight="1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>
        <f>12.75/12.82</f>
        <v>0.99453978159126366</v>
      </c>
      <c r="H24" s="20">
        <f>G24+F24+E24+D24</f>
        <v>0.99453978159126366</v>
      </c>
    </row>
    <row r="25" spans="1:8" ht="12.75" customHeight="1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>
        <f>8.5/12.82</f>
        <v>0.66302652106084237</v>
      </c>
      <c r="H25" s="20">
        <f t="shared" ref="H25:H30" si="0">G25+F25+E25+D25</f>
        <v>0.66302652106084237</v>
      </c>
    </row>
    <row r="26" spans="1:8" ht="12.75" customHeight="1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f>43.605/12.82</f>
        <v>3.4013260530421214</v>
      </c>
      <c r="H28" s="20">
        <f>G28+F28+E28+D28</f>
        <v>3.4013260530421214</v>
      </c>
    </row>
    <row r="29" spans="1:8" ht="12.75" customHeight="1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5.058892355694228</v>
      </c>
      <c r="H32" s="20">
        <f>H24+H31+H25+H27+H29+H26+H28+H30</f>
        <v>5.058892355694228</v>
      </c>
    </row>
    <row r="33" spans="1:8" ht="12.75" customHeight="1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38.25" x14ac:dyDescent="0.2">
      <c r="A34" s="18">
        <v>9</v>
      </c>
      <c r="B34" s="19" t="s">
        <v>15</v>
      </c>
      <c r="C34" s="25" t="s">
        <v>67</v>
      </c>
      <c r="D34" s="27">
        <f>118.36227/7.21</f>
        <v>16.416403606102634</v>
      </c>
      <c r="E34" s="27">
        <f>59.48293/7.21</f>
        <v>8.2500596393897361</v>
      </c>
      <c r="F34" s="21"/>
      <c r="G34" s="21"/>
      <c r="H34" s="20">
        <f>D34+E34+G34+F34</f>
        <v>24.66646324549237</v>
      </c>
    </row>
    <row r="35" spans="1:8" ht="12.75" customHeight="1" x14ac:dyDescent="0.2">
      <c r="A35" s="22"/>
      <c r="B35" s="31" t="s">
        <v>16</v>
      </c>
      <c r="C35" s="32"/>
      <c r="D35" s="20">
        <f>D34</f>
        <v>16.416403606102634</v>
      </c>
      <c r="E35" s="20">
        <f>E34</f>
        <v>8.2500596393897361</v>
      </c>
      <c r="F35" s="21">
        <f>F34</f>
        <v>0</v>
      </c>
      <c r="G35" s="21">
        <f>G34</f>
        <v>0</v>
      </c>
      <c r="H35" s="20">
        <f>H34</f>
        <v>24.66646324549237</v>
      </c>
    </row>
    <row r="36" spans="1:8" ht="12.75" customHeight="1" x14ac:dyDescent="0.2">
      <c r="A36" s="22"/>
      <c r="B36" s="31" t="s">
        <v>34</v>
      </c>
      <c r="C36" s="32"/>
      <c r="D36" s="20">
        <f>D35+D32</f>
        <v>16.416403606102634</v>
      </c>
      <c r="E36" s="20">
        <f>E35+E32</f>
        <v>8.2500596393897361</v>
      </c>
      <c r="F36" s="20">
        <f>F35+F32</f>
        <v>0</v>
      </c>
      <c r="G36" s="20">
        <f>G35+G32</f>
        <v>5.058892355694228</v>
      </c>
      <c r="H36" s="20">
        <f>H35+H32</f>
        <v>29.7253556011866</v>
      </c>
    </row>
    <row r="37" spans="1:8" ht="12.75" customHeight="1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ht="38.25" x14ac:dyDescent="0.2">
      <c r="A38" s="18">
        <v>10</v>
      </c>
      <c r="B38" s="19" t="s">
        <v>15</v>
      </c>
      <c r="C38" s="25" t="s">
        <v>67</v>
      </c>
      <c r="D38" s="27">
        <f>97.42/7.21</f>
        <v>13.511789181692095</v>
      </c>
      <c r="E38" s="27"/>
      <c r="F38" s="21"/>
      <c r="G38" s="21"/>
      <c r="H38" s="20">
        <f>D38+E38+G38+F38</f>
        <v>13.511789181692095</v>
      </c>
    </row>
    <row r="39" spans="1:8" ht="12.75" customHeight="1" x14ac:dyDescent="0.2">
      <c r="A39" s="22"/>
      <c r="B39" s="31" t="s">
        <v>49</v>
      </c>
      <c r="C39" s="32"/>
      <c r="D39" s="20">
        <f>D38</f>
        <v>13.511789181692095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13.511789181692095</v>
      </c>
    </row>
    <row r="40" spans="1:8" ht="12.75" customHeight="1" x14ac:dyDescent="0.2">
      <c r="A40" s="22"/>
      <c r="B40" s="31" t="s">
        <v>44</v>
      </c>
      <c r="C40" s="32"/>
      <c r="D40" s="20">
        <f>D39+D36</f>
        <v>29.928192787794728</v>
      </c>
      <c r="E40" s="20">
        <f t="shared" ref="E40:G40" si="2">E39+E36</f>
        <v>8.2500596393897361</v>
      </c>
      <c r="F40" s="20">
        <f t="shared" si="2"/>
        <v>0</v>
      </c>
      <c r="G40" s="20">
        <f t="shared" si="2"/>
        <v>5.058892355694228</v>
      </c>
      <c r="H40" s="20">
        <f>H39+H36</f>
        <v>43.237144782878694</v>
      </c>
    </row>
    <row r="41" spans="1:8" ht="12.75" customHeight="1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ht="12.75" customHeight="1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1" t="s">
        <v>48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1" t="s">
        <v>45</v>
      </c>
      <c r="C44" s="32"/>
      <c r="D44" s="20">
        <f>D43+D40</f>
        <v>29.928192787794728</v>
      </c>
      <c r="E44" s="20">
        <f t="shared" ref="E44:G44" si="3">E43+E40</f>
        <v>8.2500596393897361</v>
      </c>
      <c r="F44" s="20">
        <f t="shared" si="3"/>
        <v>0</v>
      </c>
      <c r="G44" s="20">
        <f t="shared" si="3"/>
        <v>5.058892355694228</v>
      </c>
      <c r="H44" s="20">
        <f>H43+H40</f>
        <v>43.237144782878694</v>
      </c>
    </row>
    <row r="45" spans="1:8" ht="12.75" customHeight="1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>
        <f>6129.37/1000/7.21</f>
        <v>0.85012066574202494</v>
      </c>
      <c r="H46" s="20">
        <f t="shared" ref="H46" si="4">G46+F46+E46+D46</f>
        <v>0.85012066574202494</v>
      </c>
    </row>
    <row r="47" spans="1:8" ht="12.75" customHeight="1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f>26.26316/12.82</f>
        <v>2.0486084243369733</v>
      </c>
      <c r="H47" s="20">
        <f>G47+F47+E47+D47</f>
        <v>2.0486084243369733</v>
      </c>
    </row>
    <row r="48" spans="1:8" ht="12.75" customHeight="1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/>
      <c r="H48" s="20">
        <f>G48+F48+E48+D48</f>
        <v>0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3.6669514782258639</v>
      </c>
      <c r="H49" s="20">
        <f>G49+F49+E49+D49</f>
        <v>3.6669514782258639</v>
      </c>
    </row>
    <row r="50" spans="1:8" ht="12.75" customHeight="1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6.5656805683048622</v>
      </c>
      <c r="H50" s="20">
        <f>D50+E50+F50+G50</f>
        <v>6.5656805683048622</v>
      </c>
    </row>
    <row r="51" spans="1:8" ht="12.75" customHeight="1" x14ac:dyDescent="0.2">
      <c r="A51" s="22"/>
      <c r="B51" s="31" t="s">
        <v>17</v>
      </c>
      <c r="C51" s="32"/>
      <c r="D51" s="20">
        <f>D50+D44</f>
        <v>29.928192787794728</v>
      </c>
      <c r="E51" s="20">
        <f>E50+E44</f>
        <v>8.2500596393897361</v>
      </c>
      <c r="F51" s="20">
        <f>F50+F44</f>
        <v>0</v>
      </c>
      <c r="G51" s="20">
        <f>G50+G44</f>
        <v>11.624572923999089</v>
      </c>
      <c r="H51" s="20">
        <f>H50+H44</f>
        <v>49.802825351183557</v>
      </c>
    </row>
    <row r="52" spans="1:8" ht="12.75" customHeight="1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.75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0.9873077008812946</v>
      </c>
      <c r="H53" s="20">
        <f>D53+E53+F53+G53</f>
        <v>0.9873077008812946</v>
      </c>
    </row>
    <row r="54" spans="1:8" ht="39.7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5.6293352113900177</v>
      </c>
      <c r="H54" s="20">
        <f>D54+E54+F54+G54</f>
        <v>5.6293352113900177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6.6166429122713124</v>
      </c>
      <c r="H55" s="20">
        <f>D55+E55+F55+G55</f>
        <v>6.6166429122713124</v>
      </c>
    </row>
    <row r="56" spans="1:8" ht="12.75" customHeight="1" x14ac:dyDescent="0.2">
      <c r="A56" s="22"/>
      <c r="B56" s="31" t="s">
        <v>30</v>
      </c>
      <c r="C56" s="32"/>
      <c r="D56" s="20">
        <f>D51+D55</f>
        <v>29.928192787794728</v>
      </c>
      <c r="E56" s="20">
        <f t="shared" ref="E56:G56" si="7">E51+E55</f>
        <v>8.2500596393897361</v>
      </c>
      <c r="F56" s="20">
        <f t="shared" si="7"/>
        <v>0</v>
      </c>
      <c r="G56" s="20">
        <f t="shared" si="7"/>
        <v>18.241215836270403</v>
      </c>
      <c r="H56" s="20">
        <f>H55+H51</f>
        <v>56.419468263454867</v>
      </c>
    </row>
    <row r="57" spans="1:8" ht="12.75" customHeight="1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11.21584/5.67</f>
        <v>1.9781022927689595</v>
      </c>
      <c r="H58" s="20">
        <f>G58+F58+E58+D58</f>
        <v>1.9781022927689595</v>
      </c>
    </row>
    <row r="59" spans="1:8" ht="12.75" customHeight="1" x14ac:dyDescent="0.2">
      <c r="A59" s="22"/>
      <c r="B59" s="31" t="s">
        <v>20</v>
      </c>
      <c r="C59" s="32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1.9781022927689595</v>
      </c>
      <c r="H59" s="20">
        <f>G59+F59+E59+D59</f>
        <v>1.9781022927689595</v>
      </c>
    </row>
    <row r="60" spans="1:8" ht="12.75" customHeight="1" x14ac:dyDescent="0.2">
      <c r="A60" s="22"/>
      <c r="B60" s="31" t="s">
        <v>21</v>
      </c>
      <c r="C60" s="32"/>
      <c r="D60" s="20">
        <f>D56+D59</f>
        <v>29.928192787794728</v>
      </c>
      <c r="E60" s="20">
        <f>E56+E59</f>
        <v>8.2500596393897361</v>
      </c>
      <c r="F60" s="20">
        <f>F56+F59</f>
        <v>0</v>
      </c>
      <c r="G60" s="20">
        <f>G56+G59</f>
        <v>20.219318129039362</v>
      </c>
      <c r="H60" s="20">
        <f>D60+E60+F60+G60</f>
        <v>58.397570556223826</v>
      </c>
    </row>
    <row r="61" spans="1:8" ht="12.75" customHeight="1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5.9856385575589455</v>
      </c>
      <c r="E62" s="20">
        <f>E60/100*20</f>
        <v>1.650011927877947</v>
      </c>
      <c r="F62" s="20">
        <f>F60/100*20</f>
        <v>0</v>
      </c>
      <c r="G62" s="20">
        <f>G60/100*20</f>
        <v>4.0438636258078722</v>
      </c>
      <c r="H62" s="20">
        <f>H60/100*20</f>
        <v>11.679514111244764</v>
      </c>
    </row>
    <row r="63" spans="1:8" ht="12.75" customHeight="1" x14ac:dyDescent="0.2">
      <c r="A63" s="22"/>
      <c r="B63" s="31" t="s">
        <v>24</v>
      </c>
      <c r="C63" s="32"/>
      <c r="D63" s="20">
        <f>D62</f>
        <v>5.9856385575589455</v>
      </c>
      <c r="E63" s="20">
        <f>E62</f>
        <v>1.650011927877947</v>
      </c>
      <c r="F63" s="21">
        <f>F62</f>
        <v>0</v>
      </c>
      <c r="G63" s="20">
        <f>G62</f>
        <v>4.0438636258078722</v>
      </c>
      <c r="H63" s="20">
        <f>D63+E63+F63+G63</f>
        <v>11.679514111244764</v>
      </c>
    </row>
    <row r="64" spans="1:8" ht="12.75" customHeight="1" x14ac:dyDescent="0.2">
      <c r="A64" s="22"/>
      <c r="B64" s="31" t="s">
        <v>25</v>
      </c>
      <c r="C64" s="32"/>
      <c r="D64" s="20">
        <f>D60+D62</f>
        <v>35.913831345353671</v>
      </c>
      <c r="E64" s="20">
        <f>E60+E62</f>
        <v>9.900071567267684</v>
      </c>
      <c r="F64" s="20">
        <f>F60+F62</f>
        <v>0</v>
      </c>
      <c r="G64" s="20">
        <f>G60+G62</f>
        <v>24.263181754847235</v>
      </c>
      <c r="H64" s="20">
        <f>H60+H62</f>
        <v>70.077084667468597</v>
      </c>
    </row>
    <row r="65" ht="12.75" customHeight="1" x14ac:dyDescent="0.2"/>
  </sheetData>
  <mergeCells count="37">
    <mergeCell ref="B64:C64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Надежда Владимировна</cp:lastModifiedBy>
  <cp:lastPrinted>2023-02-17T08:26:29Z</cp:lastPrinted>
  <dcterms:created xsi:type="dcterms:W3CDTF">2022-07-06T13:17:17Z</dcterms:created>
  <dcterms:modified xsi:type="dcterms:W3CDTF">2024-02-27T11:01:47Z</dcterms:modified>
</cp:coreProperties>
</file>