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7-1-17-1-08-03-2-0924\"/>
    </mc:Choice>
  </mc:AlternateContent>
  <xr:revisionPtr revIDLastSave="0" documentId="13_ncr:1_{F921BFC4-EBE1-44CD-B0AE-4A6AE9774C8F}" xr6:coauthVersionLast="36" xr6:coauthVersionMax="36" xr10:uidLastSave="{00000000-0000-0000-0000-000000000000}"/>
  <bookViews>
    <workbookView xWindow="0" yWindow="0" windowWidth="23520" windowHeight="907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<sst xmlns="http://schemas.openxmlformats.org/spreadsheetml/2006/main" count="688" uniqueCount="382">
  <si>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</si>
  <si>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</si>
  <si>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</si>
  <si>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</si>
  <si>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</si>
  <si>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</si>
  <si>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</si>
  <si>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</si>
  <si>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</si>
  <si>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</si>
  <si>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</si>
  <si>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</si>
  <si>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</si>
  <si>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</si>
  <si>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</si>
  <si>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</si>
  <si>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</si>
  <si>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</si>
  <si>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</si>
  <si>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</si>
  <si>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</si>
  <si>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</si>
  <si>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</si>
  <si>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</si>
  <si>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</si>
  <si>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</si>
  <si>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</si>
  <si>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</si>
  <si>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</si>
  <si>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</si>
  <si>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</si>
  <si>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</si>
  <si>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</si>
  <si>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</si>
  <si>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</si>
  <si>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</si>
  <si>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</si>
  <si>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</si>
  <si>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</si>
  <si>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</si>
  <si>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</si>
  <si>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</si>
  <si>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</si>
  <si>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</si>
  <si>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</si>
  <si>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</si>
  <si>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</si>
  <si>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</si>
  <si>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</si>
  <si>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</si>
  <si>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</si>
  <si>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</si>
  <si>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</si>
  <si>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</si>
  <si>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</si>
  <si>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</si>
  <si>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</si>
  <si>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</si>
  <si>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</si>
  <si>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</si>
  <si>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</si>
  <si>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</si>
  <si>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</si>
  <si>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</si>
  <si>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</si>
  <si>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</si>
  <si>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</si>
  <si>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</si>
  <si>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</si>
  <si>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</si>
  <si>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</si>
  <si>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</si>
  <si>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</si>
  <si>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</si>
  <si>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</si>
  <si>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</si>
  <si>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</si>
  <si>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</si>
  <si>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</si>
  <si>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</si>
  <si>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</si>
  <si>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</si>
  <si>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</si>
  <si>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</si>
  <si>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</si>
  <si>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</si>
  <si>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</si>
  <si>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</si>
  <si>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</si>
  <si>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</si>
  <si>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</si>
  <si>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</si>
  <si>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</si>
  <si>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</si>
  <si>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</si>
  <si>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</si>
  <si>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</si>
  <si>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</si>
  <si>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</si>
  <si>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</si>
  <si>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</si>
  <si>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</si>
  <si>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</si>
  <si>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</si>
  <si>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</si>
  <si>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</si>
  <si>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</si>
  <si>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</si>
  <si>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</si>
  <si>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</si>
  <si>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</si>
  <si>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</si>
  <si>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</si>
  <si>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</si>
  <si>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</si>
  <si>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</si>
  <si>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</si>
  <si>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</si>
  <si>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</si>
  <si>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</si>
  <si>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</si>
  <si>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</si>
  <si>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</si>
  <si>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</si>
  <si>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</si>
  <si>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</si>
  <si>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</si>
  <si>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</si>
  <si>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</si>
  <si>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</si>
  <si>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</si>
  <si>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</si>
  <si>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</si>
  <si>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</si>
  <si>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</si>
  <si>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</si>
  <si>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</si>
  <si>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</si>
  <si>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</si>
  <si>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</si>
  <si>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</si>
  <si>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</si>
  <si>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</si>
  <si>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</si>
  <si>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</si>
  <si>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</si>
  <si>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</si>
  <si>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</si>
  <si>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</si>
  <si>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</si>
  <si>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</si>
  <si>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</si>
  <si>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</si>
  <si>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</si>
  <si>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</si>
  <si>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</si>
  <si>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</si>
  <si>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</si>
  <si>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</si>
  <si>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</si>
  <si>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</si>
  <si>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</si>
  <si>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</si>
  <si>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</si>
  <si>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</si>
  <si>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</si>
  <si>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</si>
  <si>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</si>
  <si>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</si>
  <si>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</si>
  <si>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</si>
  <si>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</si>
  <si>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</si>
  <si>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</si>
  <si>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</si>
  <si>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</si>
  <si>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</si>
  <si>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</si>
  <si>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</si>
  <si>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</si>
  <si>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</si>
  <si>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</si>
  <si>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</si>
  <si>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</si>
  <si>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</si>
  <si>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</si>
  <si>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</si>
  <si>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</si>
  <si>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</si>
  <si>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</si>
  <si>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</si>
  <si>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</si>
  <si>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</si>
  <si>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</si>
  <si>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</si>
  <si>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</si>
  <si>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</si>
  <si>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</si>
  <si>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</si>
  <si>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</si>
  <si>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</si>
  <si>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</si>
  <si>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</si>
  <si>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</si>
  <si>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</si>
  <si>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</si>
  <si>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</si>
  <si>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</si>
  <si>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</si>
  <si>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</si>
  <si>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</si>
  <si>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</si>
  <si>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</si>
  <si>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</si>
  <si>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</si>
  <si>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</si>
  <si>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</si>
  <si>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</si>
  <si>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</si>
  <si>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</si>
  <si>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</si>
  <si>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</si>
  <si>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</si>
  <si>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</si>
  <si>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</si>
  <si>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</si>
  <si>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</si>
  <si>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</si>
  <si>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</si>
  <si>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</si>
  <si>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</si>
  <si>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</si>
  <si>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</si>
  <si>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</si>
  <si>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</si>
  <si>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</si>
  <si>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</si>
  <si>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</si>
  <si>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</si>
  <si>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</si>
  <si>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</si>
  <si>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</si>
  <si>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</si>
  <si>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</si>
  <si>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</si>
  <si>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</si>
  <si>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</si>
  <si>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</si>
  <si>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</si>
  <si>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</si>
  <si>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</si>
  <si>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</si>
  <si>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</si>
  <si>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</si>
  <si>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</si>
  <si>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</si>
  <si>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</si>
  <si>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</si>
  <si>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</si>
  <si>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</si>
  <si>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</si>
  <si>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</si>
  <si>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</si>
  <si>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</si>
  <si>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</si>
  <si>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</si>
  <si>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</si>
  <si>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</si>
  <si>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</si>
  <si>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</si>
  <si>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</si>
  <si>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</si>
  <si>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</si>
  <si>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</si>
  <si>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</si>
  <si>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</si>
  <si>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</si>
  <si>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</si>
  <si>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</si>
  <si>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</si>
  <si>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</si>
  <si>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</si>
  <si>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</si>
  <si>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</si>
  <si>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</si>
  <si>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</si>
  <si>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</si>
  <si>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</si>
  <si>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</si>
  <si>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</si>
  <si>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</si>
  <si>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</si>
  <si>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</si>
  <si>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</si>
  <si>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</si>
  <si>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</si>
  <si>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</si>
  <si>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</si>
  <si>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</si>
  <si>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</si>
  <si>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</si>
  <si>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</si>
  <si>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</si>
  <si>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</si>
  <si>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</si>
  <si>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</si>
  <si>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</si>
  <si>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</si>
  <si>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</si>
  <si>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</si>
  <si>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</si>
  <si>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</si>
  <si>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</si>
  <si>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</si>
  <si>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</si>
  <si>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</si>
  <si>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</si>
  <si>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</si>
  <si>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</si>
  <si>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</si>
  <si>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</si>
  <si>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</si>
  <si>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</si>
  <si>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</si>
  <si>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</si>
  <si>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</si>
  <si>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</si>
  <si>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</si>
  <si>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</si>
  <si>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</si>
  <si>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</si>
  <si>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</si>
  <si>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</si>
  <si>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</si>
  <si>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</si>
  <si>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</si>
  <si>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</si>
  <si>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</si>
  <si>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</si>
  <si>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</si>
  <si>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</si>
  <si>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</si>
  <si>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</si>
  <si>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</si>
  <si>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</si>
  <si>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</si>
  <si>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</si>
  <si>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</si>
  <si>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</si>
  <si>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</si>
  <si>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</si>
  <si>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</si>
  <si>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</si>
  <si>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</si>
  <si>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</si>
  <si>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</si>
  <si>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</si>
  <si>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</si>
  <si>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</si>
  <si>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</si>
  <si>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</si>
  <si>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</si>
  <si>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</si>
  <si>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</si>
  <si>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</si>
  <si>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</si>
  <si>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</si>
  <si>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</si>
  <si>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</si>
  <si>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</si>
  <si>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</si>
  <si>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</si>
  <si>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</si>
  <si>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</si>
  <si>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</si>
  <si>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</si>
  <si>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H_17-1-17-1-08-03-2-0924</t>
  </si>
  <si>
    <t>Всев, Стр-во 2КЛ-0,4 кВ от проектируемой БРТП-10/0,4 кВ до ГРЩ6.1 жилого дома в г. Сертолово Всеволожского района ЛО (17-1-17-1-08-03-2-0924)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</si>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</sst>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285156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8" width="17.5703125" style="71" customWidth="1"/>
    <col min="9" max="9" width="13.5703125" style="71" customWidth="1"/>
    <col min="10" max="10" width="0" style="71" hidden="1" customWidth="1"/>
    <col min="11" max="11" width="14.140625" style="71" hidden="1" customWidth="1"/>
    <col min="12" max="12" width="10.28515625" style="71" hidden="1" customWidth="1"/>
    <col min="13" max="13" width="0" style="71" hidden="1" customWidth="1"/>
    <col min="14" max="14" width="9.140625" style="71"/>
    <col min="15" max="15" width="15.28515625" style="71" hidden="1" customWidth="1"/>
    <col min="16" max="16384" width="9.140625" style="7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31.5" customHeight="1" x14ac:dyDescent="0.25">
      <c r="A5" s="73" t="s">
        <v>377</v>
      </c>
      <c r="B5" s="74"/>
      <c r="C5" s="74"/>
      <c r="D5" s="74"/>
      <c r="E5" s="74"/>
      <c r="F5" s="74"/>
    </row>
    <row r="7" spans="1:16" ht="21" customHeight="1" x14ac:dyDescent="0.25">
      <c r="A7" s="75" t="s">
        <v>8</v>
      </c>
      <c r="F7" s="67" t="s">
        <v>376</v>
      </c>
      <c r="G7" s="67"/>
      <c r="H7" s="67"/>
    </row>
    <row r="8" spans="1:16" x14ac:dyDescent="0.25">
      <c r="A8" s="76"/>
    </row>
    <row r="9" spans="1:16" x14ac:dyDescent="0.25">
      <c r="A9" s="75" t="s">
        <v>15</v>
      </c>
      <c r="F9" s="67" t="s">
        <v>333</v>
      </c>
      <c r="G9" s="67"/>
      <c r="H9" s="67"/>
    </row>
    <row r="10" spans="1:16" x14ac:dyDescent="0.25">
      <c r="A10" s="76"/>
    </row>
    <row r="11" spans="1:16" x14ac:dyDescent="0.25">
      <c r="A11" s="77" t="s">
        <v>20</v>
      </c>
      <c r="B11" s="78"/>
      <c r="C11" s="78"/>
    </row>
    <row r="12" spans="1:16" x14ac:dyDescent="0.25">
      <c r="H12" s="79" t="s">
        <v>378</v>
      </c>
    </row>
    <row r="13" spans="1:16" s="70" customFormat="1" ht="26.25" customHeight="1" x14ac:dyDescent="0.25">
      <c r="A13" s="80" t="s">
        <v>9</v>
      </c>
      <c r="B13" s="80" t="s">
        <v>21</v>
      </c>
      <c r="C13" s="80" t="s">
        <v>11</v>
      </c>
      <c r="D13" s="80" t="s">
        <v>10</v>
      </c>
      <c r="E13" s="80" t="s">
        <v>43</v>
      </c>
      <c r="F13" s="80" t="s">
        <v>14</v>
      </c>
      <c r="G13" s="80" t="s">
        <v>27</v>
      </c>
      <c r="H13" s="80" t="s">
        <v>42</v>
      </c>
      <c r="I13" s="81"/>
      <c r="J13" s="82"/>
      <c r="K13" s="83">
        <v>7.46</v>
      </c>
    </row>
    <row r="14" spans="1:16" ht="37.5" customHeight="1" x14ac:dyDescent="0.25">
      <c r="A14" s="84"/>
      <c r="B14" s="84"/>
      <c r="C14" s="84"/>
      <c r="D14" s="84"/>
      <c r="E14" s="84"/>
      <c r="F14" s="84"/>
      <c r="G14" s="84"/>
      <c r="H14" s="84"/>
      <c r="I14" s="82"/>
      <c r="J14" s="82"/>
      <c r="K14" s="83">
        <v>6.16</v>
      </c>
      <c r="M14" s="85"/>
      <c r="N14" s="86"/>
      <c r="O14" s="56"/>
      <c r="P14" s="87"/>
    </row>
    <row r="15" spans="1:16" ht="15.75" x14ac:dyDescent="0.25">
      <c r="A15" s="88" t="s">
        <v>22</v>
      </c>
      <c r="B15" s="89" t="s">
        <v>23</v>
      </c>
      <c r="C15" s="90"/>
      <c r="D15" s="91"/>
      <c r="E15" s="91"/>
      <c r="F15" s="91"/>
      <c r="G15" s="91"/>
      <c r="H15" s="91"/>
      <c r="I15" s="92"/>
      <c r="J15" s="92"/>
      <c r="K15" s="83">
        <v>5.62</v>
      </c>
      <c r="M15" s="85"/>
      <c r="N15" s="86"/>
      <c r="O15" s="93"/>
      <c r="P15" s="94"/>
    </row>
    <row r="16" spans="1:16" ht="15.75" x14ac:dyDescent="0.25">
      <c r="A16" s="95" t="s">
        <v>353</v>
      </c>
      <c r="B16" s="96" t="s">
        <v>171</v>
      </c>
      <c r="C16" s="97" t="s">
        <v>374</v>
      </c>
      <c r="D16" s="98">
        <v>0.4</v>
      </c>
      <c r="E16" s="98">
        <f>VLOOKUP(B16,'Типовые 2 кв. 2021'!B:D,3,)</f>
        <v>715632.4833333334</v>
      </c>
      <c r="F16" s="98">
        <f>D16*E16</f>
        <v>286252.99333333335</v>
      </c>
      <c r="G16" s="99">
        <v>5.62</v>
      </c>
      <c r="H16" s="98">
        <f>F16*G16</f>
        <v>1608741.8225333334</v>
      </c>
      <c r="J16" s="100"/>
      <c r="K16" s="100"/>
      <c r="M16" s="85"/>
      <c r="N16" s="86"/>
      <c r="O16" s="93"/>
      <c r="P16" s="94"/>
    </row>
    <row r="17" spans="1:16" ht="15.75" x14ac:dyDescent="0.25">
      <c r="A17" s="95" t="s">
        <v>352</v>
      </c>
      <c r="B17" s="96" t="s">
        <v>367</v>
      </c>
      <c r="C17" s="97" t="s">
        <v>375</v>
      </c>
      <c r="D17" s="98">
        <v>13</v>
      </c>
      <c r="E17" s="98">
        <f>VLOOKUP(B17,'Типовые 2 кв. 2021'!B:D,3,)</f>
        <v>11335.533333333333</v>
      </c>
      <c r="F17" s="98">
        <f>D17*E17</f>
        <v>147361.93333333332</v>
      </c>
      <c r="G17" s="99">
        <v>5.62</v>
      </c>
      <c r="H17" s="98">
        <f>F17*G17</f>
        <v>828174.06533333322</v>
      </c>
      <c r="J17" s="100"/>
      <c r="K17" s="100"/>
      <c r="M17" s="85"/>
      <c r="N17" s="86"/>
      <c r="O17" s="93"/>
      <c r="P17" s="94"/>
    </row>
    <row r="18" spans="1:16" x14ac:dyDescent="0.25">
      <c r="A18" s="95"/>
      <c r="B18" s="96"/>
      <c r="C18" s="97"/>
      <c r="D18" s="98"/>
      <c r="E18" s="98"/>
      <c r="F18" s="98"/>
      <c r="G18" s="99"/>
      <c r="H18" s="98"/>
    </row>
    <row r="19" spans="1:16" x14ac:dyDescent="0.25">
      <c r="A19" s="101"/>
      <c r="B19" s="89" t="s">
        <v>12</v>
      </c>
      <c r="C19" s="97"/>
      <c r="D19" s="99"/>
      <c r="E19" s="99"/>
      <c r="F19" s="99"/>
      <c r="G19" s="99"/>
      <c r="H19" s="99">
        <f>SUM(H20:H21)</f>
        <v>2436915.8878666665</v>
      </c>
    </row>
    <row r="20" spans="1:16" x14ac:dyDescent="0.25">
      <c r="A20" s="101"/>
      <c r="B20" s="102" t="s">
        <v>2</v>
      </c>
      <c r="C20" s="97"/>
      <c r="D20" s="99"/>
      <c r="E20" s="99"/>
      <c r="F20" s="99"/>
      <c r="G20" s="99"/>
      <c r="H20" s="99">
        <f>H16+H17+H18</f>
        <v>2436915.8878666665</v>
      </c>
    </row>
    <row r="21" spans="1:16" x14ac:dyDescent="0.25">
      <c r="A21" s="101"/>
      <c r="B21" s="102" t="s">
        <v>3</v>
      </c>
      <c r="C21" s="97"/>
      <c r="D21" s="99"/>
      <c r="E21" s="99"/>
      <c r="F21" s="99"/>
      <c r="G21" s="99"/>
      <c r="H21" s="99">
        <f>0</f>
        <v>0</v>
      </c>
    </row>
    <row r="22" spans="1:16" x14ac:dyDescent="0.25">
      <c r="A22" s="88" t="s">
        <v>24</v>
      </c>
      <c r="B22" s="89" t="s">
        <v>31</v>
      </c>
      <c r="C22" s="97"/>
      <c r="D22" s="99"/>
      <c r="E22" s="99"/>
      <c r="F22" s="99"/>
      <c r="G22" s="99"/>
      <c r="H22" s="99">
        <f>H19*0.08</f>
        <v>194953.27102933332</v>
      </c>
    </row>
    <row r="23" spans="1:16" x14ac:dyDescent="0.25">
      <c r="A23" s="88" t="s">
        <v>26</v>
      </c>
      <c r="B23" s="89" t="s">
        <v>25</v>
      </c>
      <c r="C23" s="97"/>
      <c r="D23" s="99"/>
      <c r="E23" s="99"/>
      <c r="F23" s="99"/>
      <c r="G23" s="99"/>
      <c r="H23" s="99">
        <f>H22+H19</f>
        <v>2631869.1588959997</v>
      </c>
      <c r="J23" s="103">
        <f>H23-(SUM(C28:C30))</f>
        <v>0</v>
      </c>
    </row>
    <row r="24" spans="1:16" x14ac:dyDescent="0.25">
      <c r="A24" s="104"/>
      <c r="B24" s="92"/>
      <c r="C24" s="92"/>
    </row>
    <row r="25" spans="1:16" x14ac:dyDescent="0.25">
      <c r="A25" s="78" t="s">
        <v>13</v>
      </c>
      <c r="B25" s="92"/>
      <c r="C25" s="92"/>
    </row>
    <row r="26" spans="1:16" x14ac:dyDescent="0.25">
      <c r="A26" s="105"/>
      <c r="B26" s="92"/>
      <c r="C26" s="92"/>
      <c r="I26" s="79" t="s">
        <v>378</v>
      </c>
    </row>
    <row r="27" spans="1:16" ht="95.25" customHeight="1" x14ac:dyDescent="0.25">
      <c r="A27" s="106" t="s">
        <v>9</v>
      </c>
      <c r="B27" s="106" t="s">
        <v>0</v>
      </c>
      <c r="C27" s="107" t="s">
        <v>44</v>
      </c>
      <c r="D27" s="106" t="s">
        <v>40</v>
      </c>
      <c r="E27" s="106" t="s">
        <v>16</v>
      </c>
      <c r="F27" s="106" t="s">
        <v>17</v>
      </c>
      <c r="G27" s="106" t="s">
        <v>18</v>
      </c>
      <c r="H27" s="106" t="s">
        <v>373</v>
      </c>
      <c r="I27" s="106" t="s">
        <v>372</v>
      </c>
    </row>
    <row r="28" spans="1:16" ht="15.75" x14ac:dyDescent="0.25">
      <c r="A28" s="108">
        <v>1</v>
      </c>
      <c r="B28" s="102" t="s">
        <v>1</v>
      </c>
      <c r="C28" s="109">
        <f>H22</f>
        <v>194953.27102933332</v>
      </c>
      <c r="D28" s="110">
        <f>VLOOKUP(F9,L41:M44,2,)</f>
        <v>1.0369999999999999</v>
      </c>
      <c r="E28" s="59">
        <f>C28*D28</f>
        <v>202166.54205741864</v>
      </c>
      <c r="F28" s="59">
        <f>E28*0.2</f>
        <v>40433.308411483733</v>
      </c>
      <c r="G28" s="59">
        <f>E28+F28</f>
        <v>242599.85046890238</v>
      </c>
      <c r="H28" s="98">
        <f>I28*1.2</f>
        <v>227997.3105938847</v>
      </c>
      <c r="I28" s="64">
        <f>O28*1000</f>
        <v>189997.75882823725</v>
      </c>
      <c r="J28" s="85"/>
      <c r="K28" s="93"/>
      <c r="L28" s="111"/>
      <c r="O28" s="64">
        <v>189.99775882823724</v>
      </c>
    </row>
    <row r="29" spans="1:16" ht="15.75" x14ac:dyDescent="0.25">
      <c r="A29" s="108">
        <v>2</v>
      </c>
      <c r="B29" s="102" t="s">
        <v>2</v>
      </c>
      <c r="C29" s="112">
        <f>H20</f>
        <v>2436915.8878666665</v>
      </c>
      <c r="D29" s="110">
        <f>VLOOKUP(F9,L41:M44,2,)</f>
        <v>1.0369999999999999</v>
      </c>
      <c r="E29" s="59">
        <f t="shared" ref="E29:E36" si="0">C29*D29</f>
        <v>2527081.775717733</v>
      </c>
      <c r="F29" s="59">
        <f t="shared" ref="F29:F36" si="1">E29*0.2</f>
        <v>505416.35514354659</v>
      </c>
      <c r="G29" s="59">
        <f t="shared" ref="G29:G36" si="2">E29+F29</f>
        <v>3032498.1308612796</v>
      </c>
      <c r="H29" s="98">
        <f t="shared" ref="H29:H31" si="3">I29*1.2</f>
        <v>2787942.0748938001</v>
      </c>
      <c r="I29" s="64">
        <f t="shared" ref="I29:I31" si="4">O29*1000</f>
        <v>2323285.0624115001</v>
      </c>
      <c r="J29" s="85"/>
      <c r="K29" s="93"/>
      <c r="L29" s="111"/>
      <c r="O29" s="64">
        <v>2323.2850624115003</v>
      </c>
    </row>
    <row r="30" spans="1:16" ht="15.75" x14ac:dyDescent="0.25">
      <c r="A30" s="108">
        <v>3</v>
      </c>
      <c r="B30" s="102" t="s">
        <v>3</v>
      </c>
      <c r="C30" s="112">
        <f>H21</f>
        <v>0</v>
      </c>
      <c r="D30" s="110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8">
        <f t="shared" si="3"/>
        <v>0</v>
      </c>
      <c r="I30" s="64">
        <f t="shared" si="4"/>
        <v>0</v>
      </c>
      <c r="J30" s="85"/>
      <c r="K30" s="93"/>
      <c r="L30" s="111"/>
      <c r="O30" s="64">
        <v>0</v>
      </c>
    </row>
    <row r="31" spans="1:16" ht="15.75" x14ac:dyDescent="0.25">
      <c r="A31" s="108">
        <v>4</v>
      </c>
      <c r="B31" s="102" t="s">
        <v>7</v>
      </c>
      <c r="C31" s="112">
        <f>SUM(C32:C36)</f>
        <v>436100.71962906717</v>
      </c>
      <c r="D31" s="110">
        <f>VLOOKUP(F9,L41:M44,2,)</f>
        <v>1.0369999999999999</v>
      </c>
      <c r="E31" s="59">
        <f t="shared" si="0"/>
        <v>452236.44625534263</v>
      </c>
      <c r="F31" s="59">
        <f t="shared" si="1"/>
        <v>90447.289251068534</v>
      </c>
      <c r="G31" s="59">
        <f t="shared" si="2"/>
        <v>542683.73550641118</v>
      </c>
      <c r="H31" s="98">
        <f t="shared" si="3"/>
        <v>30321.235920441904</v>
      </c>
      <c r="I31" s="64">
        <f t="shared" si="4"/>
        <v>25267.696600368254</v>
      </c>
      <c r="J31" s="85"/>
      <c r="K31" s="93"/>
      <c r="L31" s="111"/>
      <c r="O31" s="64">
        <v>25.267696600368254</v>
      </c>
    </row>
    <row r="32" spans="1:16" ht="15.75" x14ac:dyDescent="0.25">
      <c r="A32" s="95" t="s">
        <v>354</v>
      </c>
      <c r="B32" s="102" t="s">
        <v>4</v>
      </c>
      <c r="C32" s="112">
        <f>SUM(C28:C30)*J32</f>
        <v>25529.130841291197</v>
      </c>
      <c r="D32" s="110">
        <f>VLOOKUP(F9,L41:M44,2,)</f>
        <v>1.0369999999999999</v>
      </c>
      <c r="E32" s="59">
        <f t="shared" si="0"/>
        <v>26473.708682418968</v>
      </c>
      <c r="F32" s="59">
        <f t="shared" si="1"/>
        <v>5294.7417364837938</v>
      </c>
      <c r="G32" s="59">
        <f t="shared" si="2"/>
        <v>31768.450418902761</v>
      </c>
      <c r="H32" s="98"/>
      <c r="I32" s="98"/>
      <c r="J32" s="113">
        <v>9.7000000000000003E-3</v>
      </c>
      <c r="K32" s="93"/>
      <c r="L32" s="111"/>
    </row>
    <row r="33" spans="1:15" ht="15.75" x14ac:dyDescent="0.25">
      <c r="A33" s="95" t="s">
        <v>355</v>
      </c>
      <c r="B33" s="114" t="s">
        <v>38</v>
      </c>
      <c r="C33" s="112">
        <f>SUM(C28:C30)*J33</f>
        <v>56322.000000374392</v>
      </c>
      <c r="D33" s="110">
        <f>VLOOKUP(F9,L41:M44,2,)</f>
        <v>1.0369999999999999</v>
      </c>
      <c r="E33" s="59">
        <f t="shared" si="0"/>
        <v>58405.914000388242</v>
      </c>
      <c r="F33" s="59">
        <f t="shared" si="1"/>
        <v>11681.18280007765</v>
      </c>
      <c r="G33" s="59">
        <f t="shared" si="2"/>
        <v>70087.096800465893</v>
      </c>
      <c r="H33" s="98"/>
      <c r="I33" s="98"/>
      <c r="J33" s="113">
        <v>2.1399999999999999E-2</v>
      </c>
      <c r="K33" s="93"/>
      <c r="L33" s="111"/>
    </row>
    <row r="34" spans="1:15" ht="15.75" x14ac:dyDescent="0.25">
      <c r="A34" s="95" t="s">
        <v>356</v>
      </c>
      <c r="B34" s="114" t="s">
        <v>39</v>
      </c>
      <c r="C34" s="112">
        <f>SUM(C28:C30)*J34</f>
        <v>222129.75701082239</v>
      </c>
      <c r="D34" s="110">
        <f>VLOOKUP(F9,L41:M44,2,)</f>
        <v>1.0369999999999999</v>
      </c>
      <c r="E34" s="59">
        <f t="shared" si="0"/>
        <v>230348.55802022279</v>
      </c>
      <c r="F34" s="59">
        <f t="shared" si="1"/>
        <v>46069.711604044562</v>
      </c>
      <c r="G34" s="59">
        <f t="shared" si="2"/>
        <v>276418.26962426736</v>
      </c>
      <c r="H34" s="98"/>
      <c r="I34" s="98"/>
      <c r="J34" s="113">
        <v>8.4400000000000003E-2</v>
      </c>
      <c r="K34" s="93"/>
      <c r="L34" s="111"/>
    </row>
    <row r="35" spans="1:15" ht="15.75" x14ac:dyDescent="0.25">
      <c r="A35" s="95" t="s">
        <v>357</v>
      </c>
      <c r="B35" s="102" t="s">
        <v>6</v>
      </c>
      <c r="C35" s="112">
        <f>SUM(C28:C30)*J35</f>
        <v>75008.271028535994</v>
      </c>
      <c r="D35" s="110">
        <f>VLOOKUP(F9,L41:M44,2,)</f>
        <v>1.0369999999999999</v>
      </c>
      <c r="E35" s="59">
        <f t="shared" si="0"/>
        <v>77783.577056591821</v>
      </c>
      <c r="F35" s="59">
        <f t="shared" si="1"/>
        <v>15556.715411318364</v>
      </c>
      <c r="G35" s="59">
        <f t="shared" si="2"/>
        <v>93340.292467910185</v>
      </c>
      <c r="H35" s="98"/>
      <c r="I35" s="98"/>
      <c r="J35" s="113">
        <v>2.8500000000000001E-2</v>
      </c>
      <c r="K35" s="93"/>
      <c r="L35" s="111"/>
    </row>
    <row r="36" spans="1:15" x14ac:dyDescent="0.25">
      <c r="A36" s="95" t="s">
        <v>358</v>
      </c>
      <c r="B36" s="102" t="s">
        <v>5</v>
      </c>
      <c r="C36" s="112">
        <f>SUM(C28:C30)*J36</f>
        <v>57111.560748043194</v>
      </c>
      <c r="D36" s="110">
        <f>VLOOKUP(F9,L41:M44,2,)</f>
        <v>1.0369999999999999</v>
      </c>
      <c r="E36" s="59">
        <f t="shared" si="0"/>
        <v>59224.688495720788</v>
      </c>
      <c r="F36" s="59">
        <f t="shared" si="1"/>
        <v>11844.937699144159</v>
      </c>
      <c r="G36" s="59">
        <f t="shared" si="2"/>
        <v>71069.626194864948</v>
      </c>
      <c r="H36" s="98"/>
      <c r="I36" s="98"/>
      <c r="J36" s="115">
        <v>2.1700000000000001E-2</v>
      </c>
    </row>
    <row r="37" spans="1:15" x14ac:dyDescent="0.25">
      <c r="A37" s="101"/>
      <c r="B37" s="116" t="s">
        <v>359</v>
      </c>
      <c r="C37" s="112">
        <f>SUM(C28:C31)</f>
        <v>3067969.8785250667</v>
      </c>
      <c r="D37" s="110">
        <f>VLOOKUP(F9,L41:M44,2,)</f>
        <v>1.0369999999999999</v>
      </c>
      <c r="E37" s="59">
        <f>SUM(E28:E31)</f>
        <v>3181484.7640304943</v>
      </c>
      <c r="F37" s="59">
        <f>SUM(F28:F31)</f>
        <v>636296.95280609885</v>
      </c>
      <c r="G37" s="59">
        <f>SUM(G28:G31)</f>
        <v>3817781.7168365931</v>
      </c>
      <c r="H37" s="98">
        <f>SUM(H28:H36)</f>
        <v>3046260.6214081268</v>
      </c>
      <c r="I37" s="98">
        <f>SUM(I28:I36)</f>
        <v>2538550.5178401056</v>
      </c>
    </row>
    <row r="39" spans="1:15" s="92" customFormat="1" x14ac:dyDescent="0.2">
      <c r="A39" s="3" t="s">
        <v>28</v>
      </c>
      <c r="B39" s="3"/>
      <c r="C39" s="2"/>
      <c r="D39" s="2"/>
      <c r="E39" s="2"/>
      <c r="I39" s="65"/>
    </row>
    <row r="40" spans="1:15" s="82" customFormat="1" ht="67.5" customHeight="1" x14ac:dyDescent="0.25">
      <c r="A40" s="4" t="s">
        <v>29</v>
      </c>
      <c r="B40" s="66" t="s">
        <v>379</v>
      </c>
      <c r="C40" s="66"/>
      <c r="D40" s="66"/>
      <c r="E40" s="66"/>
      <c r="F40" s="66"/>
      <c r="G40" s="66"/>
    </row>
    <row r="41" spans="1:15" s="82" customFormat="1" ht="40.5" customHeight="1" x14ac:dyDescent="0.25">
      <c r="A41" s="4" t="s">
        <v>30</v>
      </c>
      <c r="B41" s="66" t="s">
        <v>360</v>
      </c>
      <c r="C41" s="66"/>
      <c r="D41" s="66"/>
      <c r="E41" s="66"/>
      <c r="F41" s="66"/>
      <c r="G41" s="66"/>
      <c r="H41" s="81"/>
      <c r="I41" s="81"/>
      <c r="J41" s="82">
        <v>7.46</v>
      </c>
      <c r="L41" s="62" t="s">
        <v>333</v>
      </c>
      <c r="M41" s="63">
        <v>1.0369999999999999</v>
      </c>
      <c r="N41" s="60"/>
      <c r="O41" s="60"/>
    </row>
    <row r="42" spans="1:15" s="82" customFormat="1" ht="28.5" customHeight="1" x14ac:dyDescent="0.25">
      <c r="A42" s="4" t="s">
        <v>32</v>
      </c>
      <c r="B42" s="66" t="s">
        <v>33</v>
      </c>
      <c r="C42" s="66"/>
      <c r="D42" s="66"/>
      <c r="E42" s="66"/>
      <c r="F42" s="66"/>
      <c r="G42" s="66"/>
      <c r="J42" s="82">
        <v>5.62</v>
      </c>
      <c r="L42" s="62" t="s">
        <v>334</v>
      </c>
      <c r="M42" s="63">
        <f>1.037*1.038</f>
        <v>1.076406</v>
      </c>
      <c r="N42" s="61"/>
      <c r="O42" s="61"/>
    </row>
    <row r="43" spans="1:15" s="92" customFormat="1" ht="16.5" customHeight="1" x14ac:dyDescent="0.2">
      <c r="A43" s="4" t="s">
        <v>34</v>
      </c>
      <c r="B43" s="5" t="s">
        <v>380</v>
      </c>
      <c r="C43" s="5"/>
      <c r="D43" s="2"/>
      <c r="E43" s="2"/>
      <c r="J43" s="92">
        <v>6.16</v>
      </c>
      <c r="L43" s="62" t="s">
        <v>335</v>
      </c>
      <c r="M43" s="63">
        <f>1.037*1.038*1.038</f>
        <v>1.117309428</v>
      </c>
      <c r="N43" s="117"/>
      <c r="O43" s="117"/>
    </row>
    <row r="44" spans="1:15" s="92" customFormat="1" ht="15.75" customHeight="1" x14ac:dyDescent="0.2">
      <c r="A44" s="6" t="s">
        <v>35</v>
      </c>
      <c r="B44" s="5" t="s">
        <v>381</v>
      </c>
      <c r="C44" s="5"/>
      <c r="D44" s="2"/>
      <c r="E44" s="2"/>
      <c r="L44" s="62" t="s">
        <v>336</v>
      </c>
      <c r="M44" s="63">
        <f>1.037*1.038*1.038*1.038</f>
        <v>1.159767186264</v>
      </c>
      <c r="N44" s="117"/>
      <c r="O44" s="117"/>
    </row>
    <row r="45" spans="1:15" s="92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7"/>
      <c r="O45" s="117"/>
    </row>
    <row r="46" spans="1:15" s="92" customFormat="1" ht="12.75" x14ac:dyDescent="0.2">
      <c r="A46" s="104"/>
    </row>
    <row r="47" spans="1:15" x14ac:dyDescent="0.25">
      <c r="B47" s="82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371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367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369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368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370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2022-03-17T14:07:58Z</dcterms:modified>
</cp:coreProperties>
</file>