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rnavskaya_nv\Desktop\ССР\2024\февраль 2024\"/>
    </mc:Choice>
  </mc:AlternateContent>
  <xr:revisionPtr revIDLastSave="0" documentId="8_{24A20D08-3BC6-4BBA-B6C3-047756C56EAA}" xr6:coauthVersionLast="36" xr6:coauthVersionMax="36" xr10:uidLastSave="{00000000-0000-0000-0000-000000000000}"/>
  <bookViews>
    <workbookView xWindow="0" yWindow="0" windowWidth="12645" windowHeight="11340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тек.ц.!$A$1:$H$64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2" l="1"/>
  <c r="D34" i="2"/>
  <c r="D38" i="1"/>
  <c r="D34" i="1" s="1"/>
  <c r="G46" i="2"/>
  <c r="E34" i="2"/>
  <c r="G46" i="1"/>
  <c r="E34" i="1"/>
  <c r="G58" i="2" l="1"/>
  <c r="G48" i="2"/>
  <c r="H48" i="2" s="1"/>
  <c r="G47" i="2"/>
  <c r="H47" i="2" s="1"/>
  <c r="E35" i="2"/>
  <c r="E36" i="2" s="1"/>
  <c r="E40" i="2" s="1"/>
  <c r="E44" i="2" s="1"/>
  <c r="G28" i="2"/>
  <c r="H28" i="2" s="1"/>
  <c r="G25" i="2"/>
  <c r="G24" i="2"/>
  <c r="H24" i="2" s="1"/>
  <c r="F59" i="2"/>
  <c r="E59" i="2"/>
  <c r="D59" i="2"/>
  <c r="H58" i="2"/>
  <c r="G59" i="2"/>
  <c r="H59" i="2" s="1"/>
  <c r="F55" i="2"/>
  <c r="E55" i="2"/>
  <c r="D55" i="2"/>
  <c r="F50" i="2"/>
  <c r="E50" i="2"/>
  <c r="D50" i="2"/>
  <c r="H46" i="2"/>
  <c r="H43" i="2"/>
  <c r="G43" i="2"/>
  <c r="F43" i="2"/>
  <c r="E43" i="2"/>
  <c r="D43" i="2"/>
  <c r="H42" i="2"/>
  <c r="G39" i="2"/>
  <c r="F39" i="2"/>
  <c r="E39" i="2"/>
  <c r="D39" i="2"/>
  <c r="H38" i="2"/>
  <c r="H39" i="2" s="1"/>
  <c r="G35" i="2"/>
  <c r="F35" i="2"/>
  <c r="F36" i="2" s="1"/>
  <c r="F40" i="2" s="1"/>
  <c r="F32" i="2"/>
  <c r="E32" i="2"/>
  <c r="D32" i="2"/>
  <c r="H31" i="2"/>
  <c r="H30" i="2"/>
  <c r="H29" i="2"/>
  <c r="H27" i="2"/>
  <c r="H26" i="2"/>
  <c r="G47" i="1"/>
  <c r="G24" i="1"/>
  <c r="G48" i="1"/>
  <c r="G25" i="1"/>
  <c r="G28" i="1"/>
  <c r="G58" i="1"/>
  <c r="H34" i="2" l="1"/>
  <c r="H35" i="2" s="1"/>
  <c r="D35" i="2"/>
  <c r="D36" i="2" s="1"/>
  <c r="D40" i="2" s="1"/>
  <c r="D44" i="2" s="1"/>
  <c r="G32" i="2"/>
  <c r="G36" i="2" s="1"/>
  <c r="G40" i="2" s="1"/>
  <c r="G44" i="2" s="1"/>
  <c r="H25" i="2"/>
  <c r="H32" i="2"/>
  <c r="F44" i="2"/>
  <c r="E51" i="2"/>
  <c r="E56" i="2" s="1"/>
  <c r="E60" i="2" s="1"/>
  <c r="F51" i="2"/>
  <c r="F56" i="2" s="1"/>
  <c r="F60" i="2" s="1"/>
  <c r="D50" i="1"/>
  <c r="H36" i="2" l="1"/>
  <c r="H40" i="2" s="1"/>
  <c r="H44" i="2" s="1"/>
  <c r="G53" i="2"/>
  <c r="G54" i="2"/>
  <c r="H54" i="2" s="1"/>
  <c r="E62" i="2"/>
  <c r="E63" i="2" s="1"/>
  <c r="F62" i="2"/>
  <c r="F63" i="2" s="1"/>
  <c r="D51" i="2"/>
  <c r="D56" i="2" s="1"/>
  <c r="D60" i="2" s="1"/>
  <c r="E50" i="1"/>
  <c r="F50" i="1"/>
  <c r="D62" i="2" l="1"/>
  <c r="D63" i="2" s="1"/>
  <c r="E64" i="2"/>
  <c r="F64" i="2"/>
  <c r="G55" i="2"/>
  <c r="H55" i="2" s="1"/>
  <c r="H53" i="2"/>
  <c r="G49" i="2" s="1"/>
  <c r="D59" i="1"/>
  <c r="D55" i="1"/>
  <c r="D43" i="1"/>
  <c r="D39" i="1"/>
  <c r="D32" i="1"/>
  <c r="E59" i="1"/>
  <c r="F59" i="1"/>
  <c r="G59" i="1"/>
  <c r="H48" i="1"/>
  <c r="D64" i="2" l="1"/>
  <c r="H49" i="2"/>
  <c r="G50" i="2"/>
  <c r="H30" i="1"/>
  <c r="E32" i="1"/>
  <c r="F32" i="1"/>
  <c r="G32" i="1"/>
  <c r="G51" i="2" l="1"/>
  <c r="G56" i="2" s="1"/>
  <c r="G60" i="2" s="1"/>
  <c r="H50" i="2"/>
  <c r="H51" i="2" s="1"/>
  <c r="H56" i="2" s="1"/>
  <c r="H26" i="1"/>
  <c r="G62" i="2" l="1"/>
  <c r="G63" i="2" s="1"/>
  <c r="H63" i="2" s="1"/>
  <c r="H60" i="2"/>
  <c r="D35" i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H62" i="2" l="1"/>
  <c r="H64" i="2" s="1"/>
  <c r="D6" i="2" s="1"/>
  <c r="G64" i="2"/>
  <c r="H43" i="1"/>
  <c r="H46" i="1"/>
  <c r="H28" i="1"/>
  <c r="E55" i="1" l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44" i="1" l="1"/>
  <c r="G36" i="1"/>
  <c r="G40" i="1" s="1"/>
  <c r="G44" i="1" s="1"/>
  <c r="F56" i="1"/>
  <c r="D51" i="1" l="1"/>
  <c r="D56" i="1" s="1"/>
  <c r="D60" i="1" s="1"/>
  <c r="D62" i="1" s="1"/>
  <c r="F60" i="1"/>
  <c r="F62" i="1" s="1"/>
  <c r="H34" i="1"/>
  <c r="H35" i="1" l="1"/>
  <c r="H36" i="1" s="1"/>
  <c r="H40" i="1" s="1"/>
  <c r="H44" i="1" s="1"/>
  <c r="F64" i="1"/>
  <c r="F63" i="1"/>
  <c r="E35" i="1"/>
  <c r="E36" i="1" l="1"/>
  <c r="E40" i="1" s="1"/>
  <c r="E44" i="1" s="1"/>
  <c r="D63" i="1"/>
  <c r="G54" i="1" l="1"/>
  <c r="H54" i="1" s="1"/>
  <c r="G53" i="1"/>
  <c r="E51" i="1"/>
  <c r="E56" i="1" s="1"/>
  <c r="E60" i="1" s="1"/>
  <c r="D64" i="1"/>
  <c r="G55" i="1" l="1"/>
  <c r="H55" i="1" s="1"/>
  <c r="H53" i="1"/>
  <c r="G49" i="1" s="1"/>
  <c r="E62" i="1"/>
  <c r="G50" i="1" l="1"/>
  <c r="H50" i="1" s="1"/>
  <c r="H51" i="1" s="1"/>
  <c r="H56" i="1" s="1"/>
  <c r="H49" i="1"/>
  <c r="E63" i="1"/>
  <c r="E64" i="1"/>
  <c r="G51" i="1" l="1"/>
  <c r="G56" i="1" s="1"/>
  <c r="G60" i="1" s="1"/>
  <c r="H60" i="1" s="1"/>
  <c r="H62" i="1" s="1"/>
  <c r="H64" i="1" s="1"/>
  <c r="D6" i="1" s="1"/>
  <c r="G62" i="1" l="1"/>
  <c r="G63" i="1" s="1"/>
  <c r="H63" i="1" s="1"/>
  <c r="G64" i="1" l="1"/>
</calcChain>
</file>

<file path=xl/sharedStrings.xml><?xml version="1.0" encoding="utf-8"?>
<sst xmlns="http://schemas.openxmlformats.org/spreadsheetml/2006/main" count="166" uniqueCount="68">
  <si>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</si>
  <si>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</si>
  <si>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</si>
  <si>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</si>
  <si>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</si>
  <si>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</si>
  <si>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</si>
  <si>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</si>
  <si>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</si>
  <si>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</si>
  <si>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</si>
  <si>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</si>
  <si>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</si>
  <si>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</si>
  <si>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</si>
  <si>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</si>
  <si>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</si>
  <si>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</si>
  <si>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</si>
  <si>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</si>
  <si>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</si>
  <si>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</si>
  <si>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</si>
  <si>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</si>
  <si>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</si>
  <si>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</si>
  <si>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</si>
  <si>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</si>
  <si>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</si>
  <si>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</si>
  <si>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</si>
  <si>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</si>
  <si>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</si>
  <si>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</si>
  <si>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</si>
  <si>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</si>
  <si>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</si>
  <si>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</si>
  <si>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</si>
  <si>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</si>
  <si>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</si>
  <si>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</si>
  <si>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</si>
  <si>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</si>
  <si>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</si>
  <si>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</si>
  <si>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</si>
  <si>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</si>
  <si>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</si>
  <si>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</si>
  <si>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</si>
  <si>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</si>
  <si>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</si>
  <si>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</si>
  <si>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</si>
  <si>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</si>
  <si>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</si>
  <si>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</si>
  <si>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</si>
  <si>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</si>
  <si>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</si>
  <si>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</si>
  <si>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</si>
  <si>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</si>
  <si>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</si>
  <si>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</si>
  <si>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Приг, Стр-во 2КЛ-10 кВ от проектируемой ТП-141 до РТП-3 в мас. Кудрово Всеволожского района ЛО (14-1-17-1-08-03-2-728)</t>
  </si>
  <si>
    <t>Составлен в текущем уровне цен 1 квартала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</si>
</sst>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tabSelected="1" view="pageBreakPreview" zoomScale="75" zoomScaleNormal="75" zoomScaleSheetLayoutView="75" workbookViewId="0">
      <selection activeCell="G46" activeCellId="2" sqref="D34:E34 D38 G46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5" t="s">
        <v>2</v>
      </c>
      <c r="D2" s="35"/>
      <c r="E2" s="35"/>
      <c r="F2" s="35"/>
      <c r="G2" s="35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2" t="s">
        <v>56</v>
      </c>
      <c r="C6" s="42"/>
      <c r="D6" s="24">
        <f>H64</f>
        <v>6428.5647497967248</v>
      </c>
      <c r="E6" s="2" t="s">
        <v>31</v>
      </c>
      <c r="F6" s="2"/>
      <c r="G6" s="2"/>
      <c r="H6" s="2"/>
    </row>
    <row r="7" spans="2:8" x14ac:dyDescent="0.2">
      <c r="B7" s="43" t="s">
        <v>4</v>
      </c>
      <c r="C7" s="43"/>
      <c r="D7" s="2"/>
      <c r="E7" s="2" t="s">
        <v>31</v>
      </c>
      <c r="F7" s="2"/>
      <c r="G7" s="2"/>
      <c r="H7" s="2"/>
    </row>
    <row r="8" spans="2:8" x14ac:dyDescent="0.2">
      <c r="C8" s="36"/>
      <c r="D8" s="37"/>
      <c r="E8" s="37"/>
      <c r="F8" s="37"/>
      <c r="G8" s="37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38" t="s">
        <v>66</v>
      </c>
      <c r="D14" s="35"/>
      <c r="E14" s="35"/>
      <c r="F14" s="35"/>
      <c r="G14" s="35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67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0" t="s">
        <v>53</v>
      </c>
      <c r="C18" s="40" t="s">
        <v>9</v>
      </c>
      <c r="D18" s="41" t="s">
        <v>10</v>
      </c>
      <c r="E18" s="41"/>
      <c r="F18" s="41"/>
      <c r="G18" s="41"/>
      <c r="H18" s="39" t="s">
        <v>54</v>
      </c>
    </row>
    <row r="19" spans="1:8" x14ac:dyDescent="0.2">
      <c r="A19" s="39"/>
      <c r="B19" s="40"/>
      <c r="C19" s="40"/>
      <c r="D19" s="39" t="s">
        <v>11</v>
      </c>
      <c r="E19" s="39" t="s">
        <v>12</v>
      </c>
      <c r="F19" s="39" t="s">
        <v>13</v>
      </c>
      <c r="G19" s="39" t="s">
        <v>38</v>
      </c>
      <c r="H19" s="39"/>
    </row>
    <row r="20" spans="1:8" x14ac:dyDescent="0.2">
      <c r="A20" s="39"/>
      <c r="B20" s="40"/>
      <c r="C20" s="40"/>
      <c r="D20" s="39"/>
      <c r="E20" s="39"/>
      <c r="F20" s="39"/>
      <c r="G20" s="39"/>
      <c r="H20" s="39"/>
    </row>
    <row r="21" spans="1:8" x14ac:dyDescent="0.2">
      <c r="A21" s="39"/>
      <c r="B21" s="40"/>
      <c r="C21" s="40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3" t="s">
        <v>36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>
        <f>12.75</f>
        <v>12.75</v>
      </c>
      <c r="H24" s="20">
        <f>G24+F24+E24+D24</f>
        <v>12.75</v>
      </c>
    </row>
    <row r="25" spans="1:8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>
        <f>277.78/1000/1.18</f>
        <v>0.23540677966101695</v>
      </c>
      <c r="H25" s="20">
        <f t="shared" ref="H25:H30" si="0">G25+F25+E25+D25</f>
        <v>0.23540677966101695</v>
      </c>
    </row>
    <row r="26" spans="1:8" x14ac:dyDescent="0.2">
      <c r="A26" s="18">
        <v>3</v>
      </c>
      <c r="B26" s="23" t="s">
        <v>15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>
        <f>9480/1.18/1000</f>
        <v>8.0338983050847457</v>
      </c>
      <c r="H28" s="20">
        <f>G28+F28+E28+D28</f>
        <v>8.0338983050847457</v>
      </c>
    </row>
    <row r="29" spans="1:8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x14ac:dyDescent="0.2">
      <c r="A32" s="22"/>
      <c r="B32" s="31" t="s">
        <v>37</v>
      </c>
      <c r="C32" s="32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21.019305084745763</v>
      </c>
      <c r="H32" s="20">
        <f>H24+H31+H25+H27+H29+H26+H28+H30</f>
        <v>21.019305084745763</v>
      </c>
    </row>
    <row r="33" spans="1:8" x14ac:dyDescent="0.2">
      <c r="A33" s="33" t="s">
        <v>14</v>
      </c>
      <c r="B33" s="34"/>
      <c r="C33" s="34"/>
      <c r="D33" s="34"/>
      <c r="E33" s="34"/>
      <c r="F33" s="34"/>
      <c r="G33" s="34"/>
      <c r="H33" s="34"/>
    </row>
    <row r="34" spans="1:8" ht="38.25" x14ac:dyDescent="0.2">
      <c r="A34" s="18">
        <v>9</v>
      </c>
      <c r="B34" s="19" t="s">
        <v>15</v>
      </c>
      <c r="C34" s="25" t="s">
        <v>66</v>
      </c>
      <c r="D34" s="27">
        <f>3781958.18/1000/1.2-D38</f>
        <v>2511.4956766666669</v>
      </c>
      <c r="E34" s="27">
        <f>936759.95/1000/1.2</f>
        <v>780.63329166666665</v>
      </c>
      <c r="F34" s="21"/>
      <c r="G34" s="21"/>
      <c r="H34" s="20">
        <f>D34+E34+G34+F34</f>
        <v>3292.1289683333334</v>
      </c>
    </row>
    <row r="35" spans="1:8" x14ac:dyDescent="0.2">
      <c r="A35" s="22"/>
      <c r="B35" s="31" t="s">
        <v>16</v>
      </c>
      <c r="C35" s="32"/>
      <c r="D35" s="20">
        <f>D34</f>
        <v>2511.4956766666669</v>
      </c>
      <c r="E35" s="20">
        <f>E34</f>
        <v>780.63329166666665</v>
      </c>
      <c r="F35" s="21">
        <f>F34</f>
        <v>0</v>
      </c>
      <c r="G35" s="21">
        <f>G34</f>
        <v>0</v>
      </c>
      <c r="H35" s="20">
        <f>H34</f>
        <v>3292.1289683333334</v>
      </c>
    </row>
    <row r="36" spans="1:8" x14ac:dyDescent="0.2">
      <c r="A36" s="22"/>
      <c r="B36" s="31" t="s">
        <v>34</v>
      </c>
      <c r="C36" s="32"/>
      <c r="D36" s="20">
        <f>D35+D32</f>
        <v>2511.4956766666669</v>
      </c>
      <c r="E36" s="20">
        <f>E35+E32</f>
        <v>780.63329166666665</v>
      </c>
      <c r="F36" s="20">
        <f>F35+F32</f>
        <v>0</v>
      </c>
      <c r="G36" s="20">
        <f>G35+G32</f>
        <v>21.019305084745763</v>
      </c>
      <c r="H36" s="20">
        <f>H35+H32</f>
        <v>3313.148273418079</v>
      </c>
    </row>
    <row r="37" spans="1:8" x14ac:dyDescent="0.2">
      <c r="A37" s="33" t="s">
        <v>46</v>
      </c>
      <c r="B37" s="34"/>
      <c r="C37" s="34"/>
      <c r="D37" s="34"/>
      <c r="E37" s="34"/>
      <c r="F37" s="34"/>
      <c r="G37" s="34"/>
      <c r="H37" s="34"/>
    </row>
    <row r="38" spans="1:8" ht="38.25" x14ac:dyDescent="0.2">
      <c r="A38" s="18">
        <v>10</v>
      </c>
      <c r="B38" s="19" t="s">
        <v>15</v>
      </c>
      <c r="C38" s="25" t="s">
        <v>66</v>
      </c>
      <c r="D38" s="27">
        <f>(578693+39257.9+22185.24)/1000</f>
        <v>640.13614000000007</v>
      </c>
      <c r="E38" s="27"/>
      <c r="F38" s="21"/>
      <c r="G38" s="21"/>
      <c r="H38" s="20">
        <f>D38+E38+G38+F38</f>
        <v>640.13614000000007</v>
      </c>
    </row>
    <row r="39" spans="1:8" x14ac:dyDescent="0.2">
      <c r="A39" s="22"/>
      <c r="B39" s="31" t="s">
        <v>49</v>
      </c>
      <c r="C39" s="32"/>
      <c r="D39" s="20">
        <f>D38</f>
        <v>640.13614000000007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640.13614000000007</v>
      </c>
    </row>
    <row r="40" spans="1:8" x14ac:dyDescent="0.2">
      <c r="A40" s="22"/>
      <c r="B40" s="31" t="s">
        <v>44</v>
      </c>
      <c r="C40" s="32"/>
      <c r="D40" s="20">
        <f>D39+D36</f>
        <v>3151.631816666667</v>
      </c>
      <c r="E40" s="20">
        <f t="shared" ref="E40" si="2">E39+E36</f>
        <v>780.63329166666665</v>
      </c>
      <c r="F40" s="20">
        <f t="shared" ref="F40" si="3">F39+F36</f>
        <v>0</v>
      </c>
      <c r="G40" s="20">
        <f t="shared" ref="G40" si="4">G39+G36</f>
        <v>21.019305084745763</v>
      </c>
      <c r="H40" s="20">
        <f>H39+H36</f>
        <v>3953.2844134180791</v>
      </c>
    </row>
    <row r="41" spans="1:8" x14ac:dyDescent="0.2">
      <c r="A41" s="33" t="s">
        <v>47</v>
      </c>
      <c r="B41" s="34"/>
      <c r="C41" s="34"/>
      <c r="D41" s="34"/>
      <c r="E41" s="34"/>
      <c r="F41" s="34"/>
      <c r="G41" s="34"/>
      <c r="H41" s="34"/>
    </row>
    <row r="42" spans="1:8" x14ac:dyDescent="0.2">
      <c r="A42" s="18">
        <v>11</v>
      </c>
      <c r="B42" s="19" t="s">
        <v>15</v>
      </c>
      <c r="C42" s="25" t="s">
        <v>59</v>
      </c>
      <c r="D42" s="27"/>
      <c r="E42" s="27"/>
      <c r="F42" s="21"/>
      <c r="G42" s="21"/>
      <c r="H42" s="20">
        <f>D42+E42+G42+F42</f>
        <v>0</v>
      </c>
    </row>
    <row r="43" spans="1:8" x14ac:dyDescent="0.2">
      <c r="A43" s="22"/>
      <c r="B43" s="31" t="s">
        <v>48</v>
      </c>
      <c r="C43" s="32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x14ac:dyDescent="0.2">
      <c r="A44" s="22"/>
      <c r="B44" s="31" t="s">
        <v>45</v>
      </c>
      <c r="C44" s="32"/>
      <c r="D44" s="20">
        <f>D43+D40</f>
        <v>3151.631816666667</v>
      </c>
      <c r="E44" s="20">
        <f t="shared" ref="E44" si="5">E43+E40</f>
        <v>780.63329166666665</v>
      </c>
      <c r="F44" s="20">
        <f t="shared" ref="F44" si="6">F43+F40</f>
        <v>0</v>
      </c>
      <c r="G44" s="20">
        <f t="shared" ref="G44" si="7">G43+G40</f>
        <v>21.019305084745763</v>
      </c>
      <c r="H44" s="20">
        <f>H43+H40</f>
        <v>3953.2844134180791</v>
      </c>
    </row>
    <row r="45" spans="1:8" x14ac:dyDescent="0.2">
      <c r="A45" s="33" t="s">
        <v>33</v>
      </c>
      <c r="B45" s="34"/>
      <c r="C45" s="34"/>
      <c r="D45" s="34"/>
      <c r="E45" s="34"/>
      <c r="F45" s="34"/>
      <c r="G45" s="34"/>
      <c r="H45" s="34"/>
    </row>
    <row r="46" spans="1:8" x14ac:dyDescent="0.2">
      <c r="A46" s="18">
        <v>12</v>
      </c>
      <c r="B46" s="28" t="s">
        <v>15</v>
      </c>
      <c r="C46" s="28" t="s">
        <v>39</v>
      </c>
      <c r="D46" s="28"/>
      <c r="E46" s="28"/>
      <c r="F46" s="28"/>
      <c r="G46" s="29">
        <f>55909.55/1000/1.2</f>
        <v>46.59129166666667</v>
      </c>
      <c r="H46" s="20">
        <f t="shared" ref="H46" si="8">G46+F46+E46+D46</f>
        <v>46.59129166666667</v>
      </c>
    </row>
    <row r="47" spans="1:8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>
        <f>25</f>
        <v>25</v>
      </c>
      <c r="H47" s="20">
        <f>G47+F47+E47+D47</f>
        <v>25</v>
      </c>
    </row>
    <row r="48" spans="1:8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>
        <f>35000/1.18/1000</f>
        <v>29.661016949152543</v>
      </c>
      <c r="H48" s="20">
        <f>G48+F48+E48+D48</f>
        <v>29.661016949152543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336.39006422710139</v>
      </c>
      <c r="H49" s="20">
        <f>G49+F49+E49+D49</f>
        <v>336.39006422710139</v>
      </c>
    </row>
    <row r="50" spans="1:8" x14ac:dyDescent="0.2">
      <c r="A50" s="22"/>
      <c r="B50" s="31" t="s">
        <v>35</v>
      </c>
      <c r="C50" s="32"/>
      <c r="D50" s="21">
        <f>D48+D46+D47+D49</f>
        <v>0</v>
      </c>
      <c r="E50" s="21">
        <f t="shared" ref="E50:F50" si="9">E48+E46+E47+E49</f>
        <v>0</v>
      </c>
      <c r="F50" s="21">
        <f t="shared" si="9"/>
        <v>0</v>
      </c>
      <c r="G50" s="21">
        <f>G48+G46+G47+G49</f>
        <v>437.64237284292062</v>
      </c>
      <c r="H50" s="20">
        <f>D50+E50+F50+G50</f>
        <v>437.64237284292062</v>
      </c>
    </row>
    <row r="51" spans="1:8" x14ac:dyDescent="0.2">
      <c r="A51" s="22"/>
      <c r="B51" s="31" t="s">
        <v>17</v>
      </c>
      <c r="C51" s="32"/>
      <c r="D51" s="20">
        <f>D50+D44</f>
        <v>3151.631816666667</v>
      </c>
      <c r="E51" s="20">
        <f>E50+E44</f>
        <v>780.63329166666665</v>
      </c>
      <c r="F51" s="20">
        <f>F50+F44</f>
        <v>0</v>
      </c>
      <c r="G51" s="20">
        <f>G50+G44</f>
        <v>458.6616779276664</v>
      </c>
      <c r="H51" s="20">
        <f>H50+H44</f>
        <v>4390.9267862609995</v>
      </c>
    </row>
    <row r="52" spans="1:8" x14ac:dyDescent="0.2">
      <c r="A52" s="33" t="s">
        <v>29</v>
      </c>
      <c r="B52" s="34"/>
      <c r="C52" s="34"/>
      <c r="D52" s="34"/>
      <c r="E52" s="34"/>
      <c r="F52" s="34"/>
      <c r="G52" s="34"/>
      <c r="H52" s="34"/>
    </row>
    <row r="53" spans="1:8" ht="39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86.767085851525422</v>
      </c>
      <c r="H53" s="20">
        <f>D53+E53+F53+G53</f>
        <v>86.767085851525422</v>
      </c>
    </row>
    <row r="54" spans="1:8" ht="41.2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516.80902107966097</v>
      </c>
      <c r="H54" s="20">
        <f>D54+E54+F54+G54</f>
        <v>516.80902107966097</v>
      </c>
    </row>
    <row r="55" spans="1:8" ht="12.75" customHeight="1" x14ac:dyDescent="0.2">
      <c r="A55" s="44" t="s">
        <v>32</v>
      </c>
      <c r="B55" s="45"/>
      <c r="C55" s="46"/>
      <c r="D55" s="21">
        <f>D53+D54</f>
        <v>0</v>
      </c>
      <c r="E55" s="21">
        <f t="shared" ref="E55:F55" si="10">E53+E54</f>
        <v>0</v>
      </c>
      <c r="F55" s="21">
        <f t="shared" si="10"/>
        <v>0</v>
      </c>
      <c r="G55" s="21">
        <f>G53+G54</f>
        <v>603.57610693118636</v>
      </c>
      <c r="H55" s="20">
        <f>D55+E55+F55+G55</f>
        <v>603.57610693118636</v>
      </c>
    </row>
    <row r="56" spans="1:8" x14ac:dyDescent="0.2">
      <c r="A56" s="22"/>
      <c r="B56" s="31" t="s">
        <v>30</v>
      </c>
      <c r="C56" s="32"/>
      <c r="D56" s="20">
        <f>D51+D55</f>
        <v>3151.631816666667</v>
      </c>
      <c r="E56" s="20">
        <f t="shared" ref="E56:G56" si="11">E51+E55</f>
        <v>780.63329166666665</v>
      </c>
      <c r="F56" s="20">
        <f t="shared" si="11"/>
        <v>0</v>
      </c>
      <c r="G56" s="20">
        <f t="shared" si="11"/>
        <v>1062.2377848588528</v>
      </c>
      <c r="H56" s="20">
        <f>H55+H51</f>
        <v>4994.5028931921861</v>
      </c>
    </row>
    <row r="57" spans="1:8" x14ac:dyDescent="0.2">
      <c r="A57" s="33" t="s">
        <v>18</v>
      </c>
      <c r="B57" s="34"/>
      <c r="C57" s="34"/>
      <c r="D57" s="34"/>
      <c r="E57" s="34"/>
      <c r="F57" s="34"/>
      <c r="G57" s="34"/>
      <c r="H57" s="34"/>
    </row>
    <row r="58" spans="1:8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427908.59/1.18/1000</f>
        <v>362.6343983050848</v>
      </c>
      <c r="H58" s="20">
        <f>G58+F58+E58+D58</f>
        <v>362.6343983050848</v>
      </c>
    </row>
    <row r="59" spans="1:8" x14ac:dyDescent="0.2">
      <c r="A59" s="22"/>
      <c r="B59" s="31" t="s">
        <v>20</v>
      </c>
      <c r="C59" s="32"/>
      <c r="D59" s="20">
        <f>D58</f>
        <v>0</v>
      </c>
      <c r="E59" s="20">
        <f t="shared" ref="E59:G59" si="12">E58</f>
        <v>0</v>
      </c>
      <c r="F59" s="20">
        <f t="shared" si="12"/>
        <v>0</v>
      </c>
      <c r="G59" s="20">
        <f t="shared" si="12"/>
        <v>362.6343983050848</v>
      </c>
      <c r="H59" s="20">
        <f>G59+F59+E59+D59</f>
        <v>362.6343983050848</v>
      </c>
    </row>
    <row r="60" spans="1:8" x14ac:dyDescent="0.2">
      <c r="A60" s="22"/>
      <c r="B60" s="31" t="s">
        <v>21</v>
      </c>
      <c r="C60" s="32"/>
      <c r="D60" s="20">
        <f>D56+D59</f>
        <v>3151.631816666667</v>
      </c>
      <c r="E60" s="20">
        <f>E56+E59</f>
        <v>780.63329166666665</v>
      </c>
      <c r="F60" s="20">
        <f>F56+F59</f>
        <v>0</v>
      </c>
      <c r="G60" s="20">
        <f>G56+G59</f>
        <v>1424.8721831639377</v>
      </c>
      <c r="H60" s="20">
        <f>D60+E60+F60+G60</f>
        <v>5357.1372914972708</v>
      </c>
    </row>
    <row r="61" spans="1:8" x14ac:dyDescent="0.2">
      <c r="A61" s="33" t="s">
        <v>22</v>
      </c>
      <c r="B61" s="34"/>
      <c r="C61" s="34"/>
      <c r="D61" s="34"/>
      <c r="E61" s="34"/>
      <c r="F61" s="34"/>
      <c r="G61" s="34"/>
      <c r="H61" s="34"/>
    </row>
    <row r="62" spans="1:8" x14ac:dyDescent="0.2">
      <c r="A62" s="18">
        <v>19</v>
      </c>
      <c r="B62" s="23"/>
      <c r="C62" s="19" t="s">
        <v>23</v>
      </c>
      <c r="D62" s="20">
        <f>D60/100*20</f>
        <v>630.32636333333335</v>
      </c>
      <c r="E62" s="20">
        <f>E60/100*20</f>
        <v>156.12665833333332</v>
      </c>
      <c r="F62" s="20">
        <f>F60/100*20</f>
        <v>0</v>
      </c>
      <c r="G62" s="20">
        <f>G60/100*20</f>
        <v>284.97443663278756</v>
      </c>
      <c r="H62" s="20">
        <f>H60/100*20</f>
        <v>1071.4274582994542</v>
      </c>
    </row>
    <row r="63" spans="1:8" x14ac:dyDescent="0.2">
      <c r="A63" s="22"/>
      <c r="B63" s="31" t="s">
        <v>24</v>
      </c>
      <c r="C63" s="32"/>
      <c r="D63" s="20">
        <f>D62</f>
        <v>630.32636333333335</v>
      </c>
      <c r="E63" s="20">
        <f>E62</f>
        <v>156.12665833333332</v>
      </c>
      <c r="F63" s="21">
        <f>F62</f>
        <v>0</v>
      </c>
      <c r="G63" s="20">
        <f>G62</f>
        <v>284.97443663278756</v>
      </c>
      <c r="H63" s="20">
        <f>D63+E63+F63+G63</f>
        <v>1071.4274582994542</v>
      </c>
    </row>
    <row r="64" spans="1:8" x14ac:dyDescent="0.2">
      <c r="A64" s="22"/>
      <c r="B64" s="31" t="s">
        <v>25</v>
      </c>
      <c r="C64" s="32"/>
      <c r="D64" s="20">
        <f>D60+D62</f>
        <v>3781.9581800000005</v>
      </c>
      <c r="E64" s="20">
        <f>E60+E62</f>
        <v>936.75995</v>
      </c>
      <c r="F64" s="20">
        <f>F60+F62</f>
        <v>0</v>
      </c>
      <c r="G64" s="20">
        <f>G60+G62</f>
        <v>1709.8466197967252</v>
      </c>
      <c r="H64" s="20">
        <f>H60+H62</f>
        <v>6428.5647497967248</v>
      </c>
    </row>
  </sheetData>
  <mergeCells count="37"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B44:C44"/>
    <mergeCell ref="B32:C32"/>
    <mergeCell ref="A37:H37"/>
    <mergeCell ref="B39:C39"/>
    <mergeCell ref="B40:C40"/>
    <mergeCell ref="A41:H41"/>
    <mergeCell ref="A33:H33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5"/>
  <sheetViews>
    <sheetView view="pageBreakPreview" zoomScale="75" zoomScaleNormal="75" zoomScaleSheetLayoutView="75" workbookViewId="0">
      <selection activeCell="G46" activeCellId="2" sqref="D34:E34 D38 G46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5" t="s">
        <v>2</v>
      </c>
      <c r="D2" s="35"/>
      <c r="E2" s="35"/>
      <c r="F2" s="35"/>
      <c r="G2" s="35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2" t="s">
        <v>56</v>
      </c>
      <c r="C6" s="42"/>
      <c r="D6" s="24">
        <f>H64</f>
        <v>916.91009040254471</v>
      </c>
      <c r="E6" s="2" t="s">
        <v>31</v>
      </c>
      <c r="F6" s="2"/>
      <c r="G6" s="2"/>
      <c r="H6" s="2"/>
    </row>
    <row r="7" spans="2:8" x14ac:dyDescent="0.2">
      <c r="B7" s="43" t="s">
        <v>4</v>
      </c>
      <c r="C7" s="43"/>
      <c r="D7" s="2"/>
      <c r="E7" s="2" t="s">
        <v>31</v>
      </c>
      <c r="F7" s="2"/>
      <c r="G7" s="2"/>
      <c r="H7" s="2"/>
    </row>
    <row r="8" spans="2:8" x14ac:dyDescent="0.2">
      <c r="C8" s="36"/>
      <c r="D8" s="37"/>
      <c r="E8" s="37"/>
      <c r="F8" s="37"/>
      <c r="G8" s="37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38" t="s">
        <v>66</v>
      </c>
      <c r="D14" s="35"/>
      <c r="E14" s="35"/>
      <c r="F14" s="35"/>
      <c r="G14" s="35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55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0" t="s">
        <v>53</v>
      </c>
      <c r="C18" s="40" t="s">
        <v>9</v>
      </c>
      <c r="D18" s="41" t="s">
        <v>10</v>
      </c>
      <c r="E18" s="41"/>
      <c r="F18" s="41"/>
      <c r="G18" s="41"/>
      <c r="H18" s="39" t="s">
        <v>54</v>
      </c>
    </row>
    <row r="19" spans="1:8" ht="12.75" customHeight="1" x14ac:dyDescent="0.2">
      <c r="A19" s="39"/>
      <c r="B19" s="40"/>
      <c r="C19" s="40"/>
      <c r="D19" s="39" t="s">
        <v>11</v>
      </c>
      <c r="E19" s="39" t="s">
        <v>12</v>
      </c>
      <c r="F19" s="39" t="s">
        <v>13</v>
      </c>
      <c r="G19" s="39" t="s">
        <v>38</v>
      </c>
      <c r="H19" s="39"/>
    </row>
    <row r="20" spans="1:8" x14ac:dyDescent="0.2">
      <c r="A20" s="39"/>
      <c r="B20" s="40"/>
      <c r="C20" s="40"/>
      <c r="D20" s="39"/>
      <c r="E20" s="39"/>
      <c r="F20" s="39"/>
      <c r="G20" s="39"/>
      <c r="H20" s="39"/>
    </row>
    <row r="21" spans="1:8" x14ac:dyDescent="0.2">
      <c r="A21" s="39"/>
      <c r="B21" s="40"/>
      <c r="C21" s="40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3" t="s">
        <v>36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>
        <f>12.75/11.51</f>
        <v>1.1077324066029539</v>
      </c>
      <c r="H24" s="20">
        <f>G24+F24+E24+D24</f>
        <v>1.1077324066029539</v>
      </c>
    </row>
    <row r="25" spans="1:8" ht="12.75" customHeight="1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>
        <f>277.78/1000/1.18/11.51</f>
        <v>2.0452370083494088E-2</v>
      </c>
      <c r="H25" s="20">
        <f t="shared" ref="H25:H30" si="0">G25+F25+E25+D25</f>
        <v>2.0452370083494088E-2</v>
      </c>
    </row>
    <row r="26" spans="1:8" ht="12.75" customHeight="1" x14ac:dyDescent="0.2">
      <c r="A26" s="18">
        <v>3</v>
      </c>
      <c r="B26" s="23" t="s">
        <v>15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ht="12.75" customHeight="1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>
        <f>9480/1.18/1000/11.51</f>
        <v>0.69799290226626809</v>
      </c>
      <c r="H28" s="20">
        <f>G28+F28+E28+D28</f>
        <v>0.69799290226626809</v>
      </c>
    </row>
    <row r="29" spans="1:8" ht="12.75" customHeight="1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ht="12.75" customHeight="1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ht="12.75" customHeight="1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ht="12.75" customHeight="1" x14ac:dyDescent="0.2">
      <c r="A32" s="22"/>
      <c r="B32" s="31" t="s">
        <v>37</v>
      </c>
      <c r="C32" s="32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1.826177678952716</v>
      </c>
      <c r="H32" s="20">
        <f>H24+H31+H25+H27+H29+H26+H28+H30</f>
        <v>1.826177678952716</v>
      </c>
    </row>
    <row r="33" spans="1:8" ht="12.75" customHeight="1" x14ac:dyDescent="0.2">
      <c r="A33" s="33" t="s">
        <v>14</v>
      </c>
      <c r="B33" s="34"/>
      <c r="C33" s="34"/>
      <c r="D33" s="34"/>
      <c r="E33" s="34"/>
      <c r="F33" s="34"/>
      <c r="G33" s="34"/>
      <c r="H33" s="34"/>
    </row>
    <row r="34" spans="1:8" ht="38.25" x14ac:dyDescent="0.2">
      <c r="A34" s="18">
        <v>9</v>
      </c>
      <c r="B34" s="19" t="s">
        <v>15</v>
      </c>
      <c r="C34" s="25" t="s">
        <v>66</v>
      </c>
      <c r="D34" s="27">
        <f>612431.69/1000/1.2-D38</f>
        <v>464.43472166666658</v>
      </c>
      <c r="E34" s="27">
        <f>43840.3/1000/1.2</f>
        <v>36.53358333333334</v>
      </c>
      <c r="F34" s="21"/>
      <c r="G34" s="21"/>
      <c r="H34" s="20">
        <f>D34+E34+G34+F34</f>
        <v>500.96830499999993</v>
      </c>
    </row>
    <row r="35" spans="1:8" ht="12.75" customHeight="1" x14ac:dyDescent="0.2">
      <c r="A35" s="22"/>
      <c r="B35" s="31" t="s">
        <v>16</v>
      </c>
      <c r="C35" s="32"/>
      <c r="D35" s="20">
        <f>D34</f>
        <v>464.43472166666658</v>
      </c>
      <c r="E35" s="20">
        <f>E34</f>
        <v>36.53358333333334</v>
      </c>
      <c r="F35" s="21">
        <f>F34</f>
        <v>0</v>
      </c>
      <c r="G35" s="21">
        <f>G34</f>
        <v>0</v>
      </c>
      <c r="H35" s="20">
        <f>H34</f>
        <v>500.96830499999993</v>
      </c>
    </row>
    <row r="36" spans="1:8" ht="12.75" customHeight="1" x14ac:dyDescent="0.2">
      <c r="A36" s="22"/>
      <c r="B36" s="31" t="s">
        <v>34</v>
      </c>
      <c r="C36" s="32"/>
      <c r="D36" s="20">
        <f>D35+D32</f>
        <v>464.43472166666658</v>
      </c>
      <c r="E36" s="20">
        <f>E35+E32</f>
        <v>36.53358333333334</v>
      </c>
      <c r="F36" s="20">
        <f>F35+F32</f>
        <v>0</v>
      </c>
      <c r="G36" s="20">
        <f>G35+G32</f>
        <v>1.826177678952716</v>
      </c>
      <c r="H36" s="20">
        <f>H35+H32</f>
        <v>502.79448267895265</v>
      </c>
    </row>
    <row r="37" spans="1:8" ht="12.75" customHeight="1" x14ac:dyDescent="0.2">
      <c r="A37" s="33" t="s">
        <v>46</v>
      </c>
      <c r="B37" s="34"/>
      <c r="C37" s="34"/>
      <c r="D37" s="34"/>
      <c r="E37" s="34"/>
      <c r="F37" s="34"/>
      <c r="G37" s="34"/>
      <c r="H37" s="34"/>
    </row>
    <row r="38" spans="1:8" ht="38.25" x14ac:dyDescent="0.2">
      <c r="A38" s="18">
        <v>10</v>
      </c>
      <c r="B38" s="19" t="s">
        <v>15</v>
      </c>
      <c r="C38" s="25" t="s">
        <v>66</v>
      </c>
      <c r="D38" s="27">
        <f>(35498+3777.4+6649.62)/1000</f>
        <v>45.925020000000004</v>
      </c>
      <c r="E38" s="27"/>
      <c r="F38" s="21"/>
      <c r="G38" s="21"/>
      <c r="H38" s="20">
        <f>D38+E38+G38+F38</f>
        <v>45.925020000000004</v>
      </c>
    </row>
    <row r="39" spans="1:8" ht="12.75" customHeight="1" x14ac:dyDescent="0.2">
      <c r="A39" s="22"/>
      <c r="B39" s="31" t="s">
        <v>49</v>
      </c>
      <c r="C39" s="32"/>
      <c r="D39" s="20">
        <f>D38</f>
        <v>45.925020000000004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45.925020000000004</v>
      </c>
    </row>
    <row r="40" spans="1:8" ht="12.75" customHeight="1" x14ac:dyDescent="0.2">
      <c r="A40" s="22"/>
      <c r="B40" s="31" t="s">
        <v>44</v>
      </c>
      <c r="C40" s="32"/>
      <c r="D40" s="20">
        <f>D39+D36</f>
        <v>510.35974166666659</v>
      </c>
      <c r="E40" s="20">
        <f t="shared" ref="E40:G40" si="2">E39+E36</f>
        <v>36.53358333333334</v>
      </c>
      <c r="F40" s="20">
        <f t="shared" si="2"/>
        <v>0</v>
      </c>
      <c r="G40" s="20">
        <f t="shared" si="2"/>
        <v>1.826177678952716</v>
      </c>
      <c r="H40" s="20">
        <f>H39+H36</f>
        <v>548.71950267895261</v>
      </c>
    </row>
    <row r="41" spans="1:8" ht="12.75" customHeight="1" x14ac:dyDescent="0.2">
      <c r="A41" s="33" t="s">
        <v>47</v>
      </c>
      <c r="B41" s="34"/>
      <c r="C41" s="34"/>
      <c r="D41" s="34"/>
      <c r="E41" s="34"/>
      <c r="F41" s="34"/>
      <c r="G41" s="34"/>
      <c r="H41" s="34"/>
    </row>
    <row r="42" spans="1:8" ht="12.75" customHeight="1" x14ac:dyDescent="0.2">
      <c r="A42" s="18">
        <v>11</v>
      </c>
      <c r="B42" s="19" t="s">
        <v>15</v>
      </c>
      <c r="C42" s="25" t="s">
        <v>59</v>
      </c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1" t="s">
        <v>48</v>
      </c>
      <c r="C43" s="32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ht="12.75" customHeight="1" x14ac:dyDescent="0.2">
      <c r="A44" s="22"/>
      <c r="B44" s="31" t="s">
        <v>45</v>
      </c>
      <c r="C44" s="32"/>
      <c r="D44" s="20">
        <f>D43+D40</f>
        <v>510.35974166666659</v>
      </c>
      <c r="E44" s="20">
        <f t="shared" ref="E44:G44" si="3">E43+E40</f>
        <v>36.53358333333334</v>
      </c>
      <c r="F44" s="20">
        <f t="shared" si="3"/>
        <v>0</v>
      </c>
      <c r="G44" s="20">
        <f t="shared" si="3"/>
        <v>1.826177678952716</v>
      </c>
      <c r="H44" s="20">
        <f>H43+H40</f>
        <v>548.71950267895261</v>
      </c>
    </row>
    <row r="45" spans="1:8" ht="12.75" customHeight="1" x14ac:dyDescent="0.2">
      <c r="A45" s="33" t="s">
        <v>33</v>
      </c>
      <c r="B45" s="34"/>
      <c r="C45" s="34"/>
      <c r="D45" s="34"/>
      <c r="E45" s="34"/>
      <c r="F45" s="34"/>
      <c r="G45" s="34"/>
      <c r="H45" s="34"/>
    </row>
    <row r="46" spans="1:8" ht="12.75" customHeight="1" x14ac:dyDescent="0.2">
      <c r="A46" s="18">
        <v>12</v>
      </c>
      <c r="B46" s="30" t="s">
        <v>15</v>
      </c>
      <c r="C46" s="30" t="s">
        <v>39</v>
      </c>
      <c r="D46" s="30"/>
      <c r="E46" s="30"/>
      <c r="F46" s="30"/>
      <c r="G46" s="29">
        <f>2297.73/1000/1.2</f>
        <v>1.9147750000000001</v>
      </c>
      <c r="H46" s="20">
        <f t="shared" ref="H46" si="4">G46+F46+E46+D46</f>
        <v>1.9147750000000001</v>
      </c>
    </row>
    <row r="47" spans="1:8" ht="12.75" customHeight="1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>
        <f>25/11.51</f>
        <v>2.1720243266724588</v>
      </c>
      <c r="H47" s="20">
        <f>G47+F47+E47+D47</f>
        <v>2.1720243266724588</v>
      </c>
    </row>
    <row r="48" spans="1:8" ht="12.75" customHeight="1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>
        <f>35000/1.18/1000/11.51</f>
        <v>2.5769780146961376</v>
      </c>
      <c r="H48" s="20">
        <f>G48+F48+E48+D48</f>
        <v>2.5769780146961376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47.979518944837935</v>
      </c>
      <c r="H49" s="20">
        <f>G49+F49+E49+D49</f>
        <v>47.979518944837935</v>
      </c>
    </row>
    <row r="50" spans="1:8" ht="12.75" customHeight="1" x14ac:dyDescent="0.2">
      <c r="A50" s="22"/>
      <c r="B50" s="31" t="s">
        <v>35</v>
      </c>
      <c r="C50" s="32"/>
      <c r="D50" s="21">
        <f>D48+D46+D47+D49</f>
        <v>0</v>
      </c>
      <c r="E50" s="21">
        <f t="shared" ref="E50:F50" si="5">E48+E46+E47+E49</f>
        <v>0</v>
      </c>
      <c r="F50" s="21">
        <f t="shared" si="5"/>
        <v>0</v>
      </c>
      <c r="G50" s="21">
        <f>G48+G46+G47+G49</f>
        <v>54.643296286206535</v>
      </c>
      <c r="H50" s="20">
        <f>D50+E50+F50+G50</f>
        <v>54.643296286206535</v>
      </c>
    </row>
    <row r="51" spans="1:8" ht="12.75" customHeight="1" x14ac:dyDescent="0.2">
      <c r="A51" s="22"/>
      <c r="B51" s="31" t="s">
        <v>17</v>
      </c>
      <c r="C51" s="32"/>
      <c r="D51" s="20">
        <f>D50+D44</f>
        <v>510.35974166666659</v>
      </c>
      <c r="E51" s="20">
        <f>E50+E44</f>
        <v>36.53358333333334</v>
      </c>
      <c r="F51" s="20">
        <f>F50+F44</f>
        <v>0</v>
      </c>
      <c r="G51" s="20">
        <f>G50+G44</f>
        <v>56.469473965159253</v>
      </c>
      <c r="H51" s="20">
        <f>H50+H44</f>
        <v>603.36279896515919</v>
      </c>
    </row>
    <row r="52" spans="1:8" ht="12.75" customHeight="1" x14ac:dyDescent="0.2">
      <c r="A52" s="33" t="s">
        <v>29</v>
      </c>
      <c r="B52" s="34"/>
      <c r="C52" s="34"/>
      <c r="D52" s="34"/>
      <c r="E52" s="34"/>
      <c r="F52" s="34"/>
      <c r="G52" s="34"/>
      <c r="H52" s="34"/>
    </row>
    <row r="53" spans="1:8" ht="39.75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11.885202192434875</v>
      </c>
      <c r="H53" s="20">
        <f>D53+E53+F53+G53</f>
        <v>11.885202192434875</v>
      </c>
    </row>
    <row r="54" spans="1:8" ht="39.7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73.764155274115652</v>
      </c>
      <c r="H54" s="20">
        <f>D54+E54+F54+G54</f>
        <v>73.764155274115652</v>
      </c>
    </row>
    <row r="55" spans="1:8" ht="12.75" customHeight="1" x14ac:dyDescent="0.2">
      <c r="A55" s="44" t="s">
        <v>32</v>
      </c>
      <c r="B55" s="45"/>
      <c r="C55" s="46"/>
      <c r="D55" s="21">
        <f>D53+D54</f>
        <v>0</v>
      </c>
      <c r="E55" s="21">
        <f t="shared" ref="E55:F55" si="6">E53+E54</f>
        <v>0</v>
      </c>
      <c r="F55" s="21">
        <f t="shared" si="6"/>
        <v>0</v>
      </c>
      <c r="G55" s="21">
        <f>G53+G54</f>
        <v>85.649357466550526</v>
      </c>
      <c r="H55" s="20">
        <f>D55+E55+F55+G55</f>
        <v>85.649357466550526</v>
      </c>
    </row>
    <row r="56" spans="1:8" ht="12.75" customHeight="1" x14ac:dyDescent="0.2">
      <c r="A56" s="22"/>
      <c r="B56" s="31" t="s">
        <v>30</v>
      </c>
      <c r="C56" s="32"/>
      <c r="D56" s="20">
        <f>D51+D55</f>
        <v>510.35974166666659</v>
      </c>
      <c r="E56" s="20">
        <f t="shared" ref="E56:G56" si="7">E51+E55</f>
        <v>36.53358333333334</v>
      </c>
      <c r="F56" s="20">
        <f t="shared" si="7"/>
        <v>0</v>
      </c>
      <c r="G56" s="20">
        <f t="shared" si="7"/>
        <v>142.11883143170979</v>
      </c>
      <c r="H56" s="20">
        <f>H55+H51</f>
        <v>689.01215643170974</v>
      </c>
    </row>
    <row r="57" spans="1:8" ht="12.75" customHeight="1" x14ac:dyDescent="0.2">
      <c r="A57" s="33" t="s">
        <v>18</v>
      </c>
      <c r="B57" s="34"/>
      <c r="C57" s="34"/>
      <c r="D57" s="34"/>
      <c r="E57" s="34"/>
      <c r="F57" s="34"/>
      <c r="G57" s="34"/>
      <c r="H57" s="34"/>
    </row>
    <row r="58" spans="1:8" ht="12.75" customHeight="1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427908.59/1.18/1000/4.83</f>
        <v>75.079585570410927</v>
      </c>
      <c r="H58" s="20">
        <f>G58+F58+E58+D58</f>
        <v>75.079585570410927</v>
      </c>
    </row>
    <row r="59" spans="1:8" ht="12.75" customHeight="1" x14ac:dyDescent="0.2">
      <c r="A59" s="22"/>
      <c r="B59" s="31" t="s">
        <v>20</v>
      </c>
      <c r="C59" s="32"/>
      <c r="D59" s="20">
        <f>D58</f>
        <v>0</v>
      </c>
      <c r="E59" s="20">
        <f t="shared" ref="E59:G59" si="8">E58</f>
        <v>0</v>
      </c>
      <c r="F59" s="20">
        <f t="shared" si="8"/>
        <v>0</v>
      </c>
      <c r="G59" s="20">
        <f t="shared" si="8"/>
        <v>75.079585570410927</v>
      </c>
      <c r="H59" s="20">
        <f>G59+F59+E59+D59</f>
        <v>75.079585570410927</v>
      </c>
    </row>
    <row r="60" spans="1:8" ht="12.75" customHeight="1" x14ac:dyDescent="0.2">
      <c r="A60" s="22"/>
      <c r="B60" s="31" t="s">
        <v>21</v>
      </c>
      <c r="C60" s="32"/>
      <c r="D60" s="20">
        <f>D56+D59</f>
        <v>510.35974166666659</v>
      </c>
      <c r="E60" s="20">
        <f>E56+E59</f>
        <v>36.53358333333334</v>
      </c>
      <c r="F60" s="20">
        <f>F56+F59</f>
        <v>0</v>
      </c>
      <c r="G60" s="20">
        <f>G56+G59</f>
        <v>217.19841700212072</v>
      </c>
      <c r="H60" s="20">
        <f>D60+E60+F60+G60</f>
        <v>764.09174200212055</v>
      </c>
    </row>
    <row r="61" spans="1:8" ht="12.75" customHeight="1" x14ac:dyDescent="0.2">
      <c r="A61" s="33" t="s">
        <v>22</v>
      </c>
      <c r="B61" s="34"/>
      <c r="C61" s="34"/>
      <c r="D61" s="34"/>
      <c r="E61" s="34"/>
      <c r="F61" s="34"/>
      <c r="G61" s="34"/>
      <c r="H61" s="34"/>
    </row>
    <row r="62" spans="1:8" ht="12.75" customHeight="1" x14ac:dyDescent="0.2">
      <c r="A62" s="18">
        <v>19</v>
      </c>
      <c r="B62" s="23"/>
      <c r="C62" s="19" t="s">
        <v>23</v>
      </c>
      <c r="D62" s="20">
        <f>D60/100*20</f>
        <v>102.07194833333332</v>
      </c>
      <c r="E62" s="20">
        <f>E60/100*20</f>
        <v>7.3067166666666683</v>
      </c>
      <c r="F62" s="20">
        <f>F60/100*20</f>
        <v>0</v>
      </c>
      <c r="G62" s="20">
        <f>G60/100*20</f>
        <v>43.439683400424144</v>
      </c>
      <c r="H62" s="20">
        <f>H60/100*20</f>
        <v>152.8183484004241</v>
      </c>
    </row>
    <row r="63" spans="1:8" ht="12.75" customHeight="1" x14ac:dyDescent="0.2">
      <c r="A63" s="22"/>
      <c r="B63" s="31" t="s">
        <v>24</v>
      </c>
      <c r="C63" s="32"/>
      <c r="D63" s="20">
        <f>D62</f>
        <v>102.07194833333332</v>
      </c>
      <c r="E63" s="20">
        <f>E62</f>
        <v>7.3067166666666683</v>
      </c>
      <c r="F63" s="21">
        <f>F62</f>
        <v>0</v>
      </c>
      <c r="G63" s="20">
        <f>G62</f>
        <v>43.439683400424144</v>
      </c>
      <c r="H63" s="20">
        <f>D63+E63+F63+G63</f>
        <v>152.81834840042416</v>
      </c>
    </row>
    <row r="64" spans="1:8" ht="12.75" customHeight="1" x14ac:dyDescent="0.2">
      <c r="A64" s="22"/>
      <c r="B64" s="31" t="s">
        <v>25</v>
      </c>
      <c r="C64" s="32"/>
      <c r="D64" s="20">
        <f>D60+D62</f>
        <v>612.43168999999989</v>
      </c>
      <c r="E64" s="20">
        <f>E60+E62</f>
        <v>43.840300000000006</v>
      </c>
      <c r="F64" s="20">
        <f>F60+F62</f>
        <v>0</v>
      </c>
      <c r="G64" s="20">
        <f>G60+G62</f>
        <v>260.63810040254486</v>
      </c>
      <c r="H64" s="20">
        <f>H60+H62</f>
        <v>916.91009040254471</v>
      </c>
    </row>
    <row r="65" ht="12.75" customHeight="1" x14ac:dyDescent="0.2"/>
  </sheetData>
  <mergeCells count="37">
    <mergeCell ref="B64:C64"/>
    <mergeCell ref="A41:H41"/>
    <mergeCell ref="B44:C44"/>
    <mergeCell ref="A45:H45"/>
    <mergeCell ref="B51:C51"/>
    <mergeCell ref="A52:H52"/>
    <mergeCell ref="B63:C63"/>
    <mergeCell ref="B60:C60"/>
    <mergeCell ref="A61:H61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35:C35"/>
    <mergeCell ref="B39:C39"/>
    <mergeCell ref="B32:C32"/>
    <mergeCell ref="A33:H33"/>
    <mergeCell ref="B36:C36"/>
    <mergeCell ref="A37:H37"/>
    <mergeCell ref="B40:C40"/>
    <mergeCell ref="B59:C59"/>
    <mergeCell ref="A55:C55"/>
    <mergeCell ref="B56:C56"/>
    <mergeCell ref="A57:H57"/>
    <mergeCell ref="B43:C43"/>
    <mergeCell ref="B50:C50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Чернявская Надежда Владимировна</cp:lastModifiedBy>
  <cp:lastPrinted>2023-02-17T08:26:29Z</cp:lastPrinted>
  <dcterms:created xsi:type="dcterms:W3CDTF">2022-07-06T13:17:17Z</dcterms:created>
  <dcterms:modified xsi:type="dcterms:W3CDTF">2024-02-16T06:13:34Z</dcterms:modified>
</cp:coreProperties>
</file>