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ПСД_АПР\J_18-1-17-1-08-03-2-1385\"/>
    </mc:Choice>
  </mc:AlternateContent>
  <xr:revisionPtr revIDLastSave="0" documentId="13_ncr:1_{135679DC-3190-4A02-8C3B-7F5D24A1E4B8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тек.ц.!$A$1:$H$64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H58" i="2" s="1"/>
  <c r="G46" i="2"/>
  <c r="D38" i="2"/>
  <c r="D39" i="2" s="1"/>
  <c r="E34" i="2"/>
  <c r="E35" i="2" s="1"/>
  <c r="E36" i="2" s="1"/>
  <c r="D34" i="2"/>
  <c r="D35" i="2" s="1"/>
  <c r="D36" i="2" s="1"/>
  <c r="G24" i="2"/>
  <c r="G32" i="2" s="1"/>
  <c r="F59" i="2"/>
  <c r="E59" i="2"/>
  <c r="D59" i="2"/>
  <c r="F55" i="2"/>
  <c r="E55" i="2"/>
  <c r="D55" i="2"/>
  <c r="F50" i="2"/>
  <c r="E50" i="2"/>
  <c r="D50" i="2"/>
  <c r="H48" i="2"/>
  <c r="H47" i="2"/>
  <c r="H43" i="2"/>
  <c r="G43" i="2"/>
  <c r="F43" i="2"/>
  <c r="E43" i="2"/>
  <c r="D43" i="2"/>
  <c r="H42" i="2"/>
  <c r="G39" i="2"/>
  <c r="F39" i="2"/>
  <c r="E39" i="2"/>
  <c r="G35" i="2"/>
  <c r="F35" i="2"/>
  <c r="F36" i="2" s="1"/>
  <c r="F40" i="2" s="1"/>
  <c r="F32" i="2"/>
  <c r="E32" i="2"/>
  <c r="D32" i="2"/>
  <c r="H31" i="2"/>
  <c r="H30" i="2"/>
  <c r="H29" i="2"/>
  <c r="H28" i="2"/>
  <c r="H27" i="2"/>
  <c r="H26" i="2"/>
  <c r="H25" i="2"/>
  <c r="G58" i="1"/>
  <c r="G46" i="1"/>
  <c r="E34" i="1"/>
  <c r="D34" i="1"/>
  <c r="G59" i="2" l="1"/>
  <c r="H59" i="2" s="1"/>
  <c r="H38" i="2"/>
  <c r="H39" i="2" s="1"/>
  <c r="E40" i="2"/>
  <c r="E44" i="2" s="1"/>
  <c r="E51" i="2" s="1"/>
  <c r="E56" i="2" s="1"/>
  <c r="E60" i="2" s="1"/>
  <c r="E62" i="2" s="1"/>
  <c r="E63" i="2" s="1"/>
  <c r="D40" i="2"/>
  <c r="D44" i="2" s="1"/>
  <c r="D51" i="2" s="1"/>
  <c r="D56" i="2" s="1"/>
  <c r="D60" i="2" s="1"/>
  <c r="G36" i="2"/>
  <c r="G40" i="2" s="1"/>
  <c r="G44" i="2" s="1"/>
  <c r="H24" i="2"/>
  <c r="H32" i="2" s="1"/>
  <c r="F44" i="2"/>
  <c r="F51" i="2"/>
  <c r="F56" i="2" s="1"/>
  <c r="F60" i="2" s="1"/>
  <c r="H46" i="2"/>
  <c r="H34" i="2"/>
  <c r="H35" i="2" s="1"/>
  <c r="D50" i="1"/>
  <c r="H36" i="2" l="1"/>
  <c r="H40" i="2" s="1"/>
  <c r="H44" i="2" s="1"/>
  <c r="G54" i="2"/>
  <c r="H54" i="2" s="1"/>
  <c r="G53" i="2"/>
  <c r="D62" i="2"/>
  <c r="D63" i="2" s="1"/>
  <c r="F62" i="2"/>
  <c r="F63" i="2" s="1"/>
  <c r="E64" i="2"/>
  <c r="E50" i="1"/>
  <c r="F50" i="1"/>
  <c r="D64" i="2" l="1"/>
  <c r="G55" i="2"/>
  <c r="H55" i="2" s="1"/>
  <c r="H53" i="2"/>
  <c r="G49" i="2" s="1"/>
  <c r="F64" i="2"/>
  <c r="D59" i="1"/>
  <c r="D55" i="1"/>
  <c r="D43" i="1"/>
  <c r="D39" i="1"/>
  <c r="D32" i="1"/>
  <c r="E59" i="1"/>
  <c r="F59" i="1"/>
  <c r="G59" i="1"/>
  <c r="H48" i="1"/>
  <c r="H49" i="2" l="1"/>
  <c r="G50" i="2"/>
  <c r="H30" i="1"/>
  <c r="E32" i="1"/>
  <c r="F32" i="1"/>
  <c r="G32" i="1"/>
  <c r="H50" i="2" l="1"/>
  <c r="H51" i="2" s="1"/>
  <c r="H56" i="2" s="1"/>
  <c r="G51" i="2"/>
  <c r="G56" i="2" s="1"/>
  <c r="G60" i="2" s="1"/>
  <c r="H26" i="1"/>
  <c r="G62" i="2" l="1"/>
  <c r="G63" i="2" s="1"/>
  <c r="H63" i="2" s="1"/>
  <c r="H60" i="2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H62" i="2" l="1"/>
  <c r="H64" i="2" s="1"/>
  <c r="D6" i="2" s="1"/>
  <c r="G64" i="2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D63" i="1"/>
  <c r="G54" i="1" l="1"/>
  <c r="H54" i="1" s="1"/>
  <c r="G53" i="1"/>
  <c r="E51" i="1"/>
  <c r="E56" i="1" s="1"/>
  <c r="E60" i="1" s="1"/>
  <c r="D64" i="1"/>
  <c r="G55" i="1" l="1"/>
  <c r="H55" i="1" s="1"/>
  <c r="H53" i="1"/>
  <c r="G49" i="1" s="1"/>
  <c r="E62" i="1"/>
  <c r="G50" i="1" l="1"/>
  <c r="H50" i="1" s="1"/>
  <c r="H51" i="1" s="1"/>
  <c r="H56" i="1" s="1"/>
  <c r="H49" i="1"/>
  <c r="E63" i="1"/>
  <c r="E64" i="1"/>
  <c r="G51" i="1" l="1"/>
  <c r="G56" i="1" s="1"/>
  <c r="G60" i="1" s="1"/>
  <c r="H60" i="1" s="1"/>
  <c r="H62" i="1" s="1"/>
  <c r="H64" i="1" s="1"/>
  <c r="D6" i="1" s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<sst xmlns="http://schemas.openxmlformats.org/spreadsheetml/2006/main" count="166" uniqueCount="68">
  <si>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</si>
  <si>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</si>
  <si>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</si>
  <si>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</si>
  <si>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</si>
  <si>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</si>
  <si>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</si>
  <si>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</si>
  <si>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</si>
  <si>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</si>
  <si>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</si>
  <si>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</si>
  <si>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</si>
  <si>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</si>
  <si>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</si>
  <si>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</si>
  <si>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</si>
  <si>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</si>
  <si>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</si>
  <si>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</si>
  <si>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</si>
  <si>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</si>
  <si>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</si>
  <si>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</si>
  <si>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</si>
  <si>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</si>
  <si>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</si>
  <si>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</si>
  <si>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</si>
  <si>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</si>
  <si>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</si>
  <si>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</si>
  <si>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</si>
  <si>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</si>
  <si>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</si>
  <si>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</si>
  <si>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</si>
  <si>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</si>
  <si>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</si>
  <si>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</si>
  <si>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</si>
  <si>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</si>
  <si>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</si>
  <si>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</si>
  <si>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</si>
  <si>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</si>
  <si>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</si>
  <si>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</si>
  <si>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</si>
  <si>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</si>
  <si>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</si>
  <si>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</si>
  <si>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</si>
  <si>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</si>
  <si>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</si>
  <si>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</si>
  <si>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</si>
  <si>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</si>
  <si>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</si>
  <si>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</si>
  <si>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</si>
  <si>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</si>
  <si>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</si>
  <si>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</si>
  <si>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</si>
  <si>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Всев, Стр-во 4КЛ-10 кВ от ПС "Новая-4" до проектируемой РП-10 кВ в ЖК "Авиатор" Всеволожского района ЛО (18-1-17-1-08-03-2-1385)</t>
  </si>
  <si>
    <t>Изыскательские работы</t>
  </si>
  <si>
    <t>Составлен в текущем уровне цен 3 квартала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</si>
</sst>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tabSelected="1" view="pageBreakPreview" zoomScale="75" zoomScaleNormal="75" zoomScaleSheetLayoutView="75" workbookViewId="0">
      <selection activeCell="B18" sqref="B18:B21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56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55</v>
      </c>
      <c r="C6" s="42"/>
      <c r="D6" s="24">
        <f>H64</f>
        <v>60246.62957309567</v>
      </c>
      <c r="E6" s="2" t="s">
        <v>30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30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8" t="s">
        <v>65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67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52</v>
      </c>
      <c r="C18" s="40" t="s">
        <v>9</v>
      </c>
      <c r="D18" s="41" t="s">
        <v>10</v>
      </c>
      <c r="E18" s="41"/>
      <c r="F18" s="41"/>
      <c r="G18" s="41"/>
      <c r="H18" s="39" t="s">
        <v>53</v>
      </c>
    </row>
    <row r="19" spans="1:8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37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3" t="s">
        <v>35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59</v>
      </c>
      <c r="C24" s="19" t="s">
        <v>66</v>
      </c>
      <c r="D24" s="21"/>
      <c r="E24" s="21"/>
      <c r="F24" s="21"/>
      <c r="G24" s="20">
        <v>868.697</v>
      </c>
      <c r="H24" s="20">
        <f>G24+F24+E24+D24</f>
        <v>868.697</v>
      </c>
    </row>
    <row r="25" spans="1:8" x14ac:dyDescent="0.2">
      <c r="A25" s="18">
        <v>2</v>
      </c>
      <c r="B25" s="23" t="s">
        <v>59</v>
      </c>
      <c r="C25" s="19" t="s">
        <v>25</v>
      </c>
      <c r="D25" s="21"/>
      <c r="E25" s="21"/>
      <c r="F25" s="21"/>
      <c r="G25" s="20"/>
      <c r="H25" s="20">
        <f t="shared" ref="H25:H30" si="0">G25+F25+E25+D25</f>
        <v>0</v>
      </c>
    </row>
    <row r="26" spans="1:8" x14ac:dyDescent="0.2">
      <c r="A26" s="18">
        <v>3</v>
      </c>
      <c r="B26" s="23" t="s">
        <v>15</v>
      </c>
      <c r="C26" s="19" t="s">
        <v>57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59</v>
      </c>
      <c r="C27" s="19" t="s">
        <v>50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59</v>
      </c>
      <c r="C28" s="19" t="s">
        <v>40</v>
      </c>
      <c r="D28" s="21"/>
      <c r="E28" s="21"/>
      <c r="F28" s="21"/>
      <c r="G28" s="20"/>
      <c r="H28" s="20">
        <f>G28+F28+E28+D28</f>
        <v>0</v>
      </c>
    </row>
    <row r="29" spans="1:8" x14ac:dyDescent="0.2">
      <c r="A29" s="18">
        <v>6</v>
      </c>
      <c r="B29" s="23" t="s">
        <v>59</v>
      </c>
      <c r="C29" s="19" t="s">
        <v>51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60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42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1" t="s">
        <v>36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868.697</v>
      </c>
      <c r="H32" s="20">
        <f>H24+H31+H25+H27+H29+H26+H28+H30</f>
        <v>868.697</v>
      </c>
    </row>
    <row r="33" spans="1:8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38.25" x14ac:dyDescent="0.2">
      <c r="A34" s="18">
        <v>9</v>
      </c>
      <c r="B34" s="19" t="s">
        <v>15</v>
      </c>
      <c r="C34" s="25" t="s">
        <v>65</v>
      </c>
      <c r="D34" s="27">
        <f>1313.604+1423.53+73.948</f>
        <v>2811.0819999999999</v>
      </c>
      <c r="E34" s="27">
        <f>30156.635+3387.79+704.433</f>
        <v>34248.857999999993</v>
      </c>
      <c r="F34" s="21"/>
      <c r="G34" s="21"/>
      <c r="H34" s="20">
        <f>D34+E34+G34+F34</f>
        <v>37059.939999999995</v>
      </c>
    </row>
    <row r="35" spans="1:8" x14ac:dyDescent="0.2">
      <c r="A35" s="22"/>
      <c r="B35" s="31" t="s">
        <v>16</v>
      </c>
      <c r="C35" s="32"/>
      <c r="D35" s="20">
        <f>D34</f>
        <v>2811.0819999999999</v>
      </c>
      <c r="E35" s="20">
        <f>E34</f>
        <v>34248.857999999993</v>
      </c>
      <c r="F35" s="21">
        <f>F34</f>
        <v>0</v>
      </c>
      <c r="G35" s="21">
        <f>G34</f>
        <v>0</v>
      </c>
      <c r="H35" s="20">
        <f>H34</f>
        <v>37059.939999999995</v>
      </c>
    </row>
    <row r="36" spans="1:8" x14ac:dyDescent="0.2">
      <c r="A36" s="22"/>
      <c r="B36" s="31" t="s">
        <v>33</v>
      </c>
      <c r="C36" s="32"/>
      <c r="D36" s="20">
        <f>D35+D32</f>
        <v>2811.0819999999999</v>
      </c>
      <c r="E36" s="20">
        <f>E35+E32</f>
        <v>34248.857999999993</v>
      </c>
      <c r="F36" s="20">
        <f>F35+F32</f>
        <v>0</v>
      </c>
      <c r="G36" s="20">
        <f>G35+G32</f>
        <v>868.697</v>
      </c>
      <c r="H36" s="20">
        <f>H35+H32</f>
        <v>37928.636999999995</v>
      </c>
    </row>
    <row r="37" spans="1:8" x14ac:dyDescent="0.2">
      <c r="A37" s="33" t="s">
        <v>45</v>
      </c>
      <c r="B37" s="34"/>
      <c r="C37" s="34"/>
      <c r="D37" s="34"/>
      <c r="E37" s="34"/>
      <c r="F37" s="34"/>
      <c r="G37" s="34"/>
      <c r="H37" s="34"/>
    </row>
    <row r="38" spans="1:8" ht="38.25" x14ac:dyDescent="0.2">
      <c r="A38" s="18">
        <v>10</v>
      </c>
      <c r="B38" s="19" t="s">
        <v>15</v>
      </c>
      <c r="C38" s="25" t="s">
        <v>65</v>
      </c>
      <c r="D38" s="27">
        <v>784.17600000000004</v>
      </c>
      <c r="E38" s="27"/>
      <c r="F38" s="21"/>
      <c r="G38" s="21"/>
      <c r="H38" s="20">
        <f>D38+E38+G38+F38</f>
        <v>784.17600000000004</v>
      </c>
    </row>
    <row r="39" spans="1:8" x14ac:dyDescent="0.2">
      <c r="A39" s="22"/>
      <c r="B39" s="31" t="s">
        <v>48</v>
      </c>
      <c r="C39" s="32"/>
      <c r="D39" s="20">
        <f>D38</f>
        <v>784.17600000000004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784.17600000000004</v>
      </c>
    </row>
    <row r="40" spans="1:8" x14ac:dyDescent="0.2">
      <c r="A40" s="22"/>
      <c r="B40" s="31" t="s">
        <v>43</v>
      </c>
      <c r="C40" s="32"/>
      <c r="D40" s="20">
        <f>D39+D36</f>
        <v>3595.2579999999998</v>
      </c>
      <c r="E40" s="20">
        <f t="shared" ref="E40" si="2">E39+E36</f>
        <v>34248.857999999993</v>
      </c>
      <c r="F40" s="20">
        <f t="shared" ref="F40" si="3">F39+F36</f>
        <v>0</v>
      </c>
      <c r="G40" s="20">
        <f t="shared" ref="G40" si="4">G39+G36</f>
        <v>868.697</v>
      </c>
      <c r="H40" s="20">
        <f>H39+H36</f>
        <v>38712.812999999995</v>
      </c>
    </row>
    <row r="41" spans="1:8" x14ac:dyDescent="0.2">
      <c r="A41" s="33" t="s">
        <v>46</v>
      </c>
      <c r="B41" s="34"/>
      <c r="C41" s="34"/>
      <c r="D41" s="34"/>
      <c r="E41" s="34"/>
      <c r="F41" s="34"/>
      <c r="G41" s="34"/>
      <c r="H41" s="34"/>
    </row>
    <row r="42" spans="1:8" x14ac:dyDescent="0.2">
      <c r="A42" s="18">
        <v>11</v>
      </c>
      <c r="B42" s="19" t="s">
        <v>15</v>
      </c>
      <c r="C42" s="25" t="s">
        <v>58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1" t="s">
        <v>47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1" t="s">
        <v>44</v>
      </c>
      <c r="C44" s="32"/>
      <c r="D44" s="20">
        <f>D43+D40</f>
        <v>3595.2579999999998</v>
      </c>
      <c r="E44" s="20">
        <f t="shared" ref="E44" si="5">E43+E40</f>
        <v>34248.857999999993</v>
      </c>
      <c r="F44" s="20">
        <f t="shared" ref="F44" si="6">F43+F40</f>
        <v>0</v>
      </c>
      <c r="G44" s="20">
        <f t="shared" ref="G44" si="7">G43+G40</f>
        <v>868.697</v>
      </c>
      <c r="H44" s="20">
        <f>H43+H40</f>
        <v>38712.812999999995</v>
      </c>
    </row>
    <row r="45" spans="1:8" x14ac:dyDescent="0.2">
      <c r="A45" s="33" t="s">
        <v>32</v>
      </c>
      <c r="B45" s="34"/>
      <c r="C45" s="34"/>
      <c r="D45" s="34"/>
      <c r="E45" s="34"/>
      <c r="F45" s="34"/>
      <c r="G45" s="34"/>
      <c r="H45" s="34"/>
    </row>
    <row r="46" spans="1:8" x14ac:dyDescent="0.2">
      <c r="A46" s="18">
        <v>12</v>
      </c>
      <c r="B46" s="28" t="s">
        <v>15</v>
      </c>
      <c r="C46" s="28" t="s">
        <v>38</v>
      </c>
      <c r="D46" s="28"/>
      <c r="E46" s="28"/>
      <c r="F46" s="28"/>
      <c r="G46" s="29">
        <f>46.74</f>
        <v>46.74</v>
      </c>
      <c r="H46" s="20">
        <f t="shared" ref="H46" si="8">G46+F46+E46+D46</f>
        <v>46.74</v>
      </c>
    </row>
    <row r="47" spans="1:8" x14ac:dyDescent="0.2">
      <c r="A47" s="18">
        <v>13</v>
      </c>
      <c r="B47" s="23" t="s">
        <v>59</v>
      </c>
      <c r="C47" s="19" t="s">
        <v>49</v>
      </c>
      <c r="D47" s="21"/>
      <c r="E47" s="21"/>
      <c r="F47" s="21"/>
      <c r="G47" s="20"/>
      <c r="H47" s="20">
        <f>G47+F47+E47+D47</f>
        <v>0</v>
      </c>
    </row>
    <row r="48" spans="1:8" x14ac:dyDescent="0.2">
      <c r="A48" s="18">
        <v>14</v>
      </c>
      <c r="B48" s="23" t="s">
        <v>59</v>
      </c>
      <c r="C48" s="19" t="s">
        <v>39</v>
      </c>
      <c r="D48" s="21"/>
      <c r="E48" s="21"/>
      <c r="F48" s="21"/>
      <c r="G48" s="20"/>
      <c r="H48" s="20">
        <f>G48+F48+E48+D48</f>
        <v>0</v>
      </c>
    </row>
    <row r="49" spans="1:8" ht="38.25" x14ac:dyDescent="0.2">
      <c r="A49" s="18">
        <v>15</v>
      </c>
      <c r="B49" s="19" t="s">
        <v>61</v>
      </c>
      <c r="C49" s="19" t="s">
        <v>63</v>
      </c>
      <c r="D49" s="21"/>
      <c r="E49" s="21"/>
      <c r="F49" s="21"/>
      <c r="G49" s="20">
        <f>(D44+E44+F44+G44+H46+H47+H48+H58+H54+H53)/100*6.7</f>
        <v>3152.5493450463996</v>
      </c>
      <c r="H49" s="20">
        <f>G49+F49+E49+D49</f>
        <v>3152.5493450463996</v>
      </c>
    </row>
    <row r="50" spans="1:8" x14ac:dyDescent="0.2">
      <c r="A50" s="22"/>
      <c r="B50" s="31" t="s">
        <v>34</v>
      </c>
      <c r="C50" s="32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3199.2893450463994</v>
      </c>
      <c r="H50" s="20">
        <f>D50+E50+F50+G50</f>
        <v>3199.2893450463994</v>
      </c>
    </row>
    <row r="51" spans="1:8" x14ac:dyDescent="0.2">
      <c r="A51" s="22"/>
      <c r="B51" s="31" t="s">
        <v>17</v>
      </c>
      <c r="C51" s="32"/>
      <c r="D51" s="20">
        <f>D50+D44</f>
        <v>3595.2579999999998</v>
      </c>
      <c r="E51" s="20">
        <f>E50+E44</f>
        <v>34248.857999999993</v>
      </c>
      <c r="F51" s="20">
        <f>F50+F44</f>
        <v>0</v>
      </c>
      <c r="G51" s="20">
        <f>G50+G44</f>
        <v>4067.9863450463995</v>
      </c>
      <c r="H51" s="20">
        <f>H50+H44</f>
        <v>41912.102345046391</v>
      </c>
    </row>
    <row r="52" spans="1:8" x14ac:dyDescent="0.2">
      <c r="A52" s="33" t="s">
        <v>28</v>
      </c>
      <c r="B52" s="34"/>
      <c r="C52" s="34"/>
      <c r="D52" s="34"/>
      <c r="E52" s="34"/>
      <c r="F52" s="34"/>
      <c r="G52" s="34"/>
      <c r="H52" s="34"/>
    </row>
    <row r="53" spans="1:8" ht="39" customHeight="1" x14ac:dyDescent="0.2">
      <c r="A53" s="18">
        <v>16</v>
      </c>
      <c r="B53" s="19" t="s">
        <v>62</v>
      </c>
      <c r="C53" s="19" t="s">
        <v>26</v>
      </c>
      <c r="D53" s="21"/>
      <c r="E53" s="21"/>
      <c r="F53" s="21"/>
      <c r="G53" s="20">
        <f>(D44+E44+F44+G44+H46+H47+H48)/100*2.14</f>
        <v>829.45443419999992</v>
      </c>
      <c r="H53" s="20">
        <f>D53+E53+F53+G53</f>
        <v>829.45443419999992</v>
      </c>
    </row>
    <row r="54" spans="1:8" ht="41.25" customHeight="1" x14ac:dyDescent="0.2">
      <c r="A54" s="18">
        <v>17</v>
      </c>
      <c r="B54" s="19" t="s">
        <v>64</v>
      </c>
      <c r="C54" s="26" t="s">
        <v>27</v>
      </c>
      <c r="D54" s="21"/>
      <c r="E54" s="21"/>
      <c r="F54" s="21"/>
      <c r="G54" s="20">
        <f>(D44+E44+F44+G44+H46+H47+H48+H58)/100*11.7</f>
        <v>4841.6758649999992</v>
      </c>
      <c r="H54" s="20">
        <f>D54+E54+F54+G54</f>
        <v>4841.6758649999992</v>
      </c>
    </row>
    <row r="55" spans="1:8" ht="12.75" customHeight="1" x14ac:dyDescent="0.2">
      <c r="A55" s="44" t="s">
        <v>31</v>
      </c>
      <c r="B55" s="45"/>
      <c r="C55" s="46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5671.1302991999992</v>
      </c>
      <c r="H55" s="20">
        <f>D55+E55+F55+G55</f>
        <v>5671.1302991999992</v>
      </c>
    </row>
    <row r="56" spans="1:8" x14ac:dyDescent="0.2">
      <c r="A56" s="22"/>
      <c r="B56" s="31" t="s">
        <v>29</v>
      </c>
      <c r="C56" s="32"/>
      <c r="D56" s="20">
        <f>D51+D55</f>
        <v>3595.2579999999998</v>
      </c>
      <c r="E56" s="20">
        <f t="shared" ref="E56:G56" si="11">E51+E55</f>
        <v>34248.857999999993</v>
      </c>
      <c r="F56" s="20">
        <f t="shared" si="11"/>
        <v>0</v>
      </c>
      <c r="G56" s="20">
        <f t="shared" si="11"/>
        <v>9739.1166442463982</v>
      </c>
      <c r="H56" s="20">
        <f>H55+H51</f>
        <v>47583.232644246389</v>
      </c>
    </row>
    <row r="57" spans="1:8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x14ac:dyDescent="0.2">
      <c r="A58" s="18">
        <v>18</v>
      </c>
      <c r="B58" s="23" t="s">
        <v>15</v>
      </c>
      <c r="C58" s="19" t="s">
        <v>41</v>
      </c>
      <c r="D58" s="21"/>
      <c r="E58" s="21"/>
      <c r="F58" s="21"/>
      <c r="G58" s="20">
        <f>2588.141+34.151</f>
        <v>2622.2919999999999</v>
      </c>
      <c r="H58" s="20">
        <f>G58+F58+E58+D58</f>
        <v>2622.2919999999999</v>
      </c>
    </row>
    <row r="59" spans="1:8" x14ac:dyDescent="0.2">
      <c r="A59" s="22"/>
      <c r="B59" s="31" t="s">
        <v>19</v>
      </c>
      <c r="C59" s="32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2622.2919999999999</v>
      </c>
      <c r="H59" s="20">
        <f>G59+F59+E59+D59</f>
        <v>2622.2919999999999</v>
      </c>
    </row>
    <row r="60" spans="1:8" x14ac:dyDescent="0.2">
      <c r="A60" s="22"/>
      <c r="B60" s="31" t="s">
        <v>20</v>
      </c>
      <c r="C60" s="32"/>
      <c r="D60" s="20">
        <f>D56+D59</f>
        <v>3595.2579999999998</v>
      </c>
      <c r="E60" s="20">
        <f>E56+E59</f>
        <v>34248.857999999993</v>
      </c>
      <c r="F60" s="20">
        <f>F56+F59</f>
        <v>0</v>
      </c>
      <c r="G60" s="20">
        <f>G56+G59</f>
        <v>12361.408644246398</v>
      </c>
      <c r="H60" s="20">
        <f>D60+E60+F60+G60</f>
        <v>50205.52464424639</v>
      </c>
    </row>
    <row r="61" spans="1:8" x14ac:dyDescent="0.2">
      <c r="A61" s="33" t="s">
        <v>21</v>
      </c>
      <c r="B61" s="34"/>
      <c r="C61" s="34"/>
      <c r="D61" s="34"/>
      <c r="E61" s="34"/>
      <c r="F61" s="34"/>
      <c r="G61" s="34"/>
      <c r="H61" s="34"/>
    </row>
    <row r="62" spans="1:8" x14ac:dyDescent="0.2">
      <c r="A62" s="18">
        <v>19</v>
      </c>
      <c r="B62" s="23"/>
      <c r="C62" s="19" t="s">
        <v>22</v>
      </c>
      <c r="D62" s="20">
        <f>D60/100*20</f>
        <v>719.05160000000001</v>
      </c>
      <c r="E62" s="20">
        <f>E60/100*20</f>
        <v>6849.7715999999991</v>
      </c>
      <c r="F62" s="20">
        <f>F60/100*20</f>
        <v>0</v>
      </c>
      <c r="G62" s="20">
        <f>G60/100*20</f>
        <v>2472.2817288492793</v>
      </c>
      <c r="H62" s="20">
        <f>H60/100*20</f>
        <v>10041.104928849278</v>
      </c>
    </row>
    <row r="63" spans="1:8" x14ac:dyDescent="0.2">
      <c r="A63" s="22"/>
      <c r="B63" s="31" t="s">
        <v>23</v>
      </c>
      <c r="C63" s="32"/>
      <c r="D63" s="20">
        <f>D62</f>
        <v>719.05160000000001</v>
      </c>
      <c r="E63" s="20">
        <f>E62</f>
        <v>6849.7715999999991</v>
      </c>
      <c r="F63" s="21">
        <f>F62</f>
        <v>0</v>
      </c>
      <c r="G63" s="20">
        <f>G62</f>
        <v>2472.2817288492793</v>
      </c>
      <c r="H63" s="20">
        <f>D63+E63+F63+G63</f>
        <v>10041.104928849278</v>
      </c>
    </row>
    <row r="64" spans="1:8" x14ac:dyDescent="0.2">
      <c r="A64" s="22"/>
      <c r="B64" s="31" t="s">
        <v>24</v>
      </c>
      <c r="C64" s="32"/>
      <c r="D64" s="20">
        <f>D60+D62</f>
        <v>4314.3095999999996</v>
      </c>
      <c r="E64" s="20">
        <f>E60+E62</f>
        <v>41098.629599999993</v>
      </c>
      <c r="F64" s="20">
        <f>F60+F62</f>
        <v>0</v>
      </c>
      <c r="G64" s="20">
        <f>G60+G62</f>
        <v>14833.690373095676</v>
      </c>
      <c r="H64" s="20">
        <f>H60+H62</f>
        <v>60246.62957309567</v>
      </c>
    </row>
  </sheetData>
  <mergeCells count="37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B44:C44"/>
    <mergeCell ref="B32:C32"/>
    <mergeCell ref="A37:H37"/>
    <mergeCell ref="B39:C39"/>
    <mergeCell ref="B40:C40"/>
    <mergeCell ref="A41:H41"/>
    <mergeCell ref="A33:H33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5"/>
  <sheetViews>
    <sheetView view="pageBreakPreview" zoomScale="75" zoomScaleNormal="75" zoomScaleSheetLayoutView="75" workbookViewId="0">
      <selection activeCell="C14" sqref="C14:G1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56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55</v>
      </c>
      <c r="C6" s="42"/>
      <c r="D6" s="24">
        <f>H64</f>
        <v>11481.892497978175</v>
      </c>
      <c r="E6" s="2" t="s">
        <v>30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30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8" t="s">
        <v>65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54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52</v>
      </c>
      <c r="C18" s="40" t="s">
        <v>9</v>
      </c>
      <c r="D18" s="41" t="s">
        <v>10</v>
      </c>
      <c r="E18" s="41"/>
      <c r="F18" s="41"/>
      <c r="G18" s="41"/>
      <c r="H18" s="39" t="s">
        <v>53</v>
      </c>
    </row>
    <row r="19" spans="1:8" ht="12.75" customHeight="1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37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3" t="s">
        <v>35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59</v>
      </c>
      <c r="C24" s="19" t="s">
        <v>66</v>
      </c>
      <c r="D24" s="21"/>
      <c r="E24" s="21"/>
      <c r="F24" s="21"/>
      <c r="G24" s="20">
        <f>868.697/11.51</f>
        <v>75.473240660295403</v>
      </c>
      <c r="H24" s="20">
        <f>G24+F24+E24+D24</f>
        <v>75.473240660295403</v>
      </c>
    </row>
    <row r="25" spans="1:8" ht="12.75" customHeight="1" x14ac:dyDescent="0.2">
      <c r="A25" s="18">
        <v>2</v>
      </c>
      <c r="B25" s="23" t="s">
        <v>59</v>
      </c>
      <c r="C25" s="19" t="s">
        <v>25</v>
      </c>
      <c r="D25" s="21"/>
      <c r="E25" s="21"/>
      <c r="F25" s="21"/>
      <c r="G25" s="20"/>
      <c r="H25" s="20">
        <f t="shared" ref="H25:H30" si="0">G25+F25+E25+D25</f>
        <v>0</v>
      </c>
    </row>
    <row r="26" spans="1:8" ht="12.75" customHeight="1" x14ac:dyDescent="0.2">
      <c r="A26" s="18">
        <v>3</v>
      </c>
      <c r="B26" s="23" t="s">
        <v>15</v>
      </c>
      <c r="C26" s="19" t="s">
        <v>57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59</v>
      </c>
      <c r="C27" s="19" t="s">
        <v>50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59</v>
      </c>
      <c r="C28" s="19" t="s">
        <v>40</v>
      </c>
      <c r="D28" s="21"/>
      <c r="E28" s="21"/>
      <c r="F28" s="21"/>
      <c r="G28" s="20"/>
      <c r="H28" s="20">
        <f>G28+F28+E28+D28</f>
        <v>0</v>
      </c>
    </row>
    <row r="29" spans="1:8" ht="12.75" customHeight="1" x14ac:dyDescent="0.2">
      <c r="A29" s="18">
        <v>6</v>
      </c>
      <c r="B29" s="23" t="s">
        <v>59</v>
      </c>
      <c r="C29" s="19" t="s">
        <v>51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60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42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1" t="s">
        <v>36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75.473240660295403</v>
      </c>
      <c r="H32" s="20">
        <f>H24+H31+H25+H27+H29+H26+H28+H30</f>
        <v>75.473240660295403</v>
      </c>
    </row>
    <row r="33" spans="1:8" ht="12.75" customHeight="1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38.25" x14ac:dyDescent="0.2">
      <c r="A34" s="18">
        <v>9</v>
      </c>
      <c r="B34" s="19" t="s">
        <v>15</v>
      </c>
      <c r="C34" s="25" t="s">
        <v>65</v>
      </c>
      <c r="D34" s="27">
        <f>(1313.604+1423.53+73.948)/7.21</f>
        <v>389.88654646324545</v>
      </c>
      <c r="E34" s="27">
        <f>(30156.635+3387.79+704.433)/7.21</f>
        <v>4750.1883495145621</v>
      </c>
      <c r="F34" s="21"/>
      <c r="G34" s="21"/>
      <c r="H34" s="20">
        <f>D34+E34+G34+F34</f>
        <v>5140.0748959778075</v>
      </c>
    </row>
    <row r="35" spans="1:8" ht="12.75" customHeight="1" x14ac:dyDescent="0.2">
      <c r="A35" s="22"/>
      <c r="B35" s="31" t="s">
        <v>16</v>
      </c>
      <c r="C35" s="32"/>
      <c r="D35" s="20">
        <f>D34</f>
        <v>389.88654646324545</v>
      </c>
      <c r="E35" s="20">
        <f>E34</f>
        <v>4750.1883495145621</v>
      </c>
      <c r="F35" s="21">
        <f>F34</f>
        <v>0</v>
      </c>
      <c r="G35" s="21">
        <f>G34</f>
        <v>0</v>
      </c>
      <c r="H35" s="20">
        <f>H34</f>
        <v>5140.0748959778075</v>
      </c>
    </row>
    <row r="36" spans="1:8" ht="12.75" customHeight="1" x14ac:dyDescent="0.2">
      <c r="A36" s="22"/>
      <c r="B36" s="31" t="s">
        <v>33</v>
      </c>
      <c r="C36" s="32"/>
      <c r="D36" s="20">
        <f>D35+D32</f>
        <v>389.88654646324545</v>
      </c>
      <c r="E36" s="20">
        <f>E35+E32</f>
        <v>4750.1883495145621</v>
      </c>
      <c r="F36" s="20">
        <f>F35+F32</f>
        <v>0</v>
      </c>
      <c r="G36" s="20">
        <f>G35+G32</f>
        <v>75.473240660295403</v>
      </c>
      <c r="H36" s="20">
        <f>H35+H32</f>
        <v>5215.5481366381027</v>
      </c>
    </row>
    <row r="37" spans="1:8" ht="12.75" customHeight="1" x14ac:dyDescent="0.2">
      <c r="A37" s="33" t="s">
        <v>45</v>
      </c>
      <c r="B37" s="34"/>
      <c r="C37" s="34"/>
      <c r="D37" s="34"/>
      <c r="E37" s="34"/>
      <c r="F37" s="34"/>
      <c r="G37" s="34"/>
      <c r="H37" s="34"/>
    </row>
    <row r="38" spans="1:8" ht="38.25" x14ac:dyDescent="0.2">
      <c r="A38" s="18">
        <v>10</v>
      </c>
      <c r="B38" s="19" t="s">
        <v>15</v>
      </c>
      <c r="C38" s="25" t="s">
        <v>65</v>
      </c>
      <c r="D38" s="27">
        <f>784.176/7.21</f>
        <v>108.76227461858531</v>
      </c>
      <c r="E38" s="27"/>
      <c r="F38" s="21"/>
      <c r="G38" s="21"/>
      <c r="H38" s="20">
        <f>D38+E38+G38+F38</f>
        <v>108.76227461858531</v>
      </c>
    </row>
    <row r="39" spans="1:8" ht="12.75" customHeight="1" x14ac:dyDescent="0.2">
      <c r="A39" s="22"/>
      <c r="B39" s="31" t="s">
        <v>48</v>
      </c>
      <c r="C39" s="32"/>
      <c r="D39" s="20">
        <f>D38</f>
        <v>108.76227461858531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108.76227461858531</v>
      </c>
    </row>
    <row r="40" spans="1:8" ht="12.75" customHeight="1" x14ac:dyDescent="0.2">
      <c r="A40" s="22"/>
      <c r="B40" s="31" t="s">
        <v>43</v>
      </c>
      <c r="C40" s="32"/>
      <c r="D40" s="20">
        <f>D39+D36</f>
        <v>498.64882108183076</v>
      </c>
      <c r="E40" s="20">
        <f t="shared" ref="E40:G40" si="2">E39+E36</f>
        <v>4750.1883495145621</v>
      </c>
      <c r="F40" s="20">
        <f t="shared" si="2"/>
        <v>0</v>
      </c>
      <c r="G40" s="20">
        <f t="shared" si="2"/>
        <v>75.473240660295403</v>
      </c>
      <c r="H40" s="20">
        <f>H39+H36</f>
        <v>5324.310411256688</v>
      </c>
    </row>
    <row r="41" spans="1:8" ht="12.75" customHeight="1" x14ac:dyDescent="0.2">
      <c r="A41" s="33" t="s">
        <v>46</v>
      </c>
      <c r="B41" s="34"/>
      <c r="C41" s="34"/>
      <c r="D41" s="34"/>
      <c r="E41" s="34"/>
      <c r="F41" s="34"/>
      <c r="G41" s="34"/>
      <c r="H41" s="34"/>
    </row>
    <row r="42" spans="1:8" ht="12.75" customHeight="1" x14ac:dyDescent="0.2">
      <c r="A42" s="18">
        <v>11</v>
      </c>
      <c r="B42" s="19" t="s">
        <v>15</v>
      </c>
      <c r="C42" s="25" t="s">
        <v>58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1" t="s">
        <v>47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1" t="s">
        <v>44</v>
      </c>
      <c r="C44" s="32"/>
      <c r="D44" s="20">
        <f>D43+D40</f>
        <v>498.64882108183076</v>
      </c>
      <c r="E44" s="20">
        <f t="shared" ref="E44:G44" si="3">E43+E40</f>
        <v>4750.1883495145621</v>
      </c>
      <c r="F44" s="20">
        <f t="shared" si="3"/>
        <v>0</v>
      </c>
      <c r="G44" s="20">
        <f t="shared" si="3"/>
        <v>75.473240660295403</v>
      </c>
      <c r="H44" s="20">
        <f>H43+H40</f>
        <v>5324.310411256688</v>
      </c>
    </row>
    <row r="45" spans="1:8" ht="12.75" customHeight="1" x14ac:dyDescent="0.2">
      <c r="A45" s="33" t="s">
        <v>32</v>
      </c>
      <c r="B45" s="34"/>
      <c r="C45" s="34"/>
      <c r="D45" s="34"/>
      <c r="E45" s="34"/>
      <c r="F45" s="34"/>
      <c r="G45" s="34"/>
      <c r="H45" s="34"/>
    </row>
    <row r="46" spans="1:8" ht="12.75" customHeight="1" x14ac:dyDescent="0.2">
      <c r="A46" s="18">
        <v>12</v>
      </c>
      <c r="B46" s="30" t="s">
        <v>15</v>
      </c>
      <c r="C46" s="30" t="s">
        <v>38</v>
      </c>
      <c r="D46" s="30"/>
      <c r="E46" s="30"/>
      <c r="F46" s="30"/>
      <c r="G46" s="29">
        <f>46.74/7.21</f>
        <v>6.482662968099862</v>
      </c>
      <c r="H46" s="20">
        <f t="shared" ref="H46" si="4">G46+F46+E46+D46</f>
        <v>6.482662968099862</v>
      </c>
    </row>
    <row r="47" spans="1:8" ht="12.75" customHeight="1" x14ac:dyDescent="0.2">
      <c r="A47" s="18">
        <v>13</v>
      </c>
      <c r="B47" s="23" t="s">
        <v>59</v>
      </c>
      <c r="C47" s="19" t="s">
        <v>49</v>
      </c>
      <c r="D47" s="21"/>
      <c r="E47" s="21"/>
      <c r="F47" s="21"/>
      <c r="G47" s="20"/>
      <c r="H47" s="20">
        <f>G47+F47+E47+D47</f>
        <v>0</v>
      </c>
    </row>
    <row r="48" spans="1:8" ht="12.75" customHeight="1" x14ac:dyDescent="0.2">
      <c r="A48" s="18">
        <v>14</v>
      </c>
      <c r="B48" s="23" t="s">
        <v>59</v>
      </c>
      <c r="C48" s="19" t="s">
        <v>39</v>
      </c>
      <c r="D48" s="21"/>
      <c r="E48" s="21"/>
      <c r="F48" s="21"/>
      <c r="G48" s="20"/>
      <c r="H48" s="20">
        <f>G48+F48+E48+D48</f>
        <v>0</v>
      </c>
    </row>
    <row r="49" spans="1:8" ht="38.25" x14ac:dyDescent="0.2">
      <c r="A49" s="18">
        <v>15</v>
      </c>
      <c r="B49" s="19" t="s">
        <v>61</v>
      </c>
      <c r="C49" s="19" t="s">
        <v>63</v>
      </c>
      <c r="D49" s="21"/>
      <c r="E49" s="21"/>
      <c r="F49" s="21"/>
      <c r="G49" s="20">
        <f>(D44+E44+F44+G44+H46+H47+H48+H58+H54+H53)/100*6.7</f>
        <v>600.81755495512164</v>
      </c>
      <c r="H49" s="20">
        <f>G49+F49+E49+D49</f>
        <v>600.81755495512164</v>
      </c>
    </row>
    <row r="50" spans="1:8" ht="12.75" customHeight="1" x14ac:dyDescent="0.2">
      <c r="A50" s="22"/>
      <c r="B50" s="31" t="s">
        <v>34</v>
      </c>
      <c r="C50" s="32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607.30021792322145</v>
      </c>
      <c r="H50" s="20">
        <f>D50+E50+F50+G50</f>
        <v>607.30021792322145</v>
      </c>
    </row>
    <row r="51" spans="1:8" ht="12.75" customHeight="1" x14ac:dyDescent="0.2">
      <c r="A51" s="22"/>
      <c r="B51" s="31" t="s">
        <v>17</v>
      </c>
      <c r="C51" s="32"/>
      <c r="D51" s="20">
        <f>D50+D44</f>
        <v>498.64882108183076</v>
      </c>
      <c r="E51" s="20">
        <f>E50+E44</f>
        <v>4750.1883495145621</v>
      </c>
      <c r="F51" s="20">
        <f>F50+F44</f>
        <v>0</v>
      </c>
      <c r="G51" s="20">
        <f>G50+G44</f>
        <v>682.77345858351691</v>
      </c>
      <c r="H51" s="20">
        <f>H50+H44</f>
        <v>5931.6106291799097</v>
      </c>
    </row>
    <row r="52" spans="1:8" ht="12.75" customHeight="1" x14ac:dyDescent="0.2">
      <c r="A52" s="33" t="s">
        <v>28</v>
      </c>
      <c r="B52" s="34"/>
      <c r="C52" s="34"/>
      <c r="D52" s="34"/>
      <c r="E52" s="34"/>
      <c r="F52" s="34"/>
      <c r="G52" s="34"/>
      <c r="H52" s="34"/>
    </row>
    <row r="53" spans="1:8" ht="39.75" customHeight="1" x14ac:dyDescent="0.2">
      <c r="A53" s="18">
        <v>16</v>
      </c>
      <c r="B53" s="19" t="s">
        <v>62</v>
      </c>
      <c r="C53" s="19" t="s">
        <v>26</v>
      </c>
      <c r="D53" s="21"/>
      <c r="E53" s="21"/>
      <c r="F53" s="21"/>
      <c r="G53" s="20">
        <f>(D44+E44+F44+G44+H46+H47+H48)/100*2.14</f>
        <v>114.07897178841047</v>
      </c>
      <c r="H53" s="20">
        <f>D53+E53+F53+G53</f>
        <v>114.07897178841047</v>
      </c>
    </row>
    <row r="54" spans="1:8" ht="39.75" customHeight="1" x14ac:dyDescent="0.2">
      <c r="A54" s="18">
        <v>17</v>
      </c>
      <c r="B54" s="19" t="s">
        <v>64</v>
      </c>
      <c r="C54" s="26" t="s">
        <v>27</v>
      </c>
      <c r="D54" s="21"/>
      <c r="E54" s="21"/>
      <c r="F54" s="21"/>
      <c r="G54" s="20">
        <f>(D44+E44+F44+G44+H46+H47+H48+H58)/100*11.7</f>
        <v>927.34254693274738</v>
      </c>
      <c r="H54" s="20">
        <f>D54+E54+F54+G54</f>
        <v>927.34254693274738</v>
      </c>
    </row>
    <row r="55" spans="1:8" ht="12.75" customHeight="1" x14ac:dyDescent="0.2">
      <c r="A55" s="44" t="s">
        <v>31</v>
      </c>
      <c r="B55" s="45"/>
      <c r="C55" s="46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1041.4215187211578</v>
      </c>
      <c r="H55" s="20">
        <f>D55+E55+F55+G55</f>
        <v>1041.4215187211578</v>
      </c>
    </row>
    <row r="56" spans="1:8" ht="12.75" customHeight="1" x14ac:dyDescent="0.2">
      <c r="A56" s="22"/>
      <c r="B56" s="31" t="s">
        <v>29</v>
      </c>
      <c r="C56" s="32"/>
      <c r="D56" s="20">
        <f>D51+D55</f>
        <v>498.64882108183076</v>
      </c>
      <c r="E56" s="20">
        <f t="shared" ref="E56:G56" si="7">E51+E55</f>
        <v>4750.1883495145621</v>
      </c>
      <c r="F56" s="20">
        <f t="shared" si="7"/>
        <v>0</v>
      </c>
      <c r="G56" s="20">
        <f t="shared" si="7"/>
        <v>1724.1949773046747</v>
      </c>
      <c r="H56" s="20">
        <f>H55+H51</f>
        <v>6973.0321479010672</v>
      </c>
    </row>
    <row r="57" spans="1:8" ht="12.75" customHeight="1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ht="12.75" customHeight="1" x14ac:dyDescent="0.2">
      <c r="A58" s="18">
        <v>18</v>
      </c>
      <c r="B58" s="23" t="s">
        <v>15</v>
      </c>
      <c r="C58" s="19" t="s">
        <v>41</v>
      </c>
      <c r="D58" s="21"/>
      <c r="E58" s="21"/>
      <c r="F58" s="21"/>
      <c r="G58" s="20">
        <f>2588.141+34.151/4.83</f>
        <v>2595.2116004140789</v>
      </c>
      <c r="H58" s="20">
        <f>G58+F58+E58+D58</f>
        <v>2595.2116004140789</v>
      </c>
    </row>
    <row r="59" spans="1:8" ht="12.75" customHeight="1" x14ac:dyDescent="0.2">
      <c r="A59" s="22"/>
      <c r="B59" s="31" t="s">
        <v>19</v>
      </c>
      <c r="C59" s="32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2595.2116004140789</v>
      </c>
      <c r="H59" s="20">
        <f>G59+F59+E59+D59</f>
        <v>2595.2116004140789</v>
      </c>
    </row>
    <row r="60" spans="1:8" ht="12.75" customHeight="1" x14ac:dyDescent="0.2">
      <c r="A60" s="22"/>
      <c r="B60" s="31" t="s">
        <v>20</v>
      </c>
      <c r="C60" s="32"/>
      <c r="D60" s="20">
        <f>D56+D59</f>
        <v>498.64882108183076</v>
      </c>
      <c r="E60" s="20">
        <f>E56+E59</f>
        <v>4750.1883495145621</v>
      </c>
      <c r="F60" s="20">
        <f>F56+F59</f>
        <v>0</v>
      </c>
      <c r="G60" s="20">
        <f>G56+G59</f>
        <v>4319.4065777187534</v>
      </c>
      <c r="H60" s="20">
        <f>D60+E60+F60+G60</f>
        <v>9568.2437483151461</v>
      </c>
    </row>
    <row r="61" spans="1:8" ht="12.75" customHeight="1" x14ac:dyDescent="0.2">
      <c r="A61" s="33" t="s">
        <v>21</v>
      </c>
      <c r="B61" s="34"/>
      <c r="C61" s="34"/>
      <c r="D61" s="34"/>
      <c r="E61" s="34"/>
      <c r="F61" s="34"/>
      <c r="G61" s="34"/>
      <c r="H61" s="34"/>
    </row>
    <row r="62" spans="1:8" ht="12.75" customHeight="1" x14ac:dyDescent="0.2">
      <c r="A62" s="18">
        <v>19</v>
      </c>
      <c r="B62" s="23"/>
      <c r="C62" s="19" t="s">
        <v>22</v>
      </c>
      <c r="D62" s="20">
        <f>D60/100*20</f>
        <v>99.729764216366149</v>
      </c>
      <c r="E62" s="20">
        <f>E60/100*20</f>
        <v>950.0376699029124</v>
      </c>
      <c r="F62" s="20">
        <f>F60/100*20</f>
        <v>0</v>
      </c>
      <c r="G62" s="20">
        <f>G60/100*20</f>
        <v>863.88131554375059</v>
      </c>
      <c r="H62" s="20">
        <f>H60/100*20</f>
        <v>1913.6487496630293</v>
      </c>
    </row>
    <row r="63" spans="1:8" ht="12.75" customHeight="1" x14ac:dyDescent="0.2">
      <c r="A63" s="22"/>
      <c r="B63" s="31" t="s">
        <v>23</v>
      </c>
      <c r="C63" s="32"/>
      <c r="D63" s="20">
        <f>D62</f>
        <v>99.729764216366149</v>
      </c>
      <c r="E63" s="20">
        <f>E62</f>
        <v>950.0376699029124</v>
      </c>
      <c r="F63" s="21">
        <f>F62</f>
        <v>0</v>
      </c>
      <c r="G63" s="20">
        <f>G62</f>
        <v>863.88131554375059</v>
      </c>
      <c r="H63" s="20">
        <f>D63+E63+F63+G63</f>
        <v>1913.6487496630291</v>
      </c>
    </row>
    <row r="64" spans="1:8" ht="12.75" customHeight="1" x14ac:dyDescent="0.2">
      <c r="A64" s="22"/>
      <c r="B64" s="31" t="s">
        <v>24</v>
      </c>
      <c r="C64" s="32"/>
      <c r="D64" s="20">
        <f>D60+D62</f>
        <v>598.37858529819687</v>
      </c>
      <c r="E64" s="20">
        <f>E60+E62</f>
        <v>5700.2260194174742</v>
      </c>
      <c r="F64" s="20">
        <f>F60+F62</f>
        <v>0</v>
      </c>
      <c r="G64" s="20">
        <f>G60+G62</f>
        <v>5183.2878932625044</v>
      </c>
      <c r="H64" s="20">
        <f>H60+H62</f>
        <v>11481.892497978175</v>
      </c>
    </row>
    <row r="65" ht="12.75" customHeight="1" x14ac:dyDescent="0.2"/>
  </sheetData>
  <mergeCells count="37">
    <mergeCell ref="B64:C64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Копылова Алёна Сергеевна</cp:lastModifiedBy>
  <cp:lastPrinted>2023-02-17T08:26:29Z</cp:lastPrinted>
  <dcterms:created xsi:type="dcterms:W3CDTF">2022-07-06T13:17:17Z</dcterms:created>
  <dcterms:modified xsi:type="dcterms:W3CDTF">2024-01-22T10:42:07Z</dcterms:modified>
</cp:coreProperties>
</file>