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0-08-04-2-1018\"/>
    </mc:Choice>
  </mc:AlternateContent>
  <xr:revisionPtr revIDLastSave="0" documentId="13_ncr:1_{5A31F216-7546-4870-8954-FE8A36B5615A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H34" i="4" s="1"/>
  <c r="I33" i="4"/>
  <c r="H33" i="4" s="1"/>
  <c r="I32" i="4"/>
  <c r="H32" i="4" s="1"/>
  <c r="I31" i="4"/>
  <c r="I40" i="4" l="1"/>
  <c r="H31" i="4"/>
  <c r="H40" i="4" s="1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<sst xmlns="http://schemas.openxmlformats.org/spreadsheetml/2006/main" count="694" uniqueCount="384">
  <si>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</si>
  <si>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</si>
  <si>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</si>
  <si>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</si>
  <si>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</si>
  <si>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</si>
  <si>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</si>
  <si>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</si>
  <si>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</si>
  <si>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</si>
  <si>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</si>
  <si>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</si>
  <si>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</si>
  <si>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</si>
  <si>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</si>
  <si>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</si>
  <si>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</si>
  <si>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</si>
  <si>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</si>
  <si>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</si>
  <si>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</si>
  <si>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</si>
  <si>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</si>
  <si>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</si>
  <si>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</si>
  <si>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</si>
  <si>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</si>
  <si>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</si>
  <si>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</si>
  <si>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</si>
  <si>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</si>
  <si>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</si>
  <si>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</si>
  <si>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</si>
  <si>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</si>
  <si>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</si>
  <si>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</si>
  <si>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</si>
  <si>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</si>
  <si>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</si>
  <si>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</si>
  <si>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</si>
  <si>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</si>
  <si>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</si>
  <si>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</si>
  <si>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</si>
  <si>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</si>
  <si>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</si>
  <si>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</si>
  <si>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</si>
  <si>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</si>
  <si>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</si>
  <si>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</si>
  <si>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</si>
  <si>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</si>
  <si>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</si>
  <si>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</si>
  <si>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</si>
  <si>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</si>
  <si>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</si>
  <si>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</si>
  <si>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</si>
  <si>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</si>
  <si>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</si>
  <si>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</si>
  <si>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</si>
  <si>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</si>
  <si>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</si>
  <si>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</si>
  <si>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</si>
  <si>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</si>
  <si>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</si>
  <si>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</si>
  <si>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</si>
  <si>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</si>
  <si>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</si>
  <si>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</si>
  <si>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</si>
  <si>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</si>
  <si>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</si>
  <si>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</si>
  <si>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</si>
  <si>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</si>
  <si>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</si>
  <si>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</si>
  <si>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</si>
  <si>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</si>
  <si>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</si>
  <si>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</si>
  <si>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</si>
  <si>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</si>
  <si>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</si>
  <si>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</si>
  <si>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</si>
  <si>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</si>
  <si>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</si>
  <si>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</si>
  <si>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</si>
  <si>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</si>
  <si>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</si>
  <si>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</si>
  <si>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</si>
  <si>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</si>
  <si>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</si>
  <si>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</si>
  <si>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</si>
  <si>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</si>
  <si>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</si>
  <si>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</si>
  <si>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</si>
  <si>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</si>
  <si>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</si>
  <si>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</si>
  <si>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</si>
  <si>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</si>
  <si>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</si>
  <si>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</si>
  <si>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</si>
  <si>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</si>
  <si>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</si>
  <si>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</si>
  <si>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</si>
  <si>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</si>
  <si>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</si>
  <si>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</si>
  <si>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</si>
  <si>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</si>
  <si>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</si>
  <si>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</si>
  <si>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</si>
  <si>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</si>
  <si>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</si>
  <si>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</si>
  <si>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</si>
  <si>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</si>
  <si>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</si>
  <si>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</si>
  <si>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</si>
  <si>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</si>
  <si>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</si>
  <si>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</si>
  <si>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</si>
  <si>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</si>
  <si>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</si>
  <si>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</si>
  <si>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</si>
  <si>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</si>
  <si>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</si>
  <si>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</si>
  <si>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</si>
  <si>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</si>
  <si>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</si>
  <si>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</si>
  <si>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</si>
  <si>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</si>
  <si>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</si>
  <si>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</si>
  <si>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</si>
  <si>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</si>
  <si>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</si>
  <si>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</si>
  <si>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</si>
  <si>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</si>
  <si>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</si>
  <si>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</si>
  <si>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</si>
  <si>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</si>
  <si>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</si>
  <si>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</si>
  <si>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</si>
  <si>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</si>
  <si>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</si>
  <si>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</si>
  <si>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</si>
  <si>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</si>
  <si>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</si>
  <si>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</si>
  <si>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</si>
  <si>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</si>
  <si>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</si>
  <si>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</si>
  <si>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</si>
  <si>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</si>
  <si>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</si>
  <si>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</si>
  <si>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</si>
  <si>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</si>
  <si>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</si>
  <si>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</si>
  <si>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</si>
  <si>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</si>
  <si>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</si>
  <si>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</si>
  <si>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</si>
  <si>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</si>
  <si>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</si>
  <si>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</si>
  <si>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</si>
  <si>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</si>
  <si>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</si>
  <si>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</si>
  <si>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</si>
  <si>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</si>
  <si>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</si>
  <si>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</si>
  <si>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</si>
  <si>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</si>
  <si>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</si>
  <si>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</si>
  <si>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</si>
  <si>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</si>
  <si>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</si>
  <si>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</si>
  <si>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</si>
  <si>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</si>
  <si>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</si>
  <si>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</si>
  <si>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</si>
  <si>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</si>
  <si>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</si>
  <si>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</si>
  <si>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</si>
  <si>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</si>
  <si>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</si>
  <si>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</si>
  <si>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</si>
  <si>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</si>
  <si>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</si>
  <si>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</si>
  <si>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</si>
  <si>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</si>
  <si>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</si>
  <si>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</si>
  <si>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</si>
  <si>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</si>
  <si>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</si>
  <si>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</si>
  <si>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</si>
  <si>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</si>
  <si>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</si>
  <si>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</si>
  <si>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</si>
  <si>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</si>
  <si>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</si>
  <si>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</si>
  <si>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</si>
  <si>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</si>
  <si>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</si>
  <si>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</si>
  <si>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</si>
  <si>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</si>
  <si>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</si>
  <si>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</si>
  <si>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</si>
  <si>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</si>
  <si>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</si>
  <si>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</si>
  <si>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</si>
  <si>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</si>
  <si>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</si>
  <si>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</si>
  <si>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</si>
  <si>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</si>
  <si>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</si>
  <si>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</si>
  <si>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</si>
  <si>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</si>
  <si>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</si>
  <si>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</si>
  <si>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</si>
  <si>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</si>
  <si>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</si>
  <si>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</si>
  <si>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</si>
  <si>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</si>
  <si>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</si>
  <si>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</si>
  <si>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</si>
  <si>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</si>
  <si>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</si>
  <si>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</si>
  <si>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</si>
  <si>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</si>
  <si>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</si>
  <si>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</si>
  <si>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</si>
  <si>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</si>
  <si>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</si>
  <si>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</si>
  <si>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</si>
  <si>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</si>
  <si>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</si>
  <si>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</si>
  <si>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</si>
  <si>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</si>
  <si>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</si>
  <si>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</si>
  <si>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</si>
  <si>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</si>
  <si>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</si>
  <si>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</si>
  <si>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</si>
  <si>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</si>
  <si>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</si>
  <si>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</si>
  <si>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</si>
  <si>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</si>
  <si>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</si>
  <si>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</si>
  <si>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</si>
  <si>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</si>
  <si>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</si>
  <si>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</si>
  <si>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</si>
  <si>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</si>
  <si>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</si>
  <si>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</si>
  <si>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</si>
  <si>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</si>
  <si>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</si>
  <si>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</si>
  <si>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</si>
  <si>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</si>
  <si>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</si>
  <si>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</si>
  <si>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</si>
  <si>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</si>
  <si>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</si>
  <si>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</si>
  <si>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</si>
  <si>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</si>
  <si>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</si>
  <si>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</si>
  <si>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</si>
  <si>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</si>
  <si>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</si>
  <si>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</si>
  <si>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</si>
  <si>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</si>
  <si>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</si>
  <si>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</si>
  <si>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</si>
  <si>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</si>
  <si>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</si>
  <si>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</si>
  <si>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</si>
  <si>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</si>
  <si>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</si>
  <si>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</si>
  <si>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</si>
  <si>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</si>
  <si>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</si>
  <si>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</si>
  <si>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</si>
  <si>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</si>
  <si>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</si>
  <si>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</si>
  <si>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</si>
  <si>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</si>
  <si>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</si>
  <si>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</si>
  <si>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</si>
  <si>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</si>
  <si>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</si>
  <si>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</si>
  <si>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</si>
  <si>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</si>
  <si>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</si>
  <si>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</si>
  <si>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</si>
  <si>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</si>
  <si>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</si>
  <si>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</si>
  <si>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</si>
  <si>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</si>
  <si>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</si>
  <si>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</si>
  <si>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</si>
  <si>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H_16-1-17-0-08-04-2-1018</t>
  </si>
  <si>
    <t>Всев, РК КЛ-10 кВ от ПС-537 ф. 503 до яч. 1 ТП-8823 в г. Сертолово Всеволожского района ЛО (инв. № 170000325) (16-1-17-0-08-04-2-1018)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</si>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</sst>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73" customWidth="1"/>
    <col min="2" max="2" width="60.42578125" style="74" customWidth="1"/>
    <col min="3" max="3" width="13.5703125" style="74" customWidth="1"/>
    <col min="4" max="4" width="10.5703125" style="74" customWidth="1"/>
    <col min="5" max="5" width="14.28515625" style="74" customWidth="1"/>
    <col min="6" max="6" width="14.42578125" style="74" customWidth="1"/>
    <col min="7" max="7" width="17.85546875" style="74" customWidth="1"/>
    <col min="8" max="9" width="17.5703125" style="74" customWidth="1"/>
    <col min="10" max="10" width="13.5703125" style="74" hidden="1" customWidth="1"/>
    <col min="11" max="11" width="9.140625" style="74" hidden="1" customWidth="1"/>
    <col min="12" max="12" width="14.140625" style="74" hidden="1" customWidth="1"/>
    <col min="13" max="13" width="10.28515625" style="74" hidden="1" customWidth="1"/>
    <col min="14" max="14" width="9.140625" style="74" hidden="1" customWidth="1"/>
    <col min="15" max="15" width="9.140625" style="74"/>
    <col min="16" max="16" width="15.28515625" style="74" customWidth="1"/>
    <col min="17" max="16384" width="9.140625" style="74"/>
  </cols>
  <sheetData>
    <row r="1" spans="1:17" x14ac:dyDescent="0.25">
      <c r="H1" s="7" t="s">
        <v>37</v>
      </c>
      <c r="I1" s="7"/>
    </row>
    <row r="3" spans="1:17" x14ac:dyDescent="0.25">
      <c r="A3" s="75" t="s">
        <v>19</v>
      </c>
    </row>
    <row r="5" spans="1:17" ht="25.5" customHeight="1" x14ac:dyDescent="0.25">
      <c r="A5" s="66" t="s">
        <v>379</v>
      </c>
      <c r="B5" s="66"/>
      <c r="C5" s="66"/>
      <c r="D5" s="66"/>
      <c r="E5" s="66"/>
      <c r="F5" s="66"/>
    </row>
    <row r="7" spans="1:17" ht="21" customHeight="1" x14ac:dyDescent="0.25">
      <c r="A7" s="76" t="s">
        <v>8</v>
      </c>
      <c r="F7" s="67" t="s">
        <v>378</v>
      </c>
      <c r="G7" s="67"/>
      <c r="H7" s="67"/>
      <c r="I7" s="62"/>
    </row>
    <row r="8" spans="1:17" x14ac:dyDescent="0.25">
      <c r="A8" s="77"/>
    </row>
    <row r="9" spans="1:17" x14ac:dyDescent="0.25">
      <c r="A9" s="76" t="s">
        <v>15</v>
      </c>
      <c r="F9" s="67" t="s">
        <v>335</v>
      </c>
      <c r="G9" s="67"/>
      <c r="H9" s="67"/>
      <c r="I9" s="62"/>
    </row>
    <row r="10" spans="1:17" x14ac:dyDescent="0.25">
      <c r="A10" s="77"/>
    </row>
    <row r="11" spans="1:17" x14ac:dyDescent="0.25">
      <c r="A11" s="78" t="s">
        <v>20</v>
      </c>
      <c r="B11" s="79"/>
      <c r="C11" s="79"/>
    </row>
    <row r="12" spans="1:17" x14ac:dyDescent="0.25">
      <c r="H12" s="80" t="s">
        <v>383</v>
      </c>
      <c r="I12" s="80"/>
    </row>
    <row r="13" spans="1:17" s="73" customFormat="1" ht="26.25" customHeight="1" x14ac:dyDescent="0.25">
      <c r="A13" s="81" t="s">
        <v>9</v>
      </c>
      <c r="B13" s="81" t="s">
        <v>21</v>
      </c>
      <c r="C13" s="81" t="s">
        <v>11</v>
      </c>
      <c r="D13" s="81" t="s">
        <v>10</v>
      </c>
      <c r="E13" s="81" t="s">
        <v>43</v>
      </c>
      <c r="F13" s="81" t="s">
        <v>14</v>
      </c>
      <c r="G13" s="81" t="s">
        <v>27</v>
      </c>
      <c r="H13" s="81" t="s">
        <v>42</v>
      </c>
      <c r="I13" s="82"/>
      <c r="J13" s="72"/>
      <c r="K13" s="71"/>
      <c r="L13" s="83">
        <v>7.46</v>
      </c>
    </row>
    <row r="14" spans="1:17" ht="37.5" customHeight="1" x14ac:dyDescent="0.25">
      <c r="A14" s="84"/>
      <c r="B14" s="84"/>
      <c r="C14" s="84"/>
      <c r="D14" s="84"/>
      <c r="E14" s="84"/>
      <c r="F14" s="84"/>
      <c r="G14" s="84"/>
      <c r="H14" s="84"/>
      <c r="I14" s="82"/>
      <c r="J14" s="71"/>
      <c r="K14" s="71"/>
      <c r="L14" s="83">
        <v>6.16</v>
      </c>
      <c r="N14" s="85"/>
      <c r="O14" s="86"/>
      <c r="P14" s="56"/>
      <c r="Q14" s="87"/>
    </row>
    <row r="15" spans="1:17" ht="15.75" x14ac:dyDescent="0.25">
      <c r="A15" s="88" t="s">
        <v>22</v>
      </c>
      <c r="B15" s="89" t="s">
        <v>23</v>
      </c>
      <c r="C15" s="90"/>
      <c r="D15" s="91"/>
      <c r="E15" s="91"/>
      <c r="F15" s="91"/>
      <c r="G15" s="91"/>
      <c r="H15" s="91"/>
      <c r="I15" s="92"/>
      <c r="J15" s="70"/>
      <c r="K15" s="70"/>
      <c r="L15" s="83">
        <v>5.62</v>
      </c>
      <c r="N15" s="85"/>
      <c r="O15" s="86"/>
      <c r="P15" s="93"/>
      <c r="Q15" s="94"/>
    </row>
    <row r="16" spans="1:17" ht="15.75" x14ac:dyDescent="0.25">
      <c r="A16" s="95" t="s">
        <v>355</v>
      </c>
      <c r="B16" s="96" t="s">
        <v>232</v>
      </c>
      <c r="C16" s="97" t="s">
        <v>327</v>
      </c>
      <c r="D16" s="98">
        <v>1</v>
      </c>
      <c r="E16" s="98">
        <f>VLOOKUP(B16,'Типовые 2 кв. 2021'!B:D,3,)</f>
        <v>2573671.6333333333</v>
      </c>
      <c r="F16" s="98">
        <f>D16*E16</f>
        <v>2573671.6333333333</v>
      </c>
      <c r="G16" s="99">
        <v>5.62</v>
      </c>
      <c r="H16" s="98">
        <f>F16*G16</f>
        <v>14464034.579333333</v>
      </c>
      <c r="I16" s="100"/>
      <c r="K16" s="92"/>
      <c r="L16" s="92"/>
      <c r="N16" s="85"/>
      <c r="O16" s="86"/>
      <c r="P16" s="93"/>
      <c r="Q16" s="94"/>
    </row>
    <row r="17" spans="1:17" ht="15.75" x14ac:dyDescent="0.25">
      <c r="A17" s="95" t="s">
        <v>353</v>
      </c>
      <c r="B17" s="96" t="s">
        <v>195</v>
      </c>
      <c r="C17" s="97" t="s">
        <v>327</v>
      </c>
      <c r="D17" s="98">
        <v>0</v>
      </c>
      <c r="E17" s="98">
        <f>VLOOKUP(B17,'Типовые 2 кв. 2021'!B:D,3,)</f>
        <v>898103.21666666679</v>
      </c>
      <c r="F17" s="98">
        <f>D17*E17</f>
        <v>0</v>
      </c>
      <c r="G17" s="99">
        <v>5.62</v>
      </c>
      <c r="H17" s="98">
        <f>F17*G17</f>
        <v>0</v>
      </c>
      <c r="I17" s="100"/>
      <c r="K17" s="92"/>
      <c r="L17" s="92"/>
      <c r="N17" s="85"/>
      <c r="O17" s="86"/>
      <c r="P17" s="93"/>
      <c r="Q17" s="94"/>
    </row>
    <row r="18" spans="1:17" ht="15.75" x14ac:dyDescent="0.25">
      <c r="A18" s="95" t="s">
        <v>354</v>
      </c>
      <c r="B18" s="96" t="s">
        <v>370</v>
      </c>
      <c r="C18" s="97" t="s">
        <v>375</v>
      </c>
      <c r="D18" s="98">
        <v>0</v>
      </c>
      <c r="E18" s="98">
        <f>VLOOKUP(B18,'Типовые 2 кв. 2021'!B:D,3,)</f>
        <v>11335.533333333333</v>
      </c>
      <c r="F18" s="98">
        <f>D18*E18</f>
        <v>0</v>
      </c>
      <c r="G18" s="99">
        <v>5.62</v>
      </c>
      <c r="H18" s="98">
        <f>F18*G18</f>
        <v>0</v>
      </c>
      <c r="I18" s="100"/>
      <c r="K18" s="92"/>
      <c r="L18" s="92"/>
      <c r="N18" s="85"/>
      <c r="O18" s="86"/>
      <c r="P18" s="93"/>
      <c r="Q18" s="94"/>
    </row>
    <row r="19" spans="1:17" ht="15.75" x14ac:dyDescent="0.25">
      <c r="A19" s="101"/>
      <c r="B19" s="102"/>
      <c r="C19" s="97"/>
      <c r="D19" s="98"/>
      <c r="E19" s="103"/>
      <c r="F19" s="98"/>
      <c r="G19" s="99"/>
      <c r="H19" s="98"/>
      <c r="I19" s="100"/>
      <c r="N19" s="85"/>
      <c r="O19" s="86"/>
      <c r="P19" s="93"/>
      <c r="Q19" s="94"/>
    </row>
    <row r="20" spans="1:17" x14ac:dyDescent="0.25">
      <c r="A20" s="101"/>
      <c r="B20" s="90"/>
      <c r="C20" s="97"/>
      <c r="D20" s="99"/>
      <c r="E20" s="99"/>
      <c r="F20" s="99"/>
      <c r="G20" s="99"/>
      <c r="H20" s="99"/>
      <c r="I20" s="104"/>
    </row>
    <row r="21" spans="1:17" x14ac:dyDescent="0.25">
      <c r="A21" s="101"/>
      <c r="B21" s="90"/>
      <c r="C21" s="97"/>
      <c r="D21" s="99"/>
      <c r="E21" s="99"/>
      <c r="F21" s="99"/>
      <c r="G21" s="99"/>
      <c r="H21" s="99"/>
      <c r="I21" s="104"/>
    </row>
    <row r="22" spans="1:17" x14ac:dyDescent="0.25">
      <c r="A22" s="101"/>
      <c r="B22" s="89" t="s">
        <v>12</v>
      </c>
      <c r="C22" s="97"/>
      <c r="D22" s="99"/>
      <c r="E22" s="99"/>
      <c r="F22" s="99"/>
      <c r="G22" s="99"/>
      <c r="H22" s="99">
        <f>SUM(H23:H24)</f>
        <v>14464034.579333333</v>
      </c>
      <c r="I22" s="104"/>
    </row>
    <row r="23" spans="1:17" x14ac:dyDescent="0.25">
      <c r="A23" s="101"/>
      <c r="B23" s="105" t="s">
        <v>2</v>
      </c>
      <c r="C23" s="97"/>
      <c r="D23" s="99"/>
      <c r="E23" s="99"/>
      <c r="F23" s="99"/>
      <c r="G23" s="99"/>
      <c r="H23" s="99">
        <f>H16+H17+H18</f>
        <v>14464034.579333333</v>
      </c>
      <c r="I23" s="104"/>
    </row>
    <row r="24" spans="1:17" x14ac:dyDescent="0.25">
      <c r="A24" s="101"/>
      <c r="B24" s="105" t="s">
        <v>3</v>
      </c>
      <c r="C24" s="97"/>
      <c r="D24" s="99"/>
      <c r="E24" s="99"/>
      <c r="F24" s="99"/>
      <c r="G24" s="99"/>
      <c r="H24" s="99"/>
      <c r="I24" s="104"/>
    </row>
    <row r="25" spans="1:17" x14ac:dyDescent="0.25">
      <c r="A25" s="88" t="s">
        <v>24</v>
      </c>
      <c r="B25" s="89" t="s">
        <v>31</v>
      </c>
      <c r="C25" s="97"/>
      <c r="D25" s="99"/>
      <c r="E25" s="99"/>
      <c r="F25" s="99"/>
      <c r="G25" s="99"/>
      <c r="H25" s="99">
        <f>H22*0.08</f>
        <v>1157122.7663466667</v>
      </c>
      <c r="I25" s="104"/>
    </row>
    <row r="26" spans="1:17" x14ac:dyDescent="0.25">
      <c r="A26" s="88" t="s">
        <v>26</v>
      </c>
      <c r="B26" s="89" t="s">
        <v>25</v>
      </c>
      <c r="C26" s="97"/>
      <c r="D26" s="99"/>
      <c r="E26" s="99"/>
      <c r="F26" s="99"/>
      <c r="G26" s="99"/>
      <c r="H26" s="99">
        <f>H25+H22</f>
        <v>15621157.34568</v>
      </c>
      <c r="I26" s="104"/>
      <c r="J26" s="106">
        <f>H26-(SUM(C31:C33))</f>
        <v>0</v>
      </c>
    </row>
    <row r="27" spans="1:17" x14ac:dyDescent="0.25">
      <c r="A27" s="107"/>
      <c r="B27" s="70"/>
      <c r="C27" s="70"/>
    </row>
    <row r="28" spans="1:17" x14ac:dyDescent="0.25">
      <c r="A28" s="79" t="s">
        <v>13</v>
      </c>
      <c r="B28" s="70"/>
      <c r="C28" s="70"/>
    </row>
    <row r="29" spans="1:17" x14ac:dyDescent="0.25">
      <c r="A29" s="108"/>
      <c r="B29" s="70"/>
      <c r="C29" s="70"/>
      <c r="I29" s="80" t="s">
        <v>383</v>
      </c>
    </row>
    <row r="30" spans="1:17" ht="63.75" customHeight="1" x14ac:dyDescent="0.25">
      <c r="A30" s="109" t="s">
        <v>9</v>
      </c>
      <c r="B30" s="109" t="s">
        <v>0</v>
      </c>
      <c r="C30" s="110" t="s">
        <v>44</v>
      </c>
      <c r="D30" s="109" t="s">
        <v>40</v>
      </c>
      <c r="E30" s="109" t="s">
        <v>16</v>
      </c>
      <c r="F30" s="109" t="s">
        <v>17</v>
      </c>
      <c r="G30" s="109" t="s">
        <v>18</v>
      </c>
      <c r="H30" s="109" t="s">
        <v>376</v>
      </c>
      <c r="I30" s="109" t="s">
        <v>377</v>
      </c>
    </row>
    <row r="31" spans="1:17" ht="15.75" x14ac:dyDescent="0.25">
      <c r="A31" s="111">
        <v>1</v>
      </c>
      <c r="B31" s="105" t="s">
        <v>1</v>
      </c>
      <c r="C31" s="112">
        <f>H25</f>
        <v>1157122.7663466667</v>
      </c>
      <c r="D31" s="113">
        <v>1.0369999999999999</v>
      </c>
      <c r="E31" s="63">
        <f>C31*D31</f>
        <v>1199936.3087014933</v>
      </c>
      <c r="F31" s="63">
        <f>E31*0.2</f>
        <v>239987.26174029868</v>
      </c>
      <c r="G31" s="63">
        <f>E31+F31</f>
        <v>1439923.570441792</v>
      </c>
      <c r="H31" s="63">
        <f>1.2*I31</f>
        <v>721830.87956079643</v>
      </c>
      <c r="I31" s="114">
        <f>J31*1000</f>
        <v>601525.73296733038</v>
      </c>
      <c r="J31" s="85">
        <v>601.52573296733033</v>
      </c>
      <c r="K31" s="86"/>
      <c r="L31" s="93"/>
      <c r="M31" s="115"/>
      <c r="N31" s="64"/>
    </row>
    <row r="32" spans="1:17" ht="15.75" x14ac:dyDescent="0.25">
      <c r="A32" s="111">
        <v>2</v>
      </c>
      <c r="B32" s="105" t="s">
        <v>2</v>
      </c>
      <c r="C32" s="116">
        <f>H23</f>
        <v>14464034.579333333</v>
      </c>
      <c r="D32" s="113">
        <v>1.0369999999999999</v>
      </c>
      <c r="E32" s="63">
        <f t="shared" ref="E32:E39" si="0">C32*D32</f>
        <v>14999203.858768666</v>
      </c>
      <c r="F32" s="63">
        <f t="shared" ref="F32:F39" si="1">E32*0.2</f>
        <v>2999840.7717537335</v>
      </c>
      <c r="G32" s="63">
        <f t="shared" ref="G32:G39" si="2">E32+F32</f>
        <v>17999044.6305224</v>
      </c>
      <c r="H32" s="63">
        <f t="shared" ref="H32:H34" si="3">1.2*I32</f>
        <v>7006272.453437834</v>
      </c>
      <c r="I32" s="114">
        <f t="shared" ref="I32:I34" si="4">J32*1000</f>
        <v>5838560.3778648619</v>
      </c>
      <c r="J32" s="85">
        <v>5838.5603778648619</v>
      </c>
      <c r="K32" s="86"/>
      <c r="L32" s="93"/>
      <c r="M32" s="115"/>
    </row>
    <row r="33" spans="1:16" ht="15.75" x14ac:dyDescent="0.25">
      <c r="A33" s="111">
        <v>3</v>
      </c>
      <c r="B33" s="105" t="s">
        <v>3</v>
      </c>
      <c r="C33" s="116">
        <f>H24</f>
        <v>0</v>
      </c>
      <c r="D33" s="113">
        <v>1.0369999999999999</v>
      </c>
      <c r="E33" s="63">
        <f t="shared" si="0"/>
        <v>0</v>
      </c>
      <c r="F33" s="63">
        <f t="shared" si="1"/>
        <v>0</v>
      </c>
      <c r="G33" s="63">
        <f t="shared" si="2"/>
        <v>0</v>
      </c>
      <c r="H33" s="63">
        <f t="shared" si="3"/>
        <v>0</v>
      </c>
      <c r="I33" s="114">
        <f t="shared" si="4"/>
        <v>0</v>
      </c>
      <c r="J33" s="85"/>
      <c r="K33" s="86"/>
      <c r="L33" s="93"/>
      <c r="M33" s="115"/>
    </row>
    <row r="34" spans="1:16" ht="15.75" x14ac:dyDescent="0.25">
      <c r="A34" s="111">
        <v>4</v>
      </c>
      <c r="B34" s="105" t="s">
        <v>7</v>
      </c>
      <c r="C34" s="116">
        <f>SUM(C35:C39)</f>
        <v>2588425.7721791761</v>
      </c>
      <c r="D34" s="113">
        <v>1.0369999999999999</v>
      </c>
      <c r="E34" s="63">
        <f t="shared" si="0"/>
        <v>2684197.5257498054</v>
      </c>
      <c r="F34" s="63">
        <f t="shared" si="1"/>
        <v>536839.5051499611</v>
      </c>
      <c r="G34" s="63">
        <f t="shared" si="2"/>
        <v>3221037.0308997664</v>
      </c>
      <c r="H34" s="63">
        <f t="shared" si="3"/>
        <v>383374.41600951279</v>
      </c>
      <c r="I34" s="114">
        <f t="shared" si="4"/>
        <v>319478.68000792735</v>
      </c>
      <c r="J34" s="85">
        <v>319.47868000792738</v>
      </c>
      <c r="K34" s="86"/>
      <c r="L34" s="93"/>
      <c r="M34" s="115"/>
    </row>
    <row r="35" spans="1:16" ht="15.75" x14ac:dyDescent="0.25">
      <c r="A35" s="95" t="s">
        <v>356</v>
      </c>
      <c r="B35" s="105" t="s">
        <v>4</v>
      </c>
      <c r="C35" s="116">
        <f>SUM(C31:C33)*J35</f>
        <v>151525.22625309601</v>
      </c>
      <c r="D35" s="113">
        <v>1.0369999999999999</v>
      </c>
      <c r="E35" s="63">
        <f t="shared" si="0"/>
        <v>157131.65962446056</v>
      </c>
      <c r="F35" s="63">
        <f t="shared" si="1"/>
        <v>31426.331924892114</v>
      </c>
      <c r="G35" s="63">
        <f t="shared" si="2"/>
        <v>188557.99154935268</v>
      </c>
      <c r="H35" s="63"/>
      <c r="I35" s="63"/>
      <c r="J35" s="117">
        <v>9.7000000000000003E-3</v>
      </c>
      <c r="K35" s="86"/>
      <c r="L35" s="93"/>
      <c r="M35" s="115"/>
    </row>
    <row r="36" spans="1:16" ht="15.75" x14ac:dyDescent="0.25">
      <c r="A36" s="95" t="s">
        <v>357</v>
      </c>
      <c r="B36" s="118" t="s">
        <v>38</v>
      </c>
      <c r="C36" s="116">
        <f>SUM(C31:C33)*J36</f>
        <v>334292.76719755196</v>
      </c>
      <c r="D36" s="113">
        <v>1.0369999999999999</v>
      </c>
      <c r="E36" s="63">
        <f t="shared" si="0"/>
        <v>346661.59958386136</v>
      </c>
      <c r="F36" s="63">
        <f t="shared" si="1"/>
        <v>69332.319916772278</v>
      </c>
      <c r="G36" s="63">
        <f t="shared" si="2"/>
        <v>415993.91950063361</v>
      </c>
      <c r="H36" s="63"/>
      <c r="I36" s="63"/>
      <c r="J36" s="117">
        <v>2.1399999999999999E-2</v>
      </c>
      <c r="K36" s="86"/>
      <c r="L36" s="93"/>
      <c r="M36" s="115"/>
    </row>
    <row r="37" spans="1:16" ht="15.75" x14ac:dyDescent="0.25">
      <c r="A37" s="95" t="s">
        <v>358</v>
      </c>
      <c r="B37" s="118" t="s">
        <v>39</v>
      </c>
      <c r="C37" s="116">
        <f>SUM(C31:C33)*J37</f>
        <v>1318425.6799753921</v>
      </c>
      <c r="D37" s="113">
        <v>1.0369999999999999</v>
      </c>
      <c r="E37" s="63">
        <f t="shared" si="0"/>
        <v>1367207.4301344815</v>
      </c>
      <c r="F37" s="63">
        <f t="shared" si="1"/>
        <v>273441.48602689634</v>
      </c>
      <c r="G37" s="63">
        <f t="shared" si="2"/>
        <v>1640648.9161613779</v>
      </c>
      <c r="H37" s="63"/>
      <c r="I37" s="63"/>
      <c r="J37" s="117">
        <v>8.4400000000000003E-2</v>
      </c>
      <c r="K37" s="86"/>
      <c r="L37" s="93"/>
      <c r="M37" s="115"/>
    </row>
    <row r="38" spans="1:16" ht="15.75" x14ac:dyDescent="0.25">
      <c r="A38" s="95" t="s">
        <v>359</v>
      </c>
      <c r="B38" s="105" t="s">
        <v>6</v>
      </c>
      <c r="C38" s="116">
        <f>SUM(C31:C33)*J38</f>
        <v>445202.98435188003</v>
      </c>
      <c r="D38" s="113">
        <v>1.0369999999999999</v>
      </c>
      <c r="E38" s="63">
        <f t="shared" si="0"/>
        <v>461675.49477289955</v>
      </c>
      <c r="F38" s="63">
        <f t="shared" si="1"/>
        <v>92335.098954579909</v>
      </c>
      <c r="G38" s="63">
        <f t="shared" si="2"/>
        <v>554010.59372747946</v>
      </c>
      <c r="H38" s="63"/>
      <c r="I38" s="63"/>
      <c r="J38" s="117">
        <v>2.8500000000000001E-2</v>
      </c>
      <c r="K38" s="86"/>
      <c r="L38" s="93"/>
      <c r="M38" s="115"/>
    </row>
    <row r="39" spans="1:16" x14ac:dyDescent="0.25">
      <c r="A39" s="95" t="s">
        <v>360</v>
      </c>
      <c r="B39" s="105" t="s">
        <v>5</v>
      </c>
      <c r="C39" s="116">
        <f>SUM(C31:C33)*J39</f>
        <v>338979.11440125603</v>
      </c>
      <c r="D39" s="113">
        <v>1.0369999999999999</v>
      </c>
      <c r="E39" s="63">
        <f t="shared" si="0"/>
        <v>351521.34163410246</v>
      </c>
      <c r="F39" s="63">
        <f t="shared" si="1"/>
        <v>70304.2683268205</v>
      </c>
      <c r="G39" s="63">
        <f t="shared" si="2"/>
        <v>421825.60996092297</v>
      </c>
      <c r="H39" s="63"/>
      <c r="I39" s="63"/>
      <c r="J39" s="119">
        <v>2.1700000000000001E-2</v>
      </c>
    </row>
    <row r="40" spans="1:16" x14ac:dyDescent="0.25">
      <c r="A40" s="101"/>
      <c r="B40" s="120" t="s">
        <v>361</v>
      </c>
      <c r="C40" s="116">
        <f>SUM(C31:C34)</f>
        <v>18209583.117859177</v>
      </c>
      <c r="D40" s="113">
        <v>1.0369999999999999</v>
      </c>
      <c r="E40" s="63">
        <f>SUM(E31:E34)</f>
        <v>18883337.693219963</v>
      </c>
      <c r="F40" s="63">
        <f>SUM(F31:F34)</f>
        <v>3776667.538643993</v>
      </c>
      <c r="G40" s="63">
        <f>SUM(G31:G34)</f>
        <v>22660005.231863961</v>
      </c>
      <c r="H40" s="63">
        <f>SUM(H31:H34)</f>
        <v>8111477.7490081433</v>
      </c>
      <c r="I40" s="63">
        <f>SUM(I31:I34)</f>
        <v>6759564.7908401191</v>
      </c>
    </row>
    <row r="42" spans="1:16" s="70" customFormat="1" ht="12.75" x14ac:dyDescent="0.2">
      <c r="A42" s="3" t="s">
        <v>28</v>
      </c>
      <c r="B42" s="3"/>
      <c r="C42" s="2"/>
      <c r="D42" s="2"/>
      <c r="E42" s="2"/>
    </row>
    <row r="43" spans="1:16" s="71" customFormat="1" ht="67.5" customHeight="1" x14ac:dyDescent="0.25">
      <c r="A43" s="4" t="s">
        <v>29</v>
      </c>
      <c r="B43" s="65" t="s">
        <v>380</v>
      </c>
      <c r="C43" s="65"/>
      <c r="D43" s="65"/>
      <c r="E43" s="65"/>
      <c r="F43" s="65"/>
      <c r="G43" s="65"/>
    </row>
    <row r="44" spans="1:16" s="71" customFormat="1" ht="40.5" customHeight="1" x14ac:dyDescent="0.25">
      <c r="A44" s="4" t="s">
        <v>30</v>
      </c>
      <c r="B44" s="65" t="s">
        <v>362</v>
      </c>
      <c r="C44" s="65"/>
      <c r="D44" s="65"/>
      <c r="E44" s="65"/>
      <c r="F44" s="65"/>
      <c r="G44" s="65"/>
      <c r="H44" s="72"/>
      <c r="I44" s="72"/>
      <c r="J44" s="72" t="s">
        <v>369</v>
      </c>
      <c r="K44" s="71">
        <v>7.46</v>
      </c>
      <c r="M44" s="59" t="s">
        <v>334</v>
      </c>
      <c r="N44" s="60">
        <v>1.0369999999999999</v>
      </c>
      <c r="O44" s="59"/>
      <c r="P44" s="59"/>
    </row>
    <row r="45" spans="1:16" s="71" customFormat="1" ht="28.5" customHeight="1" x14ac:dyDescent="0.25">
      <c r="A45" s="4" t="s">
        <v>32</v>
      </c>
      <c r="B45" s="65" t="s">
        <v>33</v>
      </c>
      <c r="C45" s="65"/>
      <c r="D45" s="65"/>
      <c r="E45" s="65"/>
      <c r="F45" s="65"/>
      <c r="G45" s="65"/>
      <c r="J45" s="71" t="s">
        <v>367</v>
      </c>
      <c r="K45" s="71">
        <v>5.62</v>
      </c>
      <c r="M45" s="59" t="s">
        <v>335</v>
      </c>
      <c r="N45" s="60">
        <f>1.037*1.038</f>
        <v>1.076406</v>
      </c>
      <c r="O45" s="61"/>
      <c r="P45" s="61"/>
    </row>
    <row r="46" spans="1:16" s="70" customFormat="1" ht="16.5" customHeight="1" x14ac:dyDescent="0.2">
      <c r="A46" s="4" t="s">
        <v>34</v>
      </c>
      <c r="B46" s="5" t="s">
        <v>381</v>
      </c>
      <c r="C46" s="5"/>
      <c r="D46" s="2"/>
      <c r="E46" s="2"/>
      <c r="J46" s="70" t="s">
        <v>366</v>
      </c>
      <c r="K46" s="70">
        <v>6.16</v>
      </c>
      <c r="M46" s="59" t="s">
        <v>336</v>
      </c>
      <c r="N46" s="60">
        <f>1.037*1.038*1.038</f>
        <v>1.117309428</v>
      </c>
      <c r="O46" s="121"/>
      <c r="P46" s="121"/>
    </row>
    <row r="47" spans="1:16" s="70" customFormat="1" ht="15.75" customHeight="1" x14ac:dyDescent="0.2">
      <c r="A47" s="6" t="s">
        <v>35</v>
      </c>
      <c r="B47" s="5" t="s">
        <v>382</v>
      </c>
      <c r="C47" s="5"/>
      <c r="D47" s="2"/>
      <c r="E47" s="2"/>
      <c r="M47" s="59" t="s">
        <v>337</v>
      </c>
      <c r="N47" s="60">
        <f>1.037*1.038*1.038*1.038</f>
        <v>1.159767186264</v>
      </c>
      <c r="O47" s="121"/>
      <c r="P47" s="121"/>
    </row>
    <row r="48" spans="1:16" s="70" customFormat="1" ht="18.75" customHeight="1" x14ac:dyDescent="0.25">
      <c r="A48" s="6" t="s">
        <v>36</v>
      </c>
      <c r="B48" s="5" t="s">
        <v>41</v>
      </c>
      <c r="C48" s="5"/>
      <c r="D48" s="2"/>
      <c r="E48" s="2"/>
      <c r="M48" s="59"/>
      <c r="N48" s="61"/>
      <c r="O48" s="121"/>
      <c r="P48" s="121"/>
    </row>
    <row r="49" spans="1:2" s="70" customFormat="1" ht="12.75" x14ac:dyDescent="0.2">
      <c r="A49" s="107"/>
    </row>
    <row r="50" spans="1:2" x14ac:dyDescent="0.25">
      <c r="B50" s="71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8" t="s">
        <v>46</v>
      </c>
      <c r="C3" s="68"/>
      <c r="D3" s="6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9"/>
      <c r="D6" s="6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363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364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2022-03-17T12:51:33Z</dcterms:modified>
</cp:coreProperties>
</file>