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1-08-03-2-0874\"/>
    </mc:Choice>
  </mc:AlternateContent>
  <xr:revisionPtr revIDLastSave="0" documentId="13_ncr:1_{8AB97DC7-636A-4C50-9CA9-19FA214A196C}" xr6:coauthVersionLast="36" xr6:coauthVersionMax="36" xr10:uidLastSave="{00000000-0000-0000-0000-000000000000}"/>
  <bookViews>
    <workbookView xWindow="0" yWindow="0" windowWidth="28800" windowHeight="122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<sst xmlns="http://schemas.openxmlformats.org/spreadsheetml/2006/main" count="688" uniqueCount="382">
  <si>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</si>
  <si>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</si>
  <si>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</si>
  <si>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</si>
  <si>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</si>
  <si>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</si>
  <si>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</si>
  <si>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</si>
  <si>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</si>
  <si>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</si>
  <si>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</si>
  <si>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</si>
  <si>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</si>
  <si>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</si>
  <si>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</si>
  <si>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</si>
  <si>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</si>
  <si>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</si>
  <si>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</si>
  <si>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</si>
  <si>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</si>
  <si>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</si>
  <si>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</si>
  <si>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</si>
  <si>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</si>
  <si>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</si>
  <si>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</si>
  <si>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</si>
  <si>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</si>
  <si>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</si>
  <si>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</si>
  <si>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</si>
  <si>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</si>
  <si>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</si>
  <si>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</si>
  <si>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</si>
  <si>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</si>
  <si>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</si>
  <si>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</si>
  <si>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</si>
  <si>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</si>
  <si>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</si>
  <si>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</si>
  <si>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</si>
  <si>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</si>
  <si>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</si>
  <si>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</si>
  <si>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</si>
  <si>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</si>
  <si>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</si>
  <si>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</si>
  <si>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</si>
  <si>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</si>
  <si>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</si>
  <si>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</si>
  <si>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</si>
  <si>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</si>
  <si>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</si>
  <si>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</si>
  <si>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</si>
  <si>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</si>
  <si>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</si>
  <si>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</si>
  <si>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</si>
  <si>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</si>
  <si>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</si>
  <si>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</si>
  <si>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</si>
  <si>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</si>
  <si>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</si>
  <si>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</si>
  <si>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</si>
  <si>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</si>
  <si>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</si>
  <si>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</si>
  <si>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</si>
  <si>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</si>
  <si>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</si>
  <si>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</si>
  <si>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</si>
  <si>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</si>
  <si>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</si>
  <si>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</si>
  <si>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</si>
  <si>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</si>
  <si>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</si>
  <si>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</si>
  <si>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</si>
  <si>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</si>
  <si>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</si>
  <si>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</si>
  <si>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</si>
  <si>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</si>
  <si>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</si>
  <si>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</si>
  <si>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</si>
  <si>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</si>
  <si>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</si>
  <si>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</si>
  <si>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</si>
  <si>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</si>
  <si>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</si>
  <si>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</si>
  <si>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</si>
  <si>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</si>
  <si>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</si>
  <si>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</si>
  <si>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</si>
  <si>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</si>
  <si>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</si>
  <si>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</si>
  <si>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</si>
  <si>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</si>
  <si>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</si>
  <si>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</si>
  <si>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</si>
  <si>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</si>
  <si>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</si>
  <si>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</si>
  <si>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</si>
  <si>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</si>
  <si>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</si>
  <si>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</si>
  <si>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</si>
  <si>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</si>
  <si>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</si>
  <si>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</si>
  <si>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</si>
  <si>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</si>
  <si>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</si>
  <si>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</si>
  <si>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</si>
  <si>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</si>
  <si>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</si>
  <si>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</si>
  <si>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</si>
  <si>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</si>
  <si>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</si>
  <si>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</si>
  <si>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</si>
  <si>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</si>
  <si>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</si>
  <si>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</si>
  <si>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</si>
  <si>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</si>
  <si>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</si>
  <si>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</si>
  <si>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</si>
  <si>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</si>
  <si>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</si>
  <si>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</si>
  <si>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</si>
  <si>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</si>
  <si>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</si>
  <si>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</si>
  <si>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</si>
  <si>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</si>
  <si>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</si>
  <si>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</si>
  <si>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</si>
  <si>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</si>
  <si>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</si>
  <si>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</si>
  <si>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</si>
  <si>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</si>
  <si>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</si>
  <si>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</si>
  <si>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</si>
  <si>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</si>
  <si>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</si>
  <si>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</si>
  <si>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</si>
  <si>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</si>
  <si>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</si>
  <si>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</si>
  <si>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</si>
  <si>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</si>
  <si>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</si>
  <si>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</si>
  <si>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</si>
  <si>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</si>
  <si>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</si>
  <si>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</si>
  <si>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</si>
  <si>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</si>
  <si>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</si>
  <si>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</si>
  <si>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</si>
  <si>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</si>
  <si>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</si>
  <si>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</si>
  <si>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</si>
  <si>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</si>
  <si>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</si>
  <si>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</si>
  <si>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</si>
  <si>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</si>
  <si>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</si>
  <si>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</si>
  <si>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</si>
  <si>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</si>
  <si>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</si>
  <si>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</si>
  <si>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</si>
  <si>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</si>
  <si>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</si>
  <si>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</si>
  <si>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</si>
  <si>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</si>
  <si>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</si>
  <si>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</si>
  <si>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</si>
  <si>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</si>
  <si>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</si>
  <si>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</si>
  <si>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</si>
  <si>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</si>
  <si>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</si>
  <si>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</si>
  <si>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</si>
  <si>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</si>
  <si>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</si>
  <si>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</si>
  <si>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</si>
  <si>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</si>
  <si>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</si>
  <si>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</si>
  <si>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</si>
  <si>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</si>
  <si>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</si>
  <si>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</si>
  <si>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</si>
  <si>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</si>
  <si>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</si>
  <si>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</si>
  <si>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</si>
  <si>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</si>
  <si>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</si>
  <si>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</si>
  <si>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</si>
  <si>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</si>
  <si>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</si>
  <si>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</si>
  <si>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</si>
  <si>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</si>
  <si>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</si>
  <si>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</si>
  <si>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</si>
  <si>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</si>
  <si>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</si>
  <si>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</si>
  <si>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</si>
  <si>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</si>
  <si>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</si>
  <si>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</si>
  <si>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</si>
  <si>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</si>
  <si>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</si>
  <si>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</si>
  <si>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</si>
  <si>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</si>
  <si>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</si>
  <si>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</si>
  <si>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</si>
  <si>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</si>
  <si>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</si>
  <si>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</si>
  <si>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</si>
  <si>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</si>
  <si>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</si>
  <si>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</si>
  <si>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</si>
  <si>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</si>
  <si>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</si>
  <si>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</si>
  <si>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</si>
  <si>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</si>
  <si>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</si>
  <si>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</si>
  <si>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</si>
  <si>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</si>
  <si>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</si>
  <si>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</si>
  <si>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</si>
  <si>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</si>
  <si>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</si>
  <si>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</si>
  <si>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</si>
  <si>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</si>
  <si>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</si>
  <si>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</si>
  <si>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</si>
  <si>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</si>
  <si>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</si>
  <si>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</si>
  <si>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</si>
  <si>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</si>
  <si>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</si>
  <si>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</si>
  <si>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</si>
  <si>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</si>
  <si>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</si>
  <si>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</si>
  <si>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</si>
  <si>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</si>
  <si>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</si>
  <si>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</si>
  <si>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</si>
  <si>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</si>
  <si>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</si>
  <si>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</si>
  <si>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</si>
  <si>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</si>
  <si>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</si>
  <si>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</si>
  <si>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</si>
  <si>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</si>
  <si>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</si>
  <si>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</si>
  <si>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</si>
  <si>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</si>
  <si>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</si>
  <si>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</si>
  <si>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</si>
  <si>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</si>
  <si>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</si>
  <si>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</si>
  <si>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</si>
  <si>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</si>
  <si>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</si>
  <si>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</si>
  <si>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</si>
  <si>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</si>
  <si>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</si>
  <si>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</si>
  <si>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</si>
  <si>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</si>
  <si>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</si>
  <si>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</si>
  <si>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</si>
  <si>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</si>
  <si>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</si>
  <si>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</si>
  <si>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</si>
  <si>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</si>
  <si>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</si>
  <si>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</si>
  <si>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</si>
  <si>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</si>
  <si>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</si>
  <si>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</si>
  <si>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</si>
  <si>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</si>
  <si>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</si>
  <si>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</si>
  <si>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</si>
  <si>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</si>
  <si>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</si>
  <si>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</si>
  <si>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</si>
  <si>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</si>
  <si>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</si>
  <si>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</si>
  <si>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</si>
  <si>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</si>
  <si>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</si>
  <si>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</si>
  <si>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</si>
  <si>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</si>
  <si>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</si>
  <si>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</si>
  <si>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</si>
  <si>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</si>
  <si>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</si>
  <si>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</si>
  <si>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</si>
  <si>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H_16-1-17-1-08-03-2-0874</t>
  </si>
  <si>
    <t>Всев, Стр-во 2КЛ-10 кВ от проектируемой БРТП-10/0,4 кВ до проектируемой БКТП-1 в г. Сертолово Всеволожского района ЛО (16-1-17-1-08-03-2-0874)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</si>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</sst>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1" customWidth="1"/>
    <col min="2" max="2" width="60.42578125" style="62" customWidth="1"/>
    <col min="3" max="3" width="13.28515625" style="62" customWidth="1"/>
    <col min="4" max="4" width="10.5703125" style="62" customWidth="1"/>
    <col min="5" max="5" width="14.28515625" style="62" customWidth="1"/>
    <col min="6" max="6" width="14.42578125" style="62" customWidth="1"/>
    <col min="7" max="7" width="17.85546875" style="62" customWidth="1"/>
    <col min="8" max="8" width="17.5703125" style="62" customWidth="1"/>
    <col min="9" max="9" width="13.5703125" style="62" customWidth="1"/>
    <col min="10" max="10" width="0" style="62" hidden="1" customWidth="1"/>
    <col min="11" max="11" width="14.140625" style="62" hidden="1" customWidth="1"/>
    <col min="12" max="12" width="10.28515625" style="62" hidden="1" customWidth="1"/>
    <col min="13" max="13" width="0" style="62" hidden="1" customWidth="1"/>
    <col min="14" max="14" width="9.140625" style="62"/>
    <col min="15" max="15" width="15.28515625" style="62" hidden="1" customWidth="1"/>
    <col min="16" max="16384" width="9.140625" style="62"/>
  </cols>
  <sheetData>
    <row r="1" spans="1:16" x14ac:dyDescent="0.25">
      <c r="H1" s="2" t="s">
        <v>37</v>
      </c>
    </row>
    <row r="3" spans="1:16" x14ac:dyDescent="0.25">
      <c r="A3" s="63" t="s">
        <v>19</v>
      </c>
    </row>
    <row r="5" spans="1:16" ht="31.5" customHeight="1" x14ac:dyDescent="0.25">
      <c r="A5" s="107" t="s">
        <v>377</v>
      </c>
      <c r="B5" s="108"/>
      <c r="C5" s="108"/>
      <c r="D5" s="108"/>
      <c r="E5" s="108"/>
      <c r="F5" s="108"/>
    </row>
    <row r="7" spans="1:16" ht="21" customHeight="1" x14ac:dyDescent="0.25">
      <c r="A7" s="64" t="s">
        <v>8</v>
      </c>
      <c r="F7" s="109" t="s">
        <v>376</v>
      </c>
      <c r="G7" s="109"/>
      <c r="H7" s="109"/>
    </row>
    <row r="8" spans="1:16" x14ac:dyDescent="0.25">
      <c r="A8" s="65"/>
    </row>
    <row r="9" spans="1:16" x14ac:dyDescent="0.25">
      <c r="A9" s="64" t="s">
        <v>15</v>
      </c>
      <c r="F9" s="109" t="s">
        <v>333</v>
      </c>
      <c r="G9" s="109"/>
      <c r="H9" s="109"/>
    </row>
    <row r="10" spans="1:16" x14ac:dyDescent="0.25">
      <c r="A10" s="65"/>
    </row>
    <row r="11" spans="1:16" x14ac:dyDescent="0.25">
      <c r="A11" s="66" t="s">
        <v>20</v>
      </c>
      <c r="B11" s="67"/>
      <c r="C11" s="67"/>
    </row>
    <row r="12" spans="1:16" x14ac:dyDescent="0.25">
      <c r="H12" s="68" t="s">
        <v>381</v>
      </c>
    </row>
    <row r="13" spans="1:16" s="61" customFormat="1" ht="26.25" customHeight="1" x14ac:dyDescent="0.25">
      <c r="A13" s="105" t="s">
        <v>9</v>
      </c>
      <c r="B13" s="105" t="s">
        <v>21</v>
      </c>
      <c r="C13" s="105" t="s">
        <v>11</v>
      </c>
      <c r="D13" s="105" t="s">
        <v>10</v>
      </c>
      <c r="E13" s="105" t="s">
        <v>43</v>
      </c>
      <c r="F13" s="105" t="s">
        <v>14</v>
      </c>
      <c r="G13" s="105" t="s">
        <v>27</v>
      </c>
      <c r="H13" s="105" t="s">
        <v>42</v>
      </c>
      <c r="I13" s="69"/>
      <c r="J13" s="70"/>
      <c r="K13" s="71">
        <v>7.46</v>
      </c>
    </row>
    <row r="14" spans="1:16" ht="37.5" customHeight="1" x14ac:dyDescent="0.25">
      <c r="A14" s="106"/>
      <c r="B14" s="106"/>
      <c r="C14" s="106"/>
      <c r="D14" s="106"/>
      <c r="E14" s="106"/>
      <c r="F14" s="106"/>
      <c r="G14" s="106"/>
      <c r="H14" s="106"/>
      <c r="I14" s="70"/>
      <c r="J14" s="70"/>
      <c r="K14" s="71">
        <v>6.16</v>
      </c>
      <c r="M14" s="72"/>
      <c r="N14" s="73"/>
      <c r="O14" s="51"/>
      <c r="P14" s="74"/>
    </row>
    <row r="15" spans="1:16" ht="15.75" x14ac:dyDescent="0.25">
      <c r="A15" s="75" t="s">
        <v>22</v>
      </c>
      <c r="B15" s="76" t="s">
        <v>23</v>
      </c>
      <c r="C15" s="77"/>
      <c r="D15" s="78"/>
      <c r="E15" s="78"/>
      <c r="F15" s="78"/>
      <c r="G15" s="78"/>
      <c r="H15" s="78"/>
      <c r="I15" s="79"/>
      <c r="J15" s="79"/>
      <c r="K15" s="71">
        <v>5.62</v>
      </c>
      <c r="M15" s="72"/>
      <c r="N15" s="73"/>
      <c r="O15" s="80"/>
      <c r="P15" s="81"/>
    </row>
    <row r="16" spans="1:16" ht="15.75" x14ac:dyDescent="0.25">
      <c r="A16" s="82" t="s">
        <v>353</v>
      </c>
      <c r="B16" s="83" t="s">
        <v>229</v>
      </c>
      <c r="C16" s="84" t="s">
        <v>374</v>
      </c>
      <c r="D16" s="85">
        <v>1</v>
      </c>
      <c r="E16" s="85">
        <f>VLOOKUP(B16,'Типовые 2 кв. 2021'!B:D,3,)</f>
        <v>479819.14166666666</v>
      </c>
      <c r="F16" s="85">
        <f>D16*E16</f>
        <v>479819.14166666666</v>
      </c>
      <c r="G16" s="86">
        <v>5.62</v>
      </c>
      <c r="H16" s="85">
        <f>F16*G16</f>
        <v>2696583.5761666666</v>
      </c>
      <c r="J16" s="87"/>
      <c r="K16" s="87"/>
      <c r="M16" s="72"/>
      <c r="N16" s="73"/>
      <c r="O16" s="80"/>
      <c r="P16" s="81"/>
    </row>
    <row r="17" spans="1:16" ht="15.75" x14ac:dyDescent="0.25">
      <c r="A17" s="82" t="s">
        <v>352</v>
      </c>
      <c r="B17" s="83" t="s">
        <v>367</v>
      </c>
      <c r="C17" s="84" t="s">
        <v>375</v>
      </c>
      <c r="D17" s="85">
        <v>10</v>
      </c>
      <c r="E17" s="85">
        <f>VLOOKUP(B17,'Типовые 2 кв. 2021'!B:D,3,)</f>
        <v>11335.533333333333</v>
      </c>
      <c r="F17" s="85">
        <f>D17*E17</f>
        <v>113355.33333333333</v>
      </c>
      <c r="G17" s="86">
        <v>5.62</v>
      </c>
      <c r="H17" s="85">
        <f>F17*G17</f>
        <v>637056.97333333327</v>
      </c>
      <c r="J17" s="87"/>
      <c r="K17" s="87"/>
      <c r="M17" s="72"/>
      <c r="N17" s="73"/>
      <c r="O17" s="80"/>
      <c r="P17" s="81"/>
    </row>
    <row r="18" spans="1:16" x14ac:dyDescent="0.25">
      <c r="A18" s="82"/>
      <c r="B18" s="83"/>
      <c r="C18" s="84"/>
      <c r="D18" s="85"/>
      <c r="E18" s="85"/>
      <c r="F18" s="85"/>
      <c r="G18" s="86"/>
      <c r="H18" s="85"/>
    </row>
    <row r="19" spans="1:16" x14ac:dyDescent="0.25">
      <c r="A19" s="88"/>
      <c r="B19" s="76" t="s">
        <v>12</v>
      </c>
      <c r="C19" s="84"/>
      <c r="D19" s="86"/>
      <c r="E19" s="86"/>
      <c r="F19" s="86"/>
      <c r="G19" s="86"/>
      <c r="H19" s="86">
        <f>SUM(H20:H21)</f>
        <v>3333640.5494999997</v>
      </c>
    </row>
    <row r="20" spans="1:16" x14ac:dyDescent="0.25">
      <c r="A20" s="88"/>
      <c r="B20" s="89" t="s">
        <v>2</v>
      </c>
      <c r="C20" s="84"/>
      <c r="D20" s="86"/>
      <c r="E20" s="86"/>
      <c r="F20" s="86"/>
      <c r="G20" s="86"/>
      <c r="H20" s="86">
        <f>H16+H17+H18</f>
        <v>3333640.5494999997</v>
      </c>
    </row>
    <row r="21" spans="1:16" x14ac:dyDescent="0.25">
      <c r="A21" s="88"/>
      <c r="B21" s="89" t="s">
        <v>3</v>
      </c>
      <c r="C21" s="84"/>
      <c r="D21" s="86"/>
      <c r="E21" s="86"/>
      <c r="F21" s="86"/>
      <c r="G21" s="86"/>
      <c r="H21" s="86">
        <f>0</f>
        <v>0</v>
      </c>
    </row>
    <row r="22" spans="1:16" x14ac:dyDescent="0.25">
      <c r="A22" s="75" t="s">
        <v>24</v>
      </c>
      <c r="B22" s="76" t="s">
        <v>31</v>
      </c>
      <c r="C22" s="84"/>
      <c r="D22" s="86"/>
      <c r="E22" s="86"/>
      <c r="F22" s="86"/>
      <c r="G22" s="86"/>
      <c r="H22" s="86">
        <f>H19*0.08</f>
        <v>266691.24395999999</v>
      </c>
    </row>
    <row r="23" spans="1:16" x14ac:dyDescent="0.25">
      <c r="A23" s="75" t="s">
        <v>26</v>
      </c>
      <c r="B23" s="76" t="s">
        <v>25</v>
      </c>
      <c r="C23" s="84"/>
      <c r="D23" s="86"/>
      <c r="E23" s="86"/>
      <c r="F23" s="86"/>
      <c r="G23" s="86"/>
      <c r="H23" s="86">
        <f>H22+H19</f>
        <v>3600331.7934599998</v>
      </c>
      <c r="J23" s="90">
        <f>H23-(SUM(C28:C30))</f>
        <v>0</v>
      </c>
    </row>
    <row r="24" spans="1:16" x14ac:dyDescent="0.25">
      <c r="A24" s="91"/>
      <c r="B24" s="79"/>
      <c r="C24" s="79"/>
    </row>
    <row r="25" spans="1:16" x14ac:dyDescent="0.25">
      <c r="A25" s="67" t="s">
        <v>13</v>
      </c>
      <c r="B25" s="79"/>
      <c r="C25" s="79"/>
    </row>
    <row r="26" spans="1:16" x14ac:dyDescent="0.25">
      <c r="A26" s="92"/>
      <c r="B26" s="79"/>
      <c r="C26" s="79"/>
      <c r="I26" s="68" t="s">
        <v>381</v>
      </c>
    </row>
    <row r="27" spans="1:16" ht="95.25" customHeight="1" x14ac:dyDescent="0.25">
      <c r="A27" s="93" t="s">
        <v>9</v>
      </c>
      <c r="B27" s="93" t="s">
        <v>0</v>
      </c>
      <c r="C27" s="94" t="s">
        <v>44</v>
      </c>
      <c r="D27" s="93" t="s">
        <v>40</v>
      </c>
      <c r="E27" s="93" t="s">
        <v>16</v>
      </c>
      <c r="F27" s="93" t="s">
        <v>17</v>
      </c>
      <c r="G27" s="93" t="s">
        <v>18</v>
      </c>
      <c r="H27" s="93" t="s">
        <v>373</v>
      </c>
      <c r="I27" s="93" t="s">
        <v>372</v>
      </c>
    </row>
    <row r="28" spans="1:16" ht="15.75" x14ac:dyDescent="0.25">
      <c r="A28" s="95">
        <v>1</v>
      </c>
      <c r="B28" s="89" t="s">
        <v>1</v>
      </c>
      <c r="C28" s="96">
        <f>H22</f>
        <v>266691.24395999999</v>
      </c>
      <c r="D28" s="97">
        <f>VLOOKUP(F9,L41:M44,2,)</f>
        <v>1.0369999999999999</v>
      </c>
      <c r="E28" s="54">
        <f>C28*D28</f>
        <v>276558.81998651999</v>
      </c>
      <c r="F28" s="54">
        <f>E28*0.2</f>
        <v>55311.763997303999</v>
      </c>
      <c r="G28" s="54">
        <f>E28+F28</f>
        <v>331870.58398382401</v>
      </c>
      <c r="H28" s="85">
        <f>I28*1.2</f>
        <v>314666.43539244286</v>
      </c>
      <c r="I28" s="59">
        <f>O28*1000</f>
        <v>262222.0294937024</v>
      </c>
      <c r="J28" s="72"/>
      <c r="K28" s="80"/>
      <c r="L28" s="98"/>
      <c r="O28" s="59">
        <v>262.22202949370239</v>
      </c>
    </row>
    <row r="29" spans="1:16" ht="15.75" x14ac:dyDescent="0.25">
      <c r="A29" s="95">
        <v>2</v>
      </c>
      <c r="B29" s="89" t="s">
        <v>2</v>
      </c>
      <c r="C29" s="99">
        <f>H20</f>
        <v>3333640.5494999997</v>
      </c>
      <c r="D29" s="97">
        <f>VLOOKUP(F9,L41:M44,2,)</f>
        <v>1.0369999999999999</v>
      </c>
      <c r="E29" s="54">
        <f t="shared" ref="E29:E36" si="0">C29*D29</f>
        <v>3456985.2498314995</v>
      </c>
      <c r="F29" s="54">
        <f t="shared" ref="F29:F36" si="1">E29*0.2</f>
        <v>691397.04996629991</v>
      </c>
      <c r="G29" s="54">
        <f t="shared" ref="G29:G36" si="2">E29+F29</f>
        <v>4148382.2997977994</v>
      </c>
      <c r="H29" s="85">
        <f t="shared" ref="H29:H31" si="3">I29*1.2</f>
        <v>3343330.876044706</v>
      </c>
      <c r="I29" s="59">
        <f t="shared" ref="I29:I31" si="4">O29*1000</f>
        <v>2786109.0633705882</v>
      </c>
      <c r="J29" s="72"/>
      <c r="K29" s="80"/>
      <c r="L29" s="98"/>
      <c r="O29" s="59">
        <v>2786.109063370588</v>
      </c>
    </row>
    <row r="30" spans="1:16" ht="15.75" x14ac:dyDescent="0.25">
      <c r="A30" s="95">
        <v>3</v>
      </c>
      <c r="B30" s="89" t="s">
        <v>3</v>
      </c>
      <c r="C30" s="99">
        <f>H21</f>
        <v>0</v>
      </c>
      <c r="D30" s="97">
        <f>VLOOKUP(F9,L41:M44,2,)</f>
        <v>1.0369999999999999</v>
      </c>
      <c r="E30" s="54">
        <f t="shared" si="0"/>
        <v>0</v>
      </c>
      <c r="F30" s="54">
        <f t="shared" si="1"/>
        <v>0</v>
      </c>
      <c r="G30" s="54">
        <f t="shared" si="2"/>
        <v>0</v>
      </c>
      <c r="H30" s="85">
        <f t="shared" si="3"/>
        <v>0</v>
      </c>
      <c r="I30" s="59">
        <f t="shared" si="4"/>
        <v>0</v>
      </c>
      <c r="J30" s="72"/>
      <c r="K30" s="80"/>
      <c r="L30" s="98"/>
      <c r="O30" s="59">
        <v>0</v>
      </c>
    </row>
    <row r="31" spans="1:16" ht="15.75" x14ac:dyDescent="0.25">
      <c r="A31" s="95">
        <v>4</v>
      </c>
      <c r="B31" s="89" t="s">
        <v>7</v>
      </c>
      <c r="C31" s="99">
        <f>SUM(C32:C36)</f>
        <v>596574.97817632207</v>
      </c>
      <c r="D31" s="97">
        <f>VLOOKUP(F9,L41:M44,2,)</f>
        <v>1.0369999999999999</v>
      </c>
      <c r="E31" s="54">
        <f t="shared" si="0"/>
        <v>618648.25236884598</v>
      </c>
      <c r="F31" s="54">
        <f t="shared" si="1"/>
        <v>123729.6504737692</v>
      </c>
      <c r="G31" s="54">
        <f t="shared" si="2"/>
        <v>742377.90284261515</v>
      </c>
      <c r="H31" s="85">
        <f t="shared" si="3"/>
        <v>275333.13096838753</v>
      </c>
      <c r="I31" s="59">
        <f t="shared" si="4"/>
        <v>229444.27580698964</v>
      </c>
      <c r="J31" s="72"/>
      <c r="K31" s="80"/>
      <c r="L31" s="98"/>
      <c r="O31" s="59">
        <v>229.44427580698962</v>
      </c>
    </row>
    <row r="32" spans="1:16" ht="15.75" x14ac:dyDescent="0.25">
      <c r="A32" s="82" t="s">
        <v>354</v>
      </c>
      <c r="B32" s="89" t="s">
        <v>4</v>
      </c>
      <c r="C32" s="99">
        <f>SUM(C28:C30)*J32</f>
        <v>34923.218396561999</v>
      </c>
      <c r="D32" s="97">
        <f>VLOOKUP(F9,L41:M44,2,)</f>
        <v>1.0369999999999999</v>
      </c>
      <c r="E32" s="54">
        <f t="shared" si="0"/>
        <v>36215.37747723479</v>
      </c>
      <c r="F32" s="54">
        <f t="shared" si="1"/>
        <v>7243.0754954469585</v>
      </c>
      <c r="G32" s="54">
        <f t="shared" si="2"/>
        <v>43458.452972681749</v>
      </c>
      <c r="H32" s="85"/>
      <c r="I32" s="85"/>
      <c r="J32" s="100">
        <v>9.7000000000000003E-3</v>
      </c>
      <c r="K32" s="80"/>
      <c r="L32" s="98"/>
    </row>
    <row r="33" spans="1:15" ht="15.75" x14ac:dyDescent="0.25">
      <c r="A33" s="82" t="s">
        <v>355</v>
      </c>
      <c r="B33" s="101" t="s">
        <v>38</v>
      </c>
      <c r="C33" s="99">
        <f>SUM(C28:C30)*J33</f>
        <v>77047.100380043994</v>
      </c>
      <c r="D33" s="97">
        <f>VLOOKUP(F9,L41:M44,2,)</f>
        <v>1.0369999999999999</v>
      </c>
      <c r="E33" s="54">
        <f t="shared" si="0"/>
        <v>79897.843094105614</v>
      </c>
      <c r="F33" s="54">
        <f t="shared" si="1"/>
        <v>15979.568618821124</v>
      </c>
      <c r="G33" s="54">
        <f t="shared" si="2"/>
        <v>95877.41171292674</v>
      </c>
      <c r="H33" s="85"/>
      <c r="I33" s="85"/>
      <c r="J33" s="100">
        <v>2.1399999999999999E-2</v>
      </c>
      <c r="K33" s="80"/>
      <c r="L33" s="98"/>
    </row>
    <row r="34" spans="1:15" ht="15.75" x14ac:dyDescent="0.25">
      <c r="A34" s="82" t="s">
        <v>356</v>
      </c>
      <c r="B34" s="101" t="s">
        <v>39</v>
      </c>
      <c r="C34" s="99">
        <f>SUM(C28:C30)*J34</f>
        <v>303868.00336802402</v>
      </c>
      <c r="D34" s="97">
        <f>VLOOKUP(F9,L41:M44,2,)</f>
        <v>1.0369999999999999</v>
      </c>
      <c r="E34" s="54">
        <f t="shared" si="0"/>
        <v>315111.11949264089</v>
      </c>
      <c r="F34" s="54">
        <f t="shared" si="1"/>
        <v>63022.22389852818</v>
      </c>
      <c r="G34" s="54">
        <f t="shared" si="2"/>
        <v>378133.3433911691</v>
      </c>
      <c r="H34" s="85"/>
      <c r="I34" s="85"/>
      <c r="J34" s="100">
        <v>8.4400000000000003E-2</v>
      </c>
      <c r="K34" s="80"/>
      <c r="L34" s="98"/>
    </row>
    <row r="35" spans="1:15" ht="15.75" x14ac:dyDescent="0.25">
      <c r="A35" s="82" t="s">
        <v>357</v>
      </c>
      <c r="B35" s="89" t="s">
        <v>6</v>
      </c>
      <c r="C35" s="99">
        <f>SUM(C28:C30)*J35</f>
        <v>102609.45611360999</v>
      </c>
      <c r="D35" s="97">
        <f>VLOOKUP(F9,L41:M44,2,)</f>
        <v>1.0369999999999999</v>
      </c>
      <c r="E35" s="54">
        <f t="shared" si="0"/>
        <v>106406.00598981355</v>
      </c>
      <c r="F35" s="54">
        <f t="shared" si="1"/>
        <v>21281.201197962713</v>
      </c>
      <c r="G35" s="54">
        <f t="shared" si="2"/>
        <v>127687.20718777626</v>
      </c>
      <c r="H35" s="85"/>
      <c r="I35" s="85"/>
      <c r="J35" s="100">
        <v>2.8500000000000001E-2</v>
      </c>
      <c r="K35" s="80"/>
      <c r="L35" s="98"/>
    </row>
    <row r="36" spans="1:15" x14ac:dyDescent="0.25">
      <c r="A36" s="82" t="s">
        <v>358</v>
      </c>
      <c r="B36" s="89" t="s">
        <v>5</v>
      </c>
      <c r="C36" s="99">
        <f>SUM(C28:C30)*J36</f>
        <v>78127.199918081998</v>
      </c>
      <c r="D36" s="97">
        <f>VLOOKUP(F9,L41:M44,2,)</f>
        <v>1.0369999999999999</v>
      </c>
      <c r="E36" s="54">
        <f t="shared" si="0"/>
        <v>81017.906315051019</v>
      </c>
      <c r="F36" s="54">
        <f t="shared" si="1"/>
        <v>16203.581263010205</v>
      </c>
      <c r="G36" s="54">
        <f t="shared" si="2"/>
        <v>97221.48757806122</v>
      </c>
      <c r="H36" s="85"/>
      <c r="I36" s="85"/>
      <c r="J36" s="102">
        <v>2.1700000000000001E-2</v>
      </c>
    </row>
    <row r="37" spans="1:15" x14ac:dyDescent="0.25">
      <c r="A37" s="88"/>
      <c r="B37" s="103" t="s">
        <v>359</v>
      </c>
      <c r="C37" s="99">
        <f>SUM(C28:C31)</f>
        <v>4196906.7716363221</v>
      </c>
      <c r="D37" s="97">
        <f>VLOOKUP(F9,L41:M44,2,)</f>
        <v>1.0369999999999999</v>
      </c>
      <c r="E37" s="54">
        <f>SUM(E28:E31)</f>
        <v>4352192.3221868649</v>
      </c>
      <c r="F37" s="54">
        <f>SUM(F28:F31)</f>
        <v>870438.4644373731</v>
      </c>
      <c r="G37" s="54">
        <f>SUM(G28:G31)</f>
        <v>5222630.7866242379</v>
      </c>
      <c r="H37" s="85">
        <f>SUM(H28:H36)</f>
        <v>3933330.4424055363</v>
      </c>
      <c r="I37" s="85">
        <f>SUM(I28:I36)</f>
        <v>3277775.3686712803</v>
      </c>
    </row>
    <row r="39" spans="1:15" s="79" customFormat="1" x14ac:dyDescent="0.2">
      <c r="A39" s="112" t="s">
        <v>28</v>
      </c>
      <c r="B39" s="112"/>
      <c r="C39" s="113"/>
      <c r="D39" s="113"/>
      <c r="E39" s="113"/>
      <c r="I39" s="60"/>
    </row>
    <row r="40" spans="1:15" s="70" customFormat="1" ht="67.5" customHeight="1" x14ac:dyDescent="0.25">
      <c r="A40" s="114" t="s">
        <v>29</v>
      </c>
      <c r="B40" s="115" t="s">
        <v>378</v>
      </c>
      <c r="C40" s="115"/>
      <c r="D40" s="115"/>
      <c r="E40" s="115"/>
      <c r="F40" s="115"/>
      <c r="G40" s="115"/>
    </row>
    <row r="41" spans="1:15" s="70" customFormat="1" ht="40.5" customHeight="1" x14ac:dyDescent="0.25">
      <c r="A41" s="114" t="s">
        <v>30</v>
      </c>
      <c r="B41" s="115" t="s">
        <v>360</v>
      </c>
      <c r="C41" s="115"/>
      <c r="D41" s="115"/>
      <c r="E41" s="115"/>
      <c r="F41" s="115"/>
      <c r="G41" s="115"/>
      <c r="H41" s="69"/>
      <c r="I41" s="69"/>
      <c r="J41" s="70">
        <v>7.46</v>
      </c>
      <c r="L41" s="57" t="s">
        <v>333</v>
      </c>
      <c r="M41" s="58">
        <v>1.0369999999999999</v>
      </c>
      <c r="N41" s="55"/>
      <c r="O41" s="55"/>
    </row>
    <row r="42" spans="1:15" s="70" customFormat="1" ht="28.5" customHeight="1" x14ac:dyDescent="0.25">
      <c r="A42" s="114" t="s">
        <v>32</v>
      </c>
      <c r="B42" s="115" t="s">
        <v>33</v>
      </c>
      <c r="C42" s="115"/>
      <c r="D42" s="115"/>
      <c r="E42" s="115"/>
      <c r="F42" s="115"/>
      <c r="G42" s="115"/>
      <c r="J42" s="70">
        <v>5.62</v>
      </c>
      <c r="L42" s="57" t="s">
        <v>334</v>
      </c>
      <c r="M42" s="58">
        <f>1.037*1.038</f>
        <v>1.076406</v>
      </c>
      <c r="N42" s="56"/>
      <c r="O42" s="56"/>
    </row>
    <row r="43" spans="1:15" s="79" customFormat="1" ht="16.5" customHeight="1" x14ac:dyDescent="0.2">
      <c r="A43" s="114" t="s">
        <v>34</v>
      </c>
      <c r="B43" s="116" t="s">
        <v>379</v>
      </c>
      <c r="C43" s="116"/>
      <c r="D43" s="113"/>
      <c r="E43" s="113"/>
      <c r="J43" s="79">
        <v>6.16</v>
      </c>
      <c r="L43" s="57" t="s">
        <v>335</v>
      </c>
      <c r="M43" s="58">
        <f>1.037*1.038*1.038</f>
        <v>1.117309428</v>
      </c>
      <c r="N43" s="104"/>
      <c r="O43" s="104"/>
    </row>
    <row r="44" spans="1:15" s="79" customFormat="1" ht="15.75" customHeight="1" x14ac:dyDescent="0.2">
      <c r="A44" s="117" t="s">
        <v>35</v>
      </c>
      <c r="B44" s="116" t="s">
        <v>380</v>
      </c>
      <c r="C44" s="116"/>
      <c r="D44" s="113"/>
      <c r="E44" s="113"/>
      <c r="L44" s="57" t="s">
        <v>336</v>
      </c>
      <c r="M44" s="58">
        <f>1.037*1.038*1.038*1.038</f>
        <v>1.159767186264</v>
      </c>
      <c r="N44" s="104"/>
      <c r="O44" s="104"/>
    </row>
    <row r="45" spans="1:15" s="79" customFormat="1" ht="18.75" customHeight="1" x14ac:dyDescent="0.25">
      <c r="A45" s="117" t="s">
        <v>36</v>
      </c>
      <c r="B45" s="116" t="s">
        <v>41</v>
      </c>
      <c r="C45" s="116"/>
      <c r="D45" s="113"/>
      <c r="E45" s="113"/>
      <c r="L45" s="55"/>
      <c r="M45" s="56"/>
      <c r="N45" s="104"/>
      <c r="O45" s="104"/>
    </row>
    <row r="46" spans="1:15" s="79" customFormat="1" ht="12.75" x14ac:dyDescent="0.2">
      <c r="A46" s="91"/>
    </row>
    <row r="47" spans="1:15" x14ac:dyDescent="0.25">
      <c r="B47" s="70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0" t="s">
        <v>46</v>
      </c>
      <c r="C3" s="110"/>
      <c r="D3" s="11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1"/>
      <c r="D6" s="11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371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367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369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368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370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2022-03-17T13:09:17Z</dcterms:modified>
</cp:coreProperties>
</file>