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ybenov-bb\Desktop\ССР\"/>
    </mc:Choice>
  </mc:AlternateContent>
  <bookViews>
    <workbookView xWindow="0" yWindow="0" windowWidth="28800" windowHeight="12210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" i="2" l="1"/>
  <c r="G38" i="1"/>
  <c r="G42" i="2" l="1"/>
  <c r="H42" i="2" s="1"/>
  <c r="G41" i="2"/>
  <c r="H41" i="2" s="1"/>
  <c r="G40" i="2"/>
  <c r="H40" i="2" s="1"/>
  <c r="G39" i="2"/>
  <c r="H39" i="2" s="1"/>
  <c r="H38" i="2"/>
  <c r="G37" i="2"/>
  <c r="E25" i="2"/>
  <c r="E26" i="2" s="1"/>
  <c r="E30" i="2" s="1"/>
  <c r="E35" i="2" s="1"/>
  <c r="E45" i="2" s="1"/>
  <c r="D25" i="2"/>
  <c r="D26" i="2" s="1"/>
  <c r="D30" i="2" s="1"/>
  <c r="F44" i="2"/>
  <c r="E44" i="2"/>
  <c r="D44" i="2"/>
  <c r="F34" i="2"/>
  <c r="E34" i="2"/>
  <c r="D34" i="2"/>
  <c r="G30" i="2"/>
  <c r="F30" i="2"/>
  <c r="F35" i="2" s="1"/>
  <c r="F45" i="2" s="1"/>
  <c r="G29" i="2"/>
  <c r="F29" i="2"/>
  <c r="H29" i="2" s="1"/>
  <c r="E29" i="2"/>
  <c r="D29" i="2"/>
  <c r="H28" i="2"/>
  <c r="G26" i="2"/>
  <c r="F26" i="2"/>
  <c r="G42" i="1"/>
  <c r="G41" i="1"/>
  <c r="G40" i="1"/>
  <c r="G39" i="1"/>
  <c r="G37" i="1"/>
  <c r="E25" i="1"/>
  <c r="D25" i="1"/>
  <c r="E47" i="2" l="1"/>
  <c r="E48" i="2" s="1"/>
  <c r="G33" i="2"/>
  <c r="H33" i="2" s="1"/>
  <c r="G43" i="2"/>
  <c r="H43" i="2" s="1"/>
  <c r="D35" i="2"/>
  <c r="D45" i="2" s="1"/>
  <c r="G32" i="2"/>
  <c r="F47" i="2"/>
  <c r="F48" i="2" s="1"/>
  <c r="H25" i="2"/>
  <c r="H26" i="2" s="1"/>
  <c r="H30" i="2" s="1"/>
  <c r="H37" i="2"/>
  <c r="D44" i="1"/>
  <c r="E44" i="1"/>
  <c r="F44" i="1"/>
  <c r="H38" i="1"/>
  <c r="H39" i="1"/>
  <c r="H40" i="1"/>
  <c r="H41" i="1"/>
  <c r="H42" i="1"/>
  <c r="H37" i="1"/>
  <c r="E34" i="1"/>
  <c r="F34" i="1"/>
  <c r="D34" i="1"/>
  <c r="H28" i="1"/>
  <c r="G29" i="1"/>
  <c r="F29" i="1"/>
  <c r="E29" i="1"/>
  <c r="D29" i="1"/>
  <c r="D26" i="1"/>
  <c r="D47" i="2" l="1"/>
  <c r="D48" i="2" s="1"/>
  <c r="F49" i="2"/>
  <c r="E49" i="2"/>
  <c r="H32" i="2"/>
  <c r="G34" i="2"/>
  <c r="G44" i="2"/>
  <c r="H44" i="2" s="1"/>
  <c r="D30" i="1"/>
  <c r="H29" i="1"/>
  <c r="F26" i="1"/>
  <c r="F30" i="1" s="1"/>
  <c r="F35" i="1" s="1"/>
  <c r="F45" i="1" s="1"/>
  <c r="F47" i="1" s="1"/>
  <c r="F49" i="1" s="1"/>
  <c r="G26" i="1"/>
  <c r="G30" i="1" s="1"/>
  <c r="G35" i="2" l="1"/>
  <c r="G45" i="2" s="1"/>
  <c r="H34" i="2"/>
  <c r="H35" i="2" s="1"/>
  <c r="D49" i="2"/>
  <c r="D35" i="1"/>
  <c r="D45" i="1" s="1"/>
  <c r="F48" i="1"/>
  <c r="G47" i="2" l="1"/>
  <c r="G48" i="2" s="1"/>
  <c r="H48" i="2" s="1"/>
  <c r="H45" i="2"/>
  <c r="H25" i="1"/>
  <c r="G49" i="2" l="1"/>
  <c r="H47" i="2"/>
  <c r="H49" i="2" s="1"/>
  <c r="D6" i="2" s="1"/>
  <c r="E26" i="1"/>
  <c r="E30" i="1" s="1"/>
  <c r="H33" i="1" l="1"/>
  <c r="E35" i="1"/>
  <c r="E45" i="1" s="1"/>
  <c r="G44" i="1" l="1"/>
  <c r="H44" i="1" s="1"/>
  <c r="H43" i="1"/>
  <c r="G34" i="1"/>
  <c r="H32" i="1"/>
  <c r="E47" i="1"/>
  <c r="E48" i="1" s="1"/>
  <c r="D47" i="1"/>
  <c r="D48" i="1" s="1"/>
  <c r="H34" i="1" l="1"/>
  <c r="G35" i="1"/>
  <c r="G45" i="1" s="1"/>
  <c r="H45" i="1" s="1"/>
  <c r="H26" i="1"/>
  <c r="H30" i="1" s="1"/>
  <c r="D49" i="1"/>
  <c r="E49" i="1"/>
  <c r="G47" i="1" l="1"/>
  <c r="G48" i="1" s="1"/>
  <c r="H48" i="1" s="1"/>
  <c r="H35" i="1"/>
  <c r="H47" i="1"/>
  <c r="H49" i="1" s="1"/>
  <c r="D6" i="1" s="1"/>
  <c r="G49" i="1" l="1"/>
</calcChain>
</file>

<file path=xl/sharedStrings.xml><?xml version="1.0" encoding="utf-8"?>
<sst xmlns="http://schemas.openxmlformats.org/spreadsheetml/2006/main" count="112" uniqueCount="51">
  <si>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</si>
  <si>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</si>
  <si>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</si>
  <si>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</si>
  <si>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</si>
  <si>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</si>
  <si>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</si>
  <si>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</si>
  <si>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</si>
  <si>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</si>
  <si>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</si>
  <si>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</si>
  <si>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</si>
  <si>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</si>
  <si>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</si>
  <si>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</si>
  <si>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</si>
  <si>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</si>
  <si>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</si>
  <si>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</si>
  <si>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</si>
  <si>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</si>
  <si>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</si>
  <si>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</si>
  <si>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</si>
  <si>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</si>
  <si>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</si>
  <si>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</si>
  <si>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</si>
  <si>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</si>
  <si>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</si>
  <si>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</si>
  <si>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</si>
  <si>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</si>
  <si>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</si>
  <si>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</si>
  <si>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Затраты заказчика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</si>
  <si>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</si>
  <si>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</si>
  <si>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</si>
  <si>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</si>
  <si>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</si>
  <si>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</si>
  <si>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</si>
  <si>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</si>
  <si>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приказ АО "ЛОЭСК" №550а о/д от 29.12.2021</t>
  </si>
  <si>
    <t>Составлена в ценах по состоянию на 2 кв.2022 г.</t>
  </si>
  <si>
    <t xml:space="preserve">Пусконаладочные работы </t>
  </si>
  <si>
    <t>Проект</t>
  </si>
  <si>
    <t>Киров, Стр-во 2КЛ-0,4 кВ от РТП-105 до ГРЩ заявителя в г. Тосно Тосненский р-н ЛО (17-1-10-1-08-03-2-0452)</t>
  </si>
  <si>
    <t>Составлена в базовых ценах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</si>
</sst>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view="pageBreakPreview" zoomScale="75" zoomScaleNormal="75" zoomScaleSheetLayoutView="75" workbookViewId="0">
      <selection activeCell="F11" sqref="F11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2" t="s">
        <v>2</v>
      </c>
      <c r="D2" s="32"/>
      <c r="E2" s="32"/>
      <c r="F2" s="32"/>
      <c r="G2" s="3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9" t="s">
        <v>44</v>
      </c>
      <c r="C6" s="39"/>
      <c r="D6" s="24">
        <f>H49</f>
        <v>1952.1716745762712</v>
      </c>
      <c r="E6" s="2" t="s">
        <v>43</v>
      </c>
      <c r="F6" s="2"/>
      <c r="G6" s="2"/>
      <c r="H6" s="2"/>
    </row>
    <row r="7" spans="2:8" x14ac:dyDescent="0.2">
      <c r="B7" s="40" t="s">
        <v>5</v>
      </c>
      <c r="C7" s="40"/>
      <c r="D7" s="2"/>
      <c r="E7" s="2" t="s">
        <v>43</v>
      </c>
      <c r="F7" s="2"/>
      <c r="G7" s="2"/>
      <c r="H7" s="2"/>
    </row>
    <row r="8" spans="2:8" ht="28.5" customHeight="1" x14ac:dyDescent="0.2">
      <c r="C8" s="33" t="s">
        <v>49</v>
      </c>
      <c r="D8" s="34"/>
      <c r="E8" s="34"/>
      <c r="F8" s="34"/>
      <c r="G8" s="34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5" t="s">
        <v>49</v>
      </c>
      <c r="D15" s="32"/>
      <c r="E15" s="32"/>
      <c r="F15" s="32"/>
      <c r="G15" s="32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46</v>
      </c>
      <c r="D18" s="13"/>
      <c r="E18" s="2"/>
      <c r="F18" s="2"/>
      <c r="G18" s="2"/>
      <c r="H18" s="2"/>
    </row>
    <row r="19" spans="1:8" ht="12.75" customHeight="1" x14ac:dyDescent="0.2">
      <c r="A19" s="36" t="s">
        <v>10</v>
      </c>
      <c r="B19" s="37" t="s">
        <v>11</v>
      </c>
      <c r="C19" s="37" t="s">
        <v>12</v>
      </c>
      <c r="D19" s="38" t="s">
        <v>13</v>
      </c>
      <c r="E19" s="38"/>
      <c r="F19" s="38"/>
      <c r="G19" s="38"/>
      <c r="H19" s="36" t="s">
        <v>14</v>
      </c>
    </row>
    <row r="20" spans="1:8" x14ac:dyDescent="0.2">
      <c r="A20" s="36"/>
      <c r="B20" s="37"/>
      <c r="C20" s="37"/>
      <c r="D20" s="36" t="s">
        <v>15</v>
      </c>
      <c r="E20" s="36" t="s">
        <v>16</v>
      </c>
      <c r="F20" s="36" t="s">
        <v>17</v>
      </c>
      <c r="G20" s="36" t="s">
        <v>18</v>
      </c>
      <c r="H20" s="36"/>
    </row>
    <row r="21" spans="1:8" x14ac:dyDescent="0.2">
      <c r="A21" s="36"/>
      <c r="B21" s="37"/>
      <c r="C21" s="37"/>
      <c r="D21" s="36"/>
      <c r="E21" s="36"/>
      <c r="F21" s="36"/>
      <c r="G21" s="36"/>
      <c r="H21" s="36"/>
    </row>
    <row r="22" spans="1:8" x14ac:dyDescent="0.2">
      <c r="A22" s="36"/>
      <c r="B22" s="37"/>
      <c r="C22" s="37"/>
      <c r="D22" s="36"/>
      <c r="E22" s="36"/>
      <c r="F22" s="36"/>
      <c r="G22" s="36"/>
      <c r="H22" s="36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30" t="s">
        <v>19</v>
      </c>
      <c r="B24" s="31"/>
      <c r="C24" s="31"/>
      <c r="D24" s="31"/>
      <c r="E24" s="31"/>
      <c r="F24" s="31"/>
      <c r="G24" s="31"/>
      <c r="H24" s="31"/>
    </row>
    <row r="25" spans="1:8" ht="25.5" x14ac:dyDescent="0.2">
      <c r="A25" s="18">
        <v>1</v>
      </c>
      <c r="B25" s="19" t="s">
        <v>20</v>
      </c>
      <c r="C25" s="25" t="s">
        <v>49</v>
      </c>
      <c r="D25" s="27">
        <f>1232334.02/1.18/1000*0.7</f>
        <v>731.04560508474572</v>
      </c>
      <c r="E25" s="27">
        <f>1232334.02/1.18/1000*0.3</f>
        <v>313.30525932203392</v>
      </c>
      <c r="F25" s="21">
        <v>0</v>
      </c>
      <c r="G25" s="21">
        <v>0</v>
      </c>
      <c r="H25" s="20">
        <f>D25+E25+G25+F25</f>
        <v>1044.3508644067797</v>
      </c>
    </row>
    <row r="26" spans="1:8" x14ac:dyDescent="0.2">
      <c r="A26" s="22"/>
      <c r="B26" s="28" t="s">
        <v>21</v>
      </c>
      <c r="C26" s="29"/>
      <c r="D26" s="20">
        <f>D25</f>
        <v>731.04560508474572</v>
      </c>
      <c r="E26" s="20">
        <f>E25</f>
        <v>313.30525932203392</v>
      </c>
      <c r="F26" s="21">
        <f>F25</f>
        <v>0</v>
      </c>
      <c r="G26" s="21">
        <f>G25</f>
        <v>0</v>
      </c>
      <c r="H26" s="20">
        <f>H25</f>
        <v>1044.3508644067797</v>
      </c>
    </row>
    <row r="27" spans="1:8" x14ac:dyDescent="0.2">
      <c r="A27" s="30" t="s">
        <v>22</v>
      </c>
      <c r="B27" s="31"/>
      <c r="C27" s="31"/>
      <c r="D27" s="31"/>
      <c r="E27" s="31"/>
      <c r="F27" s="31"/>
      <c r="G27" s="31"/>
      <c r="H27" s="31"/>
    </row>
    <row r="28" spans="1:8" x14ac:dyDescent="0.2">
      <c r="A28" s="18">
        <v>2</v>
      </c>
      <c r="B28" s="19" t="s">
        <v>20</v>
      </c>
      <c r="C28" s="19" t="s">
        <v>47</v>
      </c>
      <c r="D28" s="21"/>
      <c r="E28" s="21"/>
      <c r="F28" s="21"/>
      <c r="G28" s="20"/>
      <c r="H28" s="20">
        <f>G28+D28+E28+F28</f>
        <v>0</v>
      </c>
    </row>
    <row r="29" spans="1:8" x14ac:dyDescent="0.2">
      <c r="A29" s="22"/>
      <c r="B29" s="28" t="s">
        <v>23</v>
      </c>
      <c r="C29" s="29"/>
      <c r="D29" s="21">
        <f>D28</f>
        <v>0</v>
      </c>
      <c r="E29" s="21">
        <f>E28</f>
        <v>0</v>
      </c>
      <c r="F29" s="21">
        <f>F28</f>
        <v>0</v>
      </c>
      <c r="G29" s="20">
        <f>G28</f>
        <v>0</v>
      </c>
      <c r="H29" s="20">
        <f>G29+F29+E29+D29</f>
        <v>0</v>
      </c>
    </row>
    <row r="30" spans="1:8" x14ac:dyDescent="0.2">
      <c r="A30" s="22"/>
      <c r="B30" s="28" t="s">
        <v>24</v>
      </c>
      <c r="C30" s="29"/>
      <c r="D30" s="20">
        <f>D26+D29</f>
        <v>731.04560508474572</v>
      </c>
      <c r="E30" s="20">
        <f t="shared" ref="E30:G30" si="0">E26+E29</f>
        <v>313.30525932203392</v>
      </c>
      <c r="F30" s="20">
        <f t="shared" si="0"/>
        <v>0</v>
      </c>
      <c r="G30" s="20">
        <f t="shared" si="0"/>
        <v>0</v>
      </c>
      <c r="H30" s="20">
        <f>H26+H29</f>
        <v>1044.3508644067797</v>
      </c>
    </row>
    <row r="31" spans="1:8" x14ac:dyDescent="0.2">
      <c r="A31" s="30" t="s">
        <v>40</v>
      </c>
      <c r="B31" s="31"/>
      <c r="C31" s="31"/>
      <c r="D31" s="31"/>
      <c r="E31" s="31"/>
      <c r="F31" s="31"/>
      <c r="G31" s="31"/>
      <c r="H31" s="31"/>
    </row>
    <row r="32" spans="1:8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v>53.68</v>
      </c>
      <c r="H32" s="20">
        <f>D32+E32+F32+G32</f>
        <v>53.68</v>
      </c>
    </row>
    <row r="33" spans="1:8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v>191.32</v>
      </c>
      <c r="H33" s="20">
        <f>D33+E33+F33+G33</f>
        <v>191.32</v>
      </c>
    </row>
    <row r="34" spans="1:8" x14ac:dyDescent="0.2">
      <c r="A34" s="22"/>
      <c r="B34" s="28" t="s">
        <v>41</v>
      </c>
      <c r="C34" s="29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245</v>
      </c>
      <c r="H34" s="20">
        <f>D34+E34+F34+G34</f>
        <v>245</v>
      </c>
    </row>
    <row r="35" spans="1:8" x14ac:dyDescent="0.2">
      <c r="A35" s="22"/>
      <c r="B35" s="28" t="s">
        <v>42</v>
      </c>
      <c r="C35" s="29"/>
      <c r="D35" s="20">
        <f>D30+D34</f>
        <v>731.04560508474572</v>
      </c>
      <c r="E35" s="20">
        <f t="shared" ref="E35:F35" si="2">E30+E34</f>
        <v>313.30525932203392</v>
      </c>
      <c r="F35" s="20">
        <f t="shared" si="2"/>
        <v>0</v>
      </c>
      <c r="G35" s="20">
        <f>G30+G34</f>
        <v>245</v>
      </c>
      <c r="H35" s="20">
        <f>H34+H30</f>
        <v>1289.3508644067797</v>
      </c>
    </row>
    <row r="36" spans="1:8" x14ac:dyDescent="0.2">
      <c r="A36" s="30" t="s">
        <v>25</v>
      </c>
      <c r="B36" s="31"/>
      <c r="C36" s="31"/>
      <c r="D36" s="31"/>
      <c r="E36" s="31"/>
      <c r="F36" s="31"/>
      <c r="G36" s="31"/>
      <c r="H36" s="31"/>
    </row>
    <row r="37" spans="1:8" x14ac:dyDescent="0.2">
      <c r="A37" s="18">
        <v>5</v>
      </c>
      <c r="B37" s="23"/>
      <c r="C37" s="19" t="s">
        <v>48</v>
      </c>
      <c r="D37" s="21"/>
      <c r="E37" s="21"/>
      <c r="F37" s="21"/>
      <c r="G37" s="20">
        <f>97585.82/1000/1.18</f>
        <v>82.699847457627129</v>
      </c>
      <c r="H37" s="20">
        <f>G37+F37+E37+D37</f>
        <v>82.699847457627129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0">
        <f>40.63</f>
        <v>40.630000000000003</v>
      </c>
      <c r="H38" s="20">
        <f t="shared" ref="H38:H43" si="3">G38+F38+E38+D38</f>
        <v>40.630000000000003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f>35000/1000/1.18</f>
        <v>29.661016949152543</v>
      </c>
      <c r="H39" s="20">
        <f t="shared" si="3"/>
        <v>29.661016949152543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0">
        <f>12.75</f>
        <v>12.75</v>
      </c>
      <c r="H40" s="20">
        <f t="shared" si="3"/>
        <v>12.75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0">
        <f>10200/1000/1.2</f>
        <v>8.5</v>
      </c>
      <c r="H41" s="20">
        <f t="shared" si="3"/>
        <v>8.5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>
        <f>23637.6/1000/1.2</f>
        <v>19.698</v>
      </c>
      <c r="H42" s="20">
        <f t="shared" si="3"/>
        <v>19.698</v>
      </c>
    </row>
    <row r="43" spans="1:8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v>143.52000000000001</v>
      </c>
      <c r="H43" s="20">
        <f t="shared" si="3"/>
        <v>143.52000000000001</v>
      </c>
    </row>
    <row r="44" spans="1:8" x14ac:dyDescent="0.2">
      <c r="A44" s="22"/>
      <c r="B44" s="28" t="s">
        <v>30</v>
      </c>
      <c r="C44" s="29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337.4588644067797</v>
      </c>
      <c r="H44" s="20">
        <f>G44+F44+E44+D44</f>
        <v>337.4588644067797</v>
      </c>
    </row>
    <row r="45" spans="1:8" x14ac:dyDescent="0.2">
      <c r="A45" s="22"/>
      <c r="B45" s="28" t="s">
        <v>31</v>
      </c>
      <c r="C45" s="29"/>
      <c r="D45" s="20">
        <f>D35+D44</f>
        <v>731.04560508474572</v>
      </c>
      <c r="E45" s="20">
        <f t="shared" ref="E45:G45" si="5">E35+E44</f>
        <v>313.30525932203392</v>
      </c>
      <c r="F45" s="20">
        <f t="shared" si="5"/>
        <v>0</v>
      </c>
      <c r="G45" s="20">
        <f t="shared" si="5"/>
        <v>582.45886440677964</v>
      </c>
      <c r="H45" s="20">
        <f>D45+E45+F45+G45</f>
        <v>1626.8097288135593</v>
      </c>
    </row>
    <row r="46" spans="1:8" x14ac:dyDescent="0.2">
      <c r="A46" s="30" t="s">
        <v>32</v>
      </c>
      <c r="B46" s="31"/>
      <c r="C46" s="31"/>
      <c r="D46" s="31"/>
      <c r="E46" s="31"/>
      <c r="F46" s="31"/>
      <c r="G46" s="31"/>
      <c r="H46" s="31"/>
    </row>
    <row r="47" spans="1:8" x14ac:dyDescent="0.2">
      <c r="A47" s="18">
        <v>12</v>
      </c>
      <c r="B47" s="23"/>
      <c r="C47" s="19" t="s">
        <v>33</v>
      </c>
      <c r="D47" s="20">
        <f>D45/100*20</f>
        <v>146.20912101694915</v>
      </c>
      <c r="E47" s="20">
        <f t="shared" ref="E47:G47" si="6">E45/100*20</f>
        <v>62.661051864406787</v>
      </c>
      <c r="F47" s="20">
        <f t="shared" si="6"/>
        <v>0</v>
      </c>
      <c r="G47" s="20">
        <f t="shared" si="6"/>
        <v>116.49177288135593</v>
      </c>
      <c r="H47" s="20">
        <f>H45/100*20</f>
        <v>325.36194576271185</v>
      </c>
    </row>
    <row r="48" spans="1:8" x14ac:dyDescent="0.2">
      <c r="A48" s="22"/>
      <c r="B48" s="28" t="s">
        <v>34</v>
      </c>
      <c r="C48" s="29"/>
      <c r="D48" s="20">
        <f>D47</f>
        <v>146.20912101694915</v>
      </c>
      <c r="E48" s="20">
        <f>E47</f>
        <v>62.661051864406787</v>
      </c>
      <c r="F48" s="21">
        <f>F47</f>
        <v>0</v>
      </c>
      <c r="G48" s="20">
        <f>G47</f>
        <v>116.49177288135593</v>
      </c>
      <c r="H48" s="20">
        <f>D48+E48+F48+G48</f>
        <v>325.36194576271185</v>
      </c>
    </row>
    <row r="49" spans="1:8" x14ac:dyDescent="0.2">
      <c r="A49" s="22"/>
      <c r="B49" s="28" t="s">
        <v>35</v>
      </c>
      <c r="C49" s="29"/>
      <c r="D49" s="20">
        <f>D45+D47</f>
        <v>877.25472610169481</v>
      </c>
      <c r="E49" s="20">
        <f>E45+E47</f>
        <v>375.96631118644069</v>
      </c>
      <c r="F49" s="20">
        <f t="shared" ref="F49" si="7">F45+F47</f>
        <v>0</v>
      </c>
      <c r="G49" s="20">
        <f>G45+G47</f>
        <v>698.95063728813557</v>
      </c>
      <c r="H49" s="20">
        <f>H45+H47</f>
        <v>1952.1716745762712</v>
      </c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</mergeCells>
  <pageMargins left="0.23622047244094491" right="0.23622047244094491" top="0.74803149606299213" bottom="0.74803149606299213" header="0.31496062992125984" footer="0.31496062992125984"/>
  <pageSetup paperSize="9" scale="70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view="pageBreakPreview" zoomScale="80" zoomScaleNormal="75" zoomScaleSheetLayoutView="80" workbookViewId="0">
      <selection activeCell="B19" sqref="B19:B22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2" t="s">
        <v>2</v>
      </c>
      <c r="D2" s="32"/>
      <c r="E2" s="32"/>
      <c r="F2" s="32"/>
      <c r="G2" s="3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9" t="s">
        <v>44</v>
      </c>
      <c r="C6" s="39"/>
      <c r="D6" s="24">
        <f>H49</f>
        <v>238.25704001025343</v>
      </c>
      <c r="E6" s="2" t="s">
        <v>43</v>
      </c>
      <c r="F6" s="2"/>
      <c r="G6" s="2"/>
      <c r="H6" s="2"/>
    </row>
    <row r="7" spans="2:8" x14ac:dyDescent="0.2">
      <c r="B7" s="40" t="s">
        <v>5</v>
      </c>
      <c r="C7" s="40"/>
      <c r="D7" s="2"/>
      <c r="E7" s="2" t="s">
        <v>43</v>
      </c>
      <c r="F7" s="2"/>
      <c r="G7" s="2"/>
      <c r="H7" s="2"/>
    </row>
    <row r="8" spans="2:8" ht="28.5" customHeight="1" x14ac:dyDescent="0.2">
      <c r="C8" s="33" t="s">
        <v>49</v>
      </c>
      <c r="D8" s="34"/>
      <c r="E8" s="34"/>
      <c r="F8" s="34"/>
      <c r="G8" s="34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6.25" customHeight="1" x14ac:dyDescent="0.2">
      <c r="C15" s="35" t="s">
        <v>49</v>
      </c>
      <c r="D15" s="32"/>
      <c r="E15" s="32"/>
      <c r="F15" s="32"/>
      <c r="G15" s="32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50</v>
      </c>
      <c r="D18" s="13"/>
      <c r="E18" s="2"/>
      <c r="F18" s="2"/>
      <c r="G18" s="2"/>
      <c r="H18" s="2"/>
    </row>
    <row r="19" spans="1:8" ht="12.75" customHeight="1" x14ac:dyDescent="0.2">
      <c r="A19" s="36" t="s">
        <v>10</v>
      </c>
      <c r="B19" s="37" t="s">
        <v>11</v>
      </c>
      <c r="C19" s="37" t="s">
        <v>12</v>
      </c>
      <c r="D19" s="38" t="s">
        <v>13</v>
      </c>
      <c r="E19" s="38"/>
      <c r="F19" s="38"/>
      <c r="G19" s="38"/>
      <c r="H19" s="36" t="s">
        <v>14</v>
      </c>
    </row>
    <row r="20" spans="1:8" ht="12.75" customHeight="1" x14ac:dyDescent="0.2">
      <c r="A20" s="36"/>
      <c r="B20" s="37"/>
      <c r="C20" s="37"/>
      <c r="D20" s="36" t="s">
        <v>15</v>
      </c>
      <c r="E20" s="36" t="s">
        <v>16</v>
      </c>
      <c r="F20" s="36" t="s">
        <v>17</v>
      </c>
      <c r="G20" s="36" t="s">
        <v>18</v>
      </c>
      <c r="H20" s="36"/>
    </row>
    <row r="21" spans="1:8" x14ac:dyDescent="0.2">
      <c r="A21" s="36"/>
      <c r="B21" s="37"/>
      <c r="C21" s="37"/>
      <c r="D21" s="36"/>
      <c r="E21" s="36"/>
      <c r="F21" s="36"/>
      <c r="G21" s="36"/>
      <c r="H21" s="36"/>
    </row>
    <row r="22" spans="1:8" x14ac:dyDescent="0.2">
      <c r="A22" s="36"/>
      <c r="B22" s="37"/>
      <c r="C22" s="37"/>
      <c r="D22" s="36"/>
      <c r="E22" s="36"/>
      <c r="F22" s="36"/>
      <c r="G22" s="36"/>
      <c r="H22" s="36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ht="12.75" customHeight="1" x14ac:dyDescent="0.2">
      <c r="A24" s="30" t="s">
        <v>19</v>
      </c>
      <c r="B24" s="31"/>
      <c r="C24" s="31"/>
      <c r="D24" s="31"/>
      <c r="E24" s="31"/>
      <c r="F24" s="31"/>
      <c r="G24" s="31"/>
      <c r="H24" s="31"/>
    </row>
    <row r="25" spans="1:8" ht="25.5" x14ac:dyDescent="0.2">
      <c r="A25" s="18">
        <v>1</v>
      </c>
      <c r="B25" s="19" t="s">
        <v>20</v>
      </c>
      <c r="C25" s="25" t="s">
        <v>49</v>
      </c>
      <c r="D25" s="27">
        <f>1232334.02/1.18/1000*0.7/7.21</f>
        <v>101.39328780648346</v>
      </c>
      <c r="E25" s="27">
        <f>1232334.02/1.18/1000*0.3/7.21</f>
        <v>43.454266202778626</v>
      </c>
      <c r="F25" s="21">
        <v>0</v>
      </c>
      <c r="G25" s="21">
        <v>0</v>
      </c>
      <c r="H25" s="20">
        <f>D25+E25+G25+F25</f>
        <v>144.84755400926207</v>
      </c>
    </row>
    <row r="26" spans="1:8" ht="12.75" customHeight="1" x14ac:dyDescent="0.2">
      <c r="A26" s="22"/>
      <c r="B26" s="28" t="s">
        <v>21</v>
      </c>
      <c r="C26" s="29"/>
      <c r="D26" s="20">
        <f>D25</f>
        <v>101.39328780648346</v>
      </c>
      <c r="E26" s="20">
        <f>E25</f>
        <v>43.454266202778626</v>
      </c>
      <c r="F26" s="21">
        <f>F25</f>
        <v>0</v>
      </c>
      <c r="G26" s="21">
        <f>G25</f>
        <v>0</v>
      </c>
      <c r="H26" s="20">
        <f>H25</f>
        <v>144.84755400926207</v>
      </c>
    </row>
    <row r="27" spans="1:8" ht="12.75" customHeight="1" x14ac:dyDescent="0.2">
      <c r="A27" s="30" t="s">
        <v>22</v>
      </c>
      <c r="B27" s="31"/>
      <c r="C27" s="31"/>
      <c r="D27" s="31"/>
      <c r="E27" s="31"/>
      <c r="F27" s="31"/>
      <c r="G27" s="31"/>
      <c r="H27" s="31"/>
    </row>
    <row r="28" spans="1:8" x14ac:dyDescent="0.2">
      <c r="A28" s="18">
        <v>2</v>
      </c>
      <c r="B28" s="19" t="s">
        <v>20</v>
      </c>
      <c r="C28" s="19" t="s">
        <v>47</v>
      </c>
      <c r="D28" s="21"/>
      <c r="E28" s="21"/>
      <c r="F28" s="21"/>
      <c r="G28" s="20"/>
      <c r="H28" s="20">
        <f>G28+D28+E28+F28</f>
        <v>0</v>
      </c>
    </row>
    <row r="29" spans="1:8" ht="12.75" customHeight="1" x14ac:dyDescent="0.2">
      <c r="A29" s="22"/>
      <c r="B29" s="28" t="s">
        <v>23</v>
      </c>
      <c r="C29" s="29"/>
      <c r="D29" s="21">
        <f>D28</f>
        <v>0</v>
      </c>
      <c r="E29" s="21">
        <f>E28</f>
        <v>0</v>
      </c>
      <c r="F29" s="21">
        <f>F28</f>
        <v>0</v>
      </c>
      <c r="G29" s="20">
        <f>G28</f>
        <v>0</v>
      </c>
      <c r="H29" s="20">
        <f>G29+F29+E29+D29</f>
        <v>0</v>
      </c>
    </row>
    <row r="30" spans="1:8" x14ac:dyDescent="0.2">
      <c r="A30" s="22"/>
      <c r="B30" s="28" t="s">
        <v>24</v>
      </c>
      <c r="C30" s="29"/>
      <c r="D30" s="20">
        <f>D26+D29</f>
        <v>101.39328780648346</v>
      </c>
      <c r="E30" s="20">
        <f t="shared" ref="E30:G30" si="0">E26+E29</f>
        <v>43.454266202778626</v>
      </c>
      <c r="F30" s="20">
        <f t="shared" si="0"/>
        <v>0</v>
      </c>
      <c r="G30" s="20">
        <f t="shared" si="0"/>
        <v>0</v>
      </c>
      <c r="H30" s="20">
        <f>H26+H29</f>
        <v>144.84755400926207</v>
      </c>
    </row>
    <row r="31" spans="1:8" ht="12.75" customHeight="1" x14ac:dyDescent="0.2">
      <c r="A31" s="30" t="s">
        <v>40</v>
      </c>
      <c r="B31" s="31"/>
      <c r="C31" s="31"/>
      <c r="D31" s="31"/>
      <c r="E31" s="31"/>
      <c r="F31" s="31"/>
      <c r="G31" s="31"/>
      <c r="H31" s="31"/>
    </row>
    <row r="32" spans="1:8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f>(D30+E30+F30)/100*2.14</f>
        <v>3.0997376557982084</v>
      </c>
      <c r="H32" s="20">
        <f>D32+E32+F32+G32</f>
        <v>3.0997376557982084</v>
      </c>
    </row>
    <row r="33" spans="1:8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f>(D30+E30+F30+G37+G38+G39+G40+G41+G42+G30)/100*8.44</f>
        <v>14.41561999117812</v>
      </c>
      <c r="H33" s="20">
        <f>D33+E33+F33+G33</f>
        <v>14.41561999117812</v>
      </c>
    </row>
    <row r="34" spans="1:8" ht="12.75" customHeight="1" x14ac:dyDescent="0.2">
      <c r="A34" s="22"/>
      <c r="B34" s="28" t="s">
        <v>41</v>
      </c>
      <c r="C34" s="29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17.51535764697633</v>
      </c>
      <c r="H34" s="20">
        <f>D34+E34+F34+G34</f>
        <v>17.51535764697633</v>
      </c>
    </row>
    <row r="35" spans="1:8" x14ac:dyDescent="0.2">
      <c r="A35" s="22"/>
      <c r="B35" s="28" t="s">
        <v>42</v>
      </c>
      <c r="C35" s="29"/>
      <c r="D35" s="20">
        <f>D30+D34</f>
        <v>101.39328780648346</v>
      </c>
      <c r="E35" s="20">
        <f t="shared" ref="E35:F35" si="2">E30+E34</f>
        <v>43.454266202778626</v>
      </c>
      <c r="F35" s="20">
        <f t="shared" si="2"/>
        <v>0</v>
      </c>
      <c r="G35" s="20">
        <f>G30+G34</f>
        <v>17.51535764697633</v>
      </c>
      <c r="H35" s="20">
        <f>H34+H30</f>
        <v>162.3629116562384</v>
      </c>
    </row>
    <row r="36" spans="1:8" ht="12.75" customHeight="1" x14ac:dyDescent="0.2">
      <c r="A36" s="30" t="s">
        <v>25</v>
      </c>
      <c r="B36" s="31"/>
      <c r="C36" s="31"/>
      <c r="D36" s="31"/>
      <c r="E36" s="31"/>
      <c r="F36" s="31"/>
      <c r="G36" s="31"/>
      <c r="H36" s="31"/>
    </row>
    <row r="37" spans="1:8" x14ac:dyDescent="0.2">
      <c r="A37" s="18">
        <v>5</v>
      </c>
      <c r="B37" s="23"/>
      <c r="C37" s="19" t="s">
        <v>48</v>
      </c>
      <c r="D37" s="21"/>
      <c r="E37" s="21"/>
      <c r="F37" s="21"/>
      <c r="G37" s="20">
        <f>97585.82/1000/1.18/4.91</f>
        <v>16.84314612171632</v>
      </c>
      <c r="H37" s="20">
        <f>G37+F37+E37+D37</f>
        <v>16.84314612171632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0">
        <f>40.63/12.21</f>
        <v>3.3276003276003276</v>
      </c>
      <c r="H38" s="20">
        <f t="shared" ref="H38:H43" si="3">G38+F38+E38+D38</f>
        <v>3.3276003276003276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f>35000/1000/1.18/12.21</f>
        <v>2.4292397173753106</v>
      </c>
      <c r="H39" s="20">
        <f t="shared" si="3"/>
        <v>2.4292397173753106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0">
        <f>12.75/12.21</f>
        <v>1.0442260442260443</v>
      </c>
      <c r="H40" s="20">
        <f t="shared" si="3"/>
        <v>1.0442260442260443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0">
        <f>10200/1000/1.2/12.21</f>
        <v>0.69615069615069614</v>
      </c>
      <c r="H41" s="20">
        <f t="shared" si="3"/>
        <v>0.69615069615069614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>
        <f>23637.6/1000/1.2/12.21</f>
        <v>1.6132678132678131</v>
      </c>
      <c r="H42" s="20">
        <f t="shared" si="3"/>
        <v>1.6132678132678131</v>
      </c>
    </row>
    <row r="43" spans="1:8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f>(D30+E30+F30+G37+G38+G39+G40+G41+G42+G30)/100*5.99</f>
        <v>10.230990965302956</v>
      </c>
      <c r="H43" s="20">
        <f t="shared" si="3"/>
        <v>10.230990965302956</v>
      </c>
    </row>
    <row r="44" spans="1:8" ht="12.75" customHeight="1" x14ac:dyDescent="0.2">
      <c r="A44" s="22"/>
      <c r="B44" s="28" t="s">
        <v>30</v>
      </c>
      <c r="C44" s="29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36.184621685639463</v>
      </c>
      <c r="H44" s="20">
        <f>G44+F44+E44+D44</f>
        <v>36.184621685639463</v>
      </c>
    </row>
    <row r="45" spans="1:8" x14ac:dyDescent="0.2">
      <c r="A45" s="22"/>
      <c r="B45" s="28" t="s">
        <v>31</v>
      </c>
      <c r="C45" s="29"/>
      <c r="D45" s="20">
        <f>D35+D44</f>
        <v>101.39328780648346</v>
      </c>
      <c r="E45" s="20">
        <f t="shared" ref="E45:G45" si="5">E35+E44</f>
        <v>43.454266202778626</v>
      </c>
      <c r="F45" s="20">
        <f t="shared" si="5"/>
        <v>0</v>
      </c>
      <c r="G45" s="20">
        <f t="shared" si="5"/>
        <v>53.699979332615797</v>
      </c>
      <c r="H45" s="20">
        <f>D45+E45+F45+G45</f>
        <v>198.54753334187785</v>
      </c>
    </row>
    <row r="46" spans="1:8" ht="12.75" customHeight="1" x14ac:dyDescent="0.2">
      <c r="A46" s="30" t="s">
        <v>32</v>
      </c>
      <c r="B46" s="31"/>
      <c r="C46" s="31"/>
      <c r="D46" s="31"/>
      <c r="E46" s="31"/>
      <c r="F46" s="31"/>
      <c r="G46" s="31"/>
      <c r="H46" s="31"/>
    </row>
    <row r="47" spans="1:8" x14ac:dyDescent="0.2">
      <c r="A47" s="18">
        <v>12</v>
      </c>
      <c r="B47" s="23"/>
      <c r="C47" s="19" t="s">
        <v>33</v>
      </c>
      <c r="D47" s="20">
        <f>D45/100*20</f>
        <v>20.278657561296694</v>
      </c>
      <c r="E47" s="20">
        <f t="shared" ref="E47:G47" si="6">E45/100*20</f>
        <v>8.6908532405557253</v>
      </c>
      <c r="F47" s="20">
        <f t="shared" si="6"/>
        <v>0</v>
      </c>
      <c r="G47" s="20">
        <f t="shared" si="6"/>
        <v>10.739995866523159</v>
      </c>
      <c r="H47" s="20">
        <f>H45/100*20</f>
        <v>39.709506668375568</v>
      </c>
    </row>
    <row r="48" spans="1:8" ht="12.75" customHeight="1" x14ac:dyDescent="0.2">
      <c r="A48" s="22"/>
      <c r="B48" s="28" t="s">
        <v>34</v>
      </c>
      <c r="C48" s="29"/>
      <c r="D48" s="20">
        <f>D47</f>
        <v>20.278657561296694</v>
      </c>
      <c r="E48" s="20">
        <f>E47</f>
        <v>8.6908532405557253</v>
      </c>
      <c r="F48" s="21">
        <f>F47</f>
        <v>0</v>
      </c>
      <c r="G48" s="20">
        <f>G47</f>
        <v>10.739995866523159</v>
      </c>
      <c r="H48" s="20">
        <f>D48+E48+F48+G48</f>
        <v>39.709506668375582</v>
      </c>
    </row>
    <row r="49" spans="1:8" ht="12.75" customHeight="1" x14ac:dyDescent="0.2">
      <c r="A49" s="22"/>
      <c r="B49" s="28" t="s">
        <v>35</v>
      </c>
      <c r="C49" s="29"/>
      <c r="D49" s="20">
        <f>D45+D47</f>
        <v>121.67194536778015</v>
      </c>
      <c r="E49" s="20">
        <f>E45+E47</f>
        <v>52.145119443334352</v>
      </c>
      <c r="F49" s="20">
        <f t="shared" ref="F49" si="7">F45+F47</f>
        <v>0</v>
      </c>
      <c r="G49" s="20">
        <f>G45+G47</f>
        <v>64.439975199138956</v>
      </c>
      <c r="H49" s="20">
        <f>H45+H47</f>
        <v>238.25704001025343</v>
      </c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</mergeCells>
  <pageMargins left="0.23622047244094491" right="0.23622047244094491" top="0.74803149606299213" bottom="0.74803149606299213" header="0.31496062992125984" footer="0.31496062992125984"/>
  <pageSetup paperSize="9" scale="70" fitToHeight="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Цыбенов Баир Борисович</cp:lastModifiedBy>
  <cp:lastPrinted>2022-11-16T06:38:32Z</cp:lastPrinted>
  <dcterms:created xsi:type="dcterms:W3CDTF">2022-07-06T13:17:17Z</dcterms:created>
  <dcterms:modified xsi:type="dcterms:W3CDTF">2022-11-16T06:38:36Z</dcterms:modified>
</cp:coreProperties>
</file>