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4-1-21-0-01-04-2-082\"/>
    </mc:Choice>
  </mc:AlternateContent>
  <xr:revisionPtr revIDLastSave="0" documentId="13_ncr:1_{F45915D0-B328-4130-9189-BAD6EA704613}" xr6:coauthVersionLast="36" xr6:coauthVersionMax="36" xr10:uidLastSave="{00000000-0000-0000-0000-000000000000}"/>
  <bookViews>
    <workbookView xWindow="0" yWindow="0" windowWidth="24075" windowHeight="1230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1" i="5" l="1"/>
  <c r="D287" i="5" l="1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H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0" i="5"/>
  <c r="E19" i="4" s="1"/>
  <c r="F19" i="4" s="1"/>
  <c r="H19" i="4" s="1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E22" i="4" s="1"/>
  <c r="F22" i="4" s="1"/>
  <c r="H22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H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H35" i="4" l="1"/>
  <c r="G42" i="4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F44" i="4"/>
  <c r="H38" i="4" l="1"/>
  <c r="H44" i="4" s="1"/>
  <c r="G44" i="4"/>
</calcChain>
</file>

<file path=xl/sharedStrings.xml><?xml version="1.0" encoding="utf-8"?>
<sst xmlns="http://schemas.openxmlformats.org/spreadsheetml/2006/main" count="696" uniqueCount="382">
  <si>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</si>
  <si>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</si>
  <si>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</si>
  <si>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</si>
  <si>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</si>
  <si>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</si>
  <si>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</si>
  <si>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</si>
  <si>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</si>
  <si>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</si>
  <si>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</si>
  <si>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</si>
  <si>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</si>
  <si>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</si>
  <si>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</si>
  <si>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</si>
  <si>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</si>
  <si>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</si>
  <si>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</si>
  <si>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</si>
  <si>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</si>
  <si>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</si>
  <si>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</si>
  <si>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</si>
  <si>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</si>
  <si>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</si>
  <si>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</si>
  <si>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</si>
  <si>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</si>
  <si>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</si>
  <si>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</si>
  <si>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</si>
  <si>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</si>
  <si>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</si>
  <si>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</si>
  <si>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</si>
  <si>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</si>
  <si>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</si>
  <si>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</si>
  <si>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</si>
  <si>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</si>
  <si>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</si>
  <si>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</si>
  <si>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</si>
  <si>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</si>
  <si>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</si>
  <si>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</si>
  <si>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</si>
  <si>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</si>
  <si>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</si>
  <si>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</si>
  <si>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</si>
  <si>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</si>
  <si>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</si>
  <si>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</si>
  <si>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</si>
  <si>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</si>
  <si>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</si>
  <si>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</si>
  <si>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</si>
  <si>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</si>
  <si>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</si>
  <si>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</si>
  <si>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</si>
  <si>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</si>
  <si>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</si>
  <si>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</si>
  <si>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</si>
  <si>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</si>
  <si>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</si>
  <si>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</si>
  <si>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</si>
  <si>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</si>
  <si>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</si>
  <si>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</si>
  <si>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</si>
  <si>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</si>
  <si>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</si>
  <si>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</si>
  <si>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</si>
  <si>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</si>
  <si>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</si>
  <si>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</si>
  <si>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</si>
  <si>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</si>
  <si>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</si>
  <si>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</si>
  <si>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</si>
  <si>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</si>
  <si>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</si>
  <si>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</si>
  <si>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</si>
  <si>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</si>
  <si>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</si>
  <si>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</si>
  <si>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</si>
  <si>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</si>
  <si>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</si>
  <si>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</si>
  <si>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</si>
  <si>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</si>
  <si>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</si>
  <si>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</si>
  <si>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</si>
  <si>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</si>
  <si>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</si>
  <si>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</si>
  <si>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</si>
  <si>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</si>
  <si>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</si>
  <si>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</si>
  <si>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</si>
  <si>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</si>
  <si>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</si>
  <si>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</si>
  <si>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</si>
  <si>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</si>
  <si>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</si>
  <si>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</si>
  <si>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</si>
  <si>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</si>
  <si>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</si>
  <si>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</si>
  <si>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</si>
  <si>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</si>
  <si>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</si>
  <si>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</si>
  <si>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</si>
  <si>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</si>
  <si>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</si>
  <si>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</si>
  <si>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</si>
  <si>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</si>
  <si>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</si>
  <si>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</si>
  <si>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</si>
  <si>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</si>
  <si>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</si>
  <si>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</si>
  <si>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</si>
  <si>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</si>
  <si>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</si>
  <si>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</si>
  <si>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</si>
  <si>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</si>
  <si>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</si>
  <si>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</si>
  <si>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</si>
  <si>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</si>
  <si>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</si>
  <si>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</si>
  <si>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</si>
  <si>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</si>
  <si>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</si>
  <si>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</si>
  <si>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</si>
  <si>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</si>
  <si>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</si>
  <si>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</si>
  <si>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</si>
  <si>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</si>
  <si>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</si>
  <si>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</si>
  <si>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</si>
  <si>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</si>
  <si>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</si>
  <si>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</si>
  <si>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</si>
  <si>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</si>
  <si>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</si>
  <si>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</si>
  <si>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</si>
  <si>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</si>
  <si>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</si>
  <si>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</si>
  <si>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</si>
  <si>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</si>
  <si>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</si>
  <si>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</si>
  <si>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</si>
  <si>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</si>
  <si>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</si>
  <si>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</si>
  <si>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</si>
  <si>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</si>
  <si>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</si>
  <si>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</si>
  <si>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</si>
  <si>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</si>
  <si>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</si>
  <si>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</si>
  <si>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</si>
  <si>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</si>
  <si>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</si>
  <si>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</si>
  <si>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</si>
  <si>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</si>
  <si>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</si>
  <si>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</si>
  <si>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</si>
  <si>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</si>
  <si>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</si>
  <si>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</si>
  <si>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</si>
  <si>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</si>
  <si>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</si>
  <si>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</si>
  <si>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</si>
  <si>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</si>
  <si>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</si>
  <si>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</si>
  <si>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</si>
  <si>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</si>
  <si>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</si>
  <si>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</si>
  <si>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</si>
  <si>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</si>
  <si>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</si>
  <si>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</si>
  <si>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</si>
  <si>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</si>
  <si>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</si>
  <si>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</si>
  <si>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</si>
  <si>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</si>
  <si>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</si>
  <si>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</si>
  <si>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</si>
  <si>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</si>
  <si>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</si>
  <si>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</si>
  <si>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</si>
  <si>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</si>
  <si>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</si>
  <si>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</si>
  <si>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</si>
  <si>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</si>
  <si>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</si>
  <si>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</si>
  <si>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</si>
  <si>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</si>
  <si>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</si>
  <si>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</si>
  <si>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</si>
  <si>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</si>
  <si>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</si>
  <si>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</si>
  <si>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</si>
  <si>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</si>
  <si>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</si>
  <si>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</si>
  <si>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</si>
  <si>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</si>
  <si>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</si>
  <si>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</si>
  <si>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</si>
  <si>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</si>
  <si>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</si>
  <si>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</si>
  <si>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</si>
  <si>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</si>
  <si>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</si>
  <si>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</si>
  <si>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</si>
  <si>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</si>
  <si>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</si>
  <si>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</si>
  <si>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</si>
  <si>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</si>
  <si>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</si>
  <si>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</si>
  <si>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</si>
  <si>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</si>
  <si>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</si>
  <si>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</si>
  <si>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</si>
  <si>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</si>
  <si>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</si>
  <si>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</si>
  <si>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</si>
  <si>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</si>
  <si>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</si>
  <si>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</si>
  <si>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</si>
  <si>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</si>
  <si>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</si>
  <si>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</si>
  <si>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</si>
  <si>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</si>
  <si>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</si>
  <si>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</si>
  <si>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</si>
  <si>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</si>
  <si>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</si>
  <si>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</si>
  <si>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</si>
  <si>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</si>
  <si>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</si>
  <si>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</si>
  <si>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</si>
  <si>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</si>
  <si>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</si>
  <si>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</si>
  <si>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</si>
  <si>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</si>
  <si>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</si>
  <si>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</si>
  <si>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</si>
  <si>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</si>
  <si>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</si>
  <si>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</si>
  <si>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</si>
  <si>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</si>
  <si>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</si>
  <si>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</si>
  <si>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</si>
  <si>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</si>
  <si>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</si>
  <si>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</si>
  <si>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</si>
  <si>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</si>
  <si>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</si>
  <si>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</si>
  <si>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</si>
  <si>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</si>
  <si>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</si>
  <si>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</si>
  <si>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</si>
  <si>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</si>
  <si>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</si>
  <si>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</si>
  <si>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</si>
  <si>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</si>
  <si>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</si>
  <si>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</si>
  <si>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</si>
  <si>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</si>
  <si>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</si>
  <si>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</si>
  <si>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</si>
  <si>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</si>
  <si>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</si>
  <si>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</si>
  <si>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</si>
  <si>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</si>
  <si>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</si>
  <si>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</si>
  <si>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</si>
  <si>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</si>
  <si>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</si>
  <si>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</si>
  <si>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</si>
  <si>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</si>
  <si>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</si>
  <si>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</si>
  <si>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</si>
  <si>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</si>
  <si>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</si>
  <si>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</si>
  <si>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</si>
  <si>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</si>
  <si>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</si>
  <si>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</si>
  <si>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</si>
  <si>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</si>
  <si>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</si>
  <si>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1.5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</si>
  <si>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</si>
  <si>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</si>
  <si>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</si>
  <si>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</si>
  <si>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</si>
  <si>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</si>
  <si>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</si>
  <si>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</si>
  <si>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Тосно, РК оборудования ТП-11 в п. Ульяновка Тосненского р-на (инв.№ 210000409) (14-1-21-0-01-04-2-082)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</si>
  <si>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</si>
  <si>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</si>
  <si>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</si>
  <si>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</si>
  <si>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G_14-1-21-0-01-04-2-082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</si>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</sst>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  <xf numFmtId="43" fontId="2" fillId="0" borderId="0" applyFont="0" applyFill="0" applyBorder="0" applyAlignment="0" applyProtection="0"/>
  </cellStyleXfs>
  <cellXfs count="114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4" fontId="11" fillId="0" borderId="3" xfId="0" applyNumberFormat="1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2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  <cellStyle name="Финансовый 2 3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72" customWidth="1"/>
    <col min="2" max="2" width="60.42578125" style="60" customWidth="1"/>
    <col min="3" max="3" width="12.140625" style="60" customWidth="1"/>
    <col min="4" max="4" width="10.5703125" style="60" customWidth="1"/>
    <col min="5" max="5" width="14.28515625" style="60" customWidth="1"/>
    <col min="6" max="6" width="14.42578125" style="60" customWidth="1"/>
    <col min="7" max="7" width="16" style="60" customWidth="1"/>
    <col min="8" max="8" width="15.7109375" style="60" customWidth="1"/>
    <col min="9" max="9" width="13.5703125" style="60" hidden="1" customWidth="1"/>
    <col min="10" max="10" width="0" style="60" hidden="1" customWidth="1"/>
    <col min="11" max="11" width="14.140625" style="60" hidden="1" customWidth="1"/>
    <col min="12" max="12" width="10.28515625" style="60" hidden="1" customWidth="1"/>
    <col min="13" max="14" width="0" style="60" hidden="1" customWidth="1"/>
    <col min="15" max="15" width="15.28515625" style="60" hidden="1" customWidth="1"/>
    <col min="16" max="19" width="0" style="60" hidden="1" customWidth="1"/>
    <col min="20" max="16384" width="9.140625" style="60"/>
  </cols>
  <sheetData>
    <row r="1" spans="1:16" x14ac:dyDescent="0.25">
      <c r="H1" s="7" t="s">
        <v>37</v>
      </c>
    </row>
    <row r="3" spans="1:16" x14ac:dyDescent="0.25">
      <c r="A3" s="73" t="s">
        <v>19</v>
      </c>
    </row>
    <row r="5" spans="1:16" x14ac:dyDescent="0.25">
      <c r="A5" s="109" t="s">
        <v>375</v>
      </c>
      <c r="B5" s="110"/>
      <c r="C5" s="110"/>
      <c r="D5" s="110"/>
      <c r="E5" s="110"/>
      <c r="F5" s="110"/>
    </row>
    <row r="7" spans="1:16" ht="21" customHeight="1" x14ac:dyDescent="0.25">
      <c r="A7" s="74" t="s">
        <v>8</v>
      </c>
      <c r="F7" s="111" t="s">
        <v>380</v>
      </c>
      <c r="G7" s="111"/>
      <c r="H7" s="111"/>
    </row>
    <row r="8" spans="1:16" ht="13.9" x14ac:dyDescent="0.25">
      <c r="A8" s="75"/>
    </row>
    <row r="9" spans="1:16" x14ac:dyDescent="0.25">
      <c r="A9" s="74" t="s">
        <v>15</v>
      </c>
      <c r="F9" s="111" t="s">
        <v>335</v>
      </c>
      <c r="G9" s="111"/>
      <c r="H9" s="111"/>
    </row>
    <row r="10" spans="1:16" ht="13.9" x14ac:dyDescent="0.25">
      <c r="A10" s="75"/>
    </row>
    <row r="11" spans="1:16" x14ac:dyDescent="0.25">
      <c r="A11" s="76" t="s">
        <v>20</v>
      </c>
      <c r="B11" s="77"/>
      <c r="C11" s="77"/>
    </row>
    <row r="12" spans="1:16" x14ac:dyDescent="0.25">
      <c r="H12" s="61" t="s">
        <v>381</v>
      </c>
    </row>
    <row r="13" spans="1:16" s="72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68"/>
      <c r="J13" s="67"/>
      <c r="K13" s="78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67"/>
      <c r="J14" s="67"/>
      <c r="K14" s="78">
        <v>6.16</v>
      </c>
      <c r="M14" s="79"/>
      <c r="N14" s="80"/>
      <c r="O14" s="57"/>
      <c r="P14" s="81"/>
    </row>
    <row r="15" spans="1:16" ht="15.75" x14ac:dyDescent="0.25">
      <c r="A15" s="82" t="s">
        <v>22</v>
      </c>
      <c r="B15" s="83" t="s">
        <v>23</v>
      </c>
      <c r="C15" s="84"/>
      <c r="D15" s="63"/>
      <c r="E15" s="63"/>
      <c r="F15" s="63"/>
      <c r="G15" s="63"/>
      <c r="H15" s="63"/>
      <c r="I15" s="66"/>
      <c r="J15" s="66"/>
      <c r="K15" s="78">
        <v>5.62</v>
      </c>
      <c r="M15" s="79"/>
      <c r="N15" s="80"/>
      <c r="O15" s="85"/>
      <c r="P15" s="86"/>
    </row>
    <row r="16" spans="1:16" ht="15.6" hidden="1" x14ac:dyDescent="0.25">
      <c r="A16" s="87" t="s">
        <v>356</v>
      </c>
      <c r="B16" s="88" t="s">
        <v>174</v>
      </c>
      <c r="C16" s="89" t="s">
        <v>327</v>
      </c>
      <c r="D16" s="64">
        <v>0</v>
      </c>
      <c r="E16" s="64">
        <f>VLOOKUP(B16,'Типовые 2 кв. 2021'!B:D,3,)</f>
        <v>1235355.8666666667</v>
      </c>
      <c r="F16" s="64">
        <f>D16*E16</f>
        <v>0</v>
      </c>
      <c r="G16" s="65">
        <v>5.62</v>
      </c>
      <c r="H16" s="64">
        <f>F16*G16</f>
        <v>0</v>
      </c>
      <c r="J16" s="90"/>
      <c r="K16" s="90"/>
      <c r="M16" s="79"/>
      <c r="N16" s="80"/>
      <c r="O16" s="85"/>
      <c r="P16" s="86"/>
    </row>
    <row r="17" spans="1:16" ht="15.6" hidden="1" x14ac:dyDescent="0.25">
      <c r="A17" s="87" t="s">
        <v>354</v>
      </c>
      <c r="B17" s="88" t="s">
        <v>196</v>
      </c>
      <c r="C17" s="89" t="s">
        <v>327</v>
      </c>
      <c r="D17" s="64">
        <v>0</v>
      </c>
      <c r="E17" s="64">
        <f>VLOOKUP(B17,'Типовые 2 кв. 2021'!B:D,3,)</f>
        <v>1332610.1083333334</v>
      </c>
      <c r="F17" s="64">
        <f>D17*E17</f>
        <v>0</v>
      </c>
      <c r="G17" s="65">
        <v>5.62</v>
      </c>
      <c r="H17" s="64">
        <f>F17*G17</f>
        <v>0</v>
      </c>
      <c r="J17" s="90"/>
      <c r="K17" s="90"/>
      <c r="M17" s="79"/>
      <c r="N17" s="80"/>
      <c r="O17" s="85"/>
      <c r="P17" s="86"/>
    </row>
    <row r="18" spans="1:16" ht="15.6" hidden="1" x14ac:dyDescent="0.25">
      <c r="A18" s="87" t="s">
        <v>355</v>
      </c>
      <c r="B18" s="88" t="s">
        <v>229</v>
      </c>
      <c r="C18" s="89" t="s">
        <v>327</v>
      </c>
      <c r="D18" s="64">
        <v>0</v>
      </c>
      <c r="E18" s="64">
        <f>VLOOKUP(B18,'Типовые 2 кв. 2021'!B:D,3,)</f>
        <v>479819.14166666666</v>
      </c>
      <c r="F18" s="64">
        <f>D18*E18</f>
        <v>0</v>
      </c>
      <c r="G18" s="65">
        <v>5.62</v>
      </c>
      <c r="H18" s="64">
        <f>F18*G18</f>
        <v>0</v>
      </c>
      <c r="J18" s="90"/>
      <c r="K18" s="90"/>
      <c r="M18" s="79"/>
      <c r="N18" s="80"/>
      <c r="O18" s="85"/>
      <c r="P18" s="86"/>
    </row>
    <row r="19" spans="1:16" ht="15.75" x14ac:dyDescent="0.25">
      <c r="A19" s="87" t="s">
        <v>356</v>
      </c>
      <c r="B19" s="88" t="s">
        <v>302</v>
      </c>
      <c r="C19" s="89" t="s">
        <v>353</v>
      </c>
      <c r="D19" s="64">
        <v>1</v>
      </c>
      <c r="E19" s="64">
        <f>VLOOKUP(B19,'Типовые 2 кв. 2021'!B:D,3,)</f>
        <v>45583.183333333334</v>
      </c>
      <c r="F19" s="64">
        <f>D19*E19</f>
        <v>45583.183333333334</v>
      </c>
      <c r="G19" s="65">
        <v>7.46</v>
      </c>
      <c r="H19" s="64">
        <f>F19*G19</f>
        <v>340050.54766666668</v>
      </c>
      <c r="J19" s="90"/>
      <c r="K19" s="90"/>
      <c r="M19" s="79"/>
      <c r="N19" s="80"/>
      <c r="O19" s="85"/>
      <c r="P19" s="86"/>
    </row>
    <row r="20" spans="1:16" ht="15.75" x14ac:dyDescent="0.25">
      <c r="A20" s="91"/>
      <c r="B20" s="92" t="s">
        <v>2</v>
      </c>
      <c r="C20" s="89" t="s">
        <v>353</v>
      </c>
      <c r="D20" s="64">
        <f>D19</f>
        <v>1</v>
      </c>
      <c r="E20" s="64">
        <f>E19-E21</f>
        <v>12534.083333333336</v>
      </c>
      <c r="F20" s="64">
        <f t="shared" ref="F20:F21" si="0">D20*E20</f>
        <v>12534.083333333336</v>
      </c>
      <c r="G20" s="65">
        <v>7.46</v>
      </c>
      <c r="H20" s="64">
        <f t="shared" ref="H20:H21" si="1">F20*G20</f>
        <v>93504.261666666687</v>
      </c>
      <c r="J20" s="90"/>
      <c r="K20" s="90"/>
      <c r="M20" s="79"/>
      <c r="N20" s="80"/>
      <c r="O20" s="85"/>
      <c r="P20" s="86"/>
    </row>
    <row r="21" spans="1:16" ht="15.75" x14ac:dyDescent="0.25">
      <c r="A21" s="91"/>
      <c r="B21" s="92" t="s">
        <v>3</v>
      </c>
      <c r="C21" s="89" t="s">
        <v>353</v>
      </c>
      <c r="D21" s="64">
        <f>D19</f>
        <v>1</v>
      </c>
      <c r="E21" s="55">
        <f>VLOOKUP(B19,'Типовые 2 кв. 2021'!B:E,4,)</f>
        <v>33049.1</v>
      </c>
      <c r="F21" s="64">
        <f t="shared" si="0"/>
        <v>33049.1</v>
      </c>
      <c r="G21" s="65">
        <v>7.46</v>
      </c>
      <c r="H21" s="64">
        <f t="shared" si="1"/>
        <v>246546.28599999999</v>
      </c>
      <c r="M21" s="79"/>
      <c r="N21" s="80"/>
      <c r="O21" s="85"/>
      <c r="P21" s="86"/>
    </row>
    <row r="22" spans="1:16" ht="15.6" hidden="1" x14ac:dyDescent="0.25">
      <c r="A22" s="87" t="s">
        <v>366</v>
      </c>
      <c r="B22" s="88" t="s">
        <v>372</v>
      </c>
      <c r="C22" s="89" t="s">
        <v>353</v>
      </c>
      <c r="D22" s="64">
        <v>0</v>
      </c>
      <c r="E22" s="64">
        <f>VLOOKUP(B22,'Типовые 2 кв. 2021'!B:D,3,)</f>
        <v>11335.533333333333</v>
      </c>
      <c r="F22" s="64">
        <f>D22*E22</f>
        <v>0</v>
      </c>
      <c r="G22" s="65">
        <v>5.62</v>
      </c>
      <c r="H22" s="64">
        <f>F22*G22</f>
        <v>0</v>
      </c>
      <c r="J22" s="90"/>
      <c r="K22" s="90"/>
      <c r="M22" s="79"/>
      <c r="N22" s="80"/>
      <c r="O22" s="85"/>
      <c r="P22" s="86"/>
    </row>
    <row r="23" spans="1:16" ht="15.6" x14ac:dyDescent="0.25">
      <c r="A23" s="91"/>
      <c r="B23" s="92"/>
      <c r="C23" s="89"/>
      <c r="D23" s="64"/>
      <c r="E23" s="55"/>
      <c r="F23" s="64"/>
      <c r="G23" s="65"/>
      <c r="H23" s="64"/>
      <c r="M23" s="79"/>
      <c r="N23" s="80"/>
      <c r="O23" s="85"/>
      <c r="P23" s="86"/>
    </row>
    <row r="24" spans="1:16" ht="13.9" x14ac:dyDescent="0.25">
      <c r="A24" s="91"/>
      <c r="B24" s="84"/>
      <c r="C24" s="89"/>
      <c r="D24" s="65"/>
      <c r="E24" s="65"/>
      <c r="F24" s="65"/>
      <c r="G24" s="65"/>
      <c r="H24" s="65"/>
    </row>
    <row r="25" spans="1:16" ht="13.9" x14ac:dyDescent="0.25">
      <c r="A25" s="91"/>
      <c r="B25" s="84"/>
      <c r="C25" s="89"/>
      <c r="D25" s="65"/>
      <c r="E25" s="65"/>
      <c r="F25" s="65"/>
      <c r="G25" s="65"/>
      <c r="H25" s="65"/>
    </row>
    <row r="26" spans="1:16" x14ac:dyDescent="0.25">
      <c r="A26" s="91"/>
      <c r="B26" s="83" t="s">
        <v>12</v>
      </c>
      <c r="C26" s="89"/>
      <c r="D26" s="65"/>
      <c r="E26" s="65"/>
      <c r="F26" s="65"/>
      <c r="G26" s="65"/>
      <c r="H26" s="65">
        <f>SUM(H27:H28)</f>
        <v>340050.54766666668</v>
      </c>
    </row>
    <row r="27" spans="1:16" x14ac:dyDescent="0.25">
      <c r="A27" s="91"/>
      <c r="B27" s="93" t="s">
        <v>2</v>
      </c>
      <c r="C27" s="89"/>
      <c r="D27" s="65"/>
      <c r="E27" s="65"/>
      <c r="F27" s="65"/>
      <c r="G27" s="65"/>
      <c r="H27" s="65">
        <f>H16+H17+H18+H20+H22</f>
        <v>93504.261666666687</v>
      </c>
    </row>
    <row r="28" spans="1:16" x14ac:dyDescent="0.25">
      <c r="A28" s="91"/>
      <c r="B28" s="93" t="s">
        <v>3</v>
      </c>
      <c r="C28" s="89"/>
      <c r="D28" s="65"/>
      <c r="E28" s="65"/>
      <c r="F28" s="65"/>
      <c r="G28" s="65"/>
      <c r="H28" s="65">
        <f>H21</f>
        <v>246546.28599999999</v>
      </c>
    </row>
    <row r="29" spans="1:16" x14ac:dyDescent="0.25">
      <c r="A29" s="82" t="s">
        <v>24</v>
      </c>
      <c r="B29" s="83" t="s">
        <v>31</v>
      </c>
      <c r="C29" s="89"/>
      <c r="D29" s="65"/>
      <c r="E29" s="65"/>
      <c r="F29" s="65"/>
      <c r="G29" s="65"/>
      <c r="H29" s="65">
        <f>H26*0.08</f>
        <v>27204.043813333334</v>
      </c>
    </row>
    <row r="30" spans="1:16" x14ac:dyDescent="0.25">
      <c r="A30" s="82" t="s">
        <v>26</v>
      </c>
      <c r="B30" s="83" t="s">
        <v>25</v>
      </c>
      <c r="C30" s="89"/>
      <c r="D30" s="65"/>
      <c r="E30" s="65"/>
      <c r="F30" s="65"/>
      <c r="G30" s="65"/>
      <c r="H30" s="65">
        <f>H29+H26</f>
        <v>367254.59148</v>
      </c>
      <c r="I30" s="94">
        <f>H30-(SUM(C35:C37))</f>
        <v>0</v>
      </c>
    </row>
    <row r="31" spans="1:16" ht="13.9" x14ac:dyDescent="0.25">
      <c r="A31" s="95"/>
      <c r="B31" s="66"/>
      <c r="C31" s="66"/>
    </row>
    <row r="32" spans="1:16" x14ac:dyDescent="0.25">
      <c r="A32" s="77" t="s">
        <v>13</v>
      </c>
      <c r="B32" s="66"/>
      <c r="C32" s="66"/>
    </row>
    <row r="33" spans="1:12" x14ac:dyDescent="0.25">
      <c r="A33" s="96"/>
      <c r="B33" s="66"/>
      <c r="C33" s="66"/>
      <c r="H33" s="61" t="s">
        <v>381</v>
      </c>
    </row>
    <row r="34" spans="1:12" ht="87" customHeight="1" x14ac:dyDescent="0.25">
      <c r="A34" s="71" t="s">
        <v>9</v>
      </c>
      <c r="B34" s="71" t="s">
        <v>0</v>
      </c>
      <c r="C34" s="62" t="s">
        <v>44</v>
      </c>
      <c r="D34" s="71" t="s">
        <v>40</v>
      </c>
      <c r="E34" s="71" t="s">
        <v>16</v>
      </c>
      <c r="F34" s="71" t="s">
        <v>17</v>
      </c>
      <c r="G34" s="71" t="s">
        <v>18</v>
      </c>
      <c r="H34" s="71" t="s">
        <v>376</v>
      </c>
    </row>
    <row r="35" spans="1:12" ht="15.75" x14ac:dyDescent="0.25">
      <c r="A35" s="97">
        <v>1</v>
      </c>
      <c r="B35" s="93" t="s">
        <v>1</v>
      </c>
      <c r="C35" s="98">
        <f>H29</f>
        <v>27204.043813333334</v>
      </c>
      <c r="D35" s="99">
        <v>1.0760000000000001</v>
      </c>
      <c r="E35" s="70">
        <f>C35*D35</f>
        <v>29271.551143146669</v>
      </c>
      <c r="F35" s="70">
        <f>E35*0.2</f>
        <v>5854.3102286293342</v>
      </c>
      <c r="G35" s="70">
        <f>E35+F35</f>
        <v>35125.861371776002</v>
      </c>
      <c r="H35" s="70">
        <f>G35*0.9</f>
        <v>31613.275234598401</v>
      </c>
      <c r="I35" s="79">
        <v>26.344396028832001</v>
      </c>
      <c r="J35" s="80"/>
      <c r="K35" s="85"/>
      <c r="L35" s="100"/>
    </row>
    <row r="36" spans="1:12" ht="15.75" x14ac:dyDescent="0.25">
      <c r="A36" s="97">
        <v>2</v>
      </c>
      <c r="B36" s="93" t="s">
        <v>2</v>
      </c>
      <c r="C36" s="101">
        <f>H27</f>
        <v>93504.261666666687</v>
      </c>
      <c r="D36" s="99">
        <v>1.0760000000000001</v>
      </c>
      <c r="E36" s="70">
        <f t="shared" ref="E36:E43" si="2">C36*D36</f>
        <v>100610.58555333337</v>
      </c>
      <c r="F36" s="70">
        <f t="shared" ref="F36:F43" si="3">E36*0.2</f>
        <v>20122.117110666673</v>
      </c>
      <c r="G36" s="70">
        <f t="shared" ref="G36:G43" si="4">E36+F36</f>
        <v>120732.70266400004</v>
      </c>
      <c r="H36" s="70">
        <f>G36*0.9</f>
        <v>108659.43239760005</v>
      </c>
      <c r="I36" s="79">
        <v>90.549526998000033</v>
      </c>
      <c r="J36" s="80"/>
      <c r="K36" s="85"/>
      <c r="L36" s="100"/>
    </row>
    <row r="37" spans="1:12" ht="15.75" x14ac:dyDescent="0.25">
      <c r="A37" s="97">
        <v>3</v>
      </c>
      <c r="B37" s="93" t="s">
        <v>3</v>
      </c>
      <c r="C37" s="101">
        <f>H28</f>
        <v>246546.28599999999</v>
      </c>
      <c r="D37" s="99">
        <v>1.0760000000000001</v>
      </c>
      <c r="E37" s="70">
        <f t="shared" si="2"/>
        <v>265283.80373600003</v>
      </c>
      <c r="F37" s="70">
        <f t="shared" si="3"/>
        <v>53056.760747200009</v>
      </c>
      <c r="G37" s="70">
        <f t="shared" si="4"/>
        <v>318340.56448320003</v>
      </c>
      <c r="H37" s="70">
        <f>G37*0.7</f>
        <v>222838.39513824001</v>
      </c>
      <c r="I37" s="79">
        <v>185.69866261520002</v>
      </c>
      <c r="J37" s="80"/>
      <c r="K37" s="85"/>
      <c r="L37" s="100"/>
    </row>
    <row r="38" spans="1:12" ht="15.75" x14ac:dyDescent="0.25">
      <c r="A38" s="97">
        <v>4</v>
      </c>
      <c r="B38" s="93" t="s">
        <v>7</v>
      </c>
      <c r="C38" s="101">
        <f>SUM(C39:C43)</f>
        <v>60854.085808236006</v>
      </c>
      <c r="D38" s="99">
        <v>1.0760000000000001</v>
      </c>
      <c r="E38" s="70">
        <f t="shared" si="2"/>
        <v>65478.996329661946</v>
      </c>
      <c r="F38" s="70">
        <f t="shared" si="3"/>
        <v>13095.79926593239</v>
      </c>
      <c r="G38" s="70">
        <f t="shared" si="4"/>
        <v>78574.795595594333</v>
      </c>
      <c r="H38" s="70">
        <f>G38</f>
        <v>78574.795595594333</v>
      </c>
      <c r="I38" s="79">
        <v>65.478996329661953</v>
      </c>
      <c r="J38" s="80"/>
      <c r="K38" s="85"/>
      <c r="L38" s="100"/>
    </row>
    <row r="39" spans="1:12" ht="15.75" x14ac:dyDescent="0.25">
      <c r="A39" s="87" t="s">
        <v>357</v>
      </c>
      <c r="B39" s="93" t="s">
        <v>4</v>
      </c>
      <c r="C39" s="101">
        <f>SUM(C35:C37)*I39</f>
        <v>3562.3695373559999</v>
      </c>
      <c r="D39" s="99">
        <v>1.0760000000000001</v>
      </c>
      <c r="E39" s="70">
        <f t="shared" si="2"/>
        <v>3833.1096221950561</v>
      </c>
      <c r="F39" s="70">
        <f t="shared" si="3"/>
        <v>766.62192443901131</v>
      </c>
      <c r="G39" s="70">
        <f t="shared" si="4"/>
        <v>4599.7315466340679</v>
      </c>
      <c r="H39" s="70"/>
      <c r="I39" s="102">
        <v>9.7000000000000003E-3</v>
      </c>
      <c r="J39" s="80"/>
      <c r="K39" s="85"/>
      <c r="L39" s="100"/>
    </row>
    <row r="40" spans="1:12" ht="15.75" x14ac:dyDescent="0.25">
      <c r="A40" s="87" t="s">
        <v>358</v>
      </c>
      <c r="B40" s="103" t="s">
        <v>38</v>
      </c>
      <c r="C40" s="101">
        <f>SUM(C35:C37)*I40</f>
        <v>7859.2482576719995</v>
      </c>
      <c r="D40" s="99">
        <v>1.0760000000000001</v>
      </c>
      <c r="E40" s="70">
        <f t="shared" si="2"/>
        <v>8456.5511252550714</v>
      </c>
      <c r="F40" s="70">
        <f t="shared" si="3"/>
        <v>1691.3102250510144</v>
      </c>
      <c r="G40" s="70">
        <f t="shared" si="4"/>
        <v>10147.861350306086</v>
      </c>
      <c r="H40" s="70"/>
      <c r="I40" s="102">
        <v>2.1399999999999999E-2</v>
      </c>
      <c r="J40" s="80"/>
      <c r="K40" s="85"/>
      <c r="L40" s="100"/>
    </row>
    <row r="41" spans="1:12" ht="15.75" x14ac:dyDescent="0.25">
      <c r="A41" s="87" t="s">
        <v>359</v>
      </c>
      <c r="B41" s="103" t="s">
        <v>39</v>
      </c>
      <c r="C41" s="101">
        <f>SUM(C35:C37)*I41</f>
        <v>30996.287520912003</v>
      </c>
      <c r="D41" s="99">
        <v>1.0760000000000001</v>
      </c>
      <c r="E41" s="70">
        <f t="shared" si="2"/>
        <v>33352.00537250132</v>
      </c>
      <c r="F41" s="70">
        <f t="shared" si="3"/>
        <v>6670.4010745002643</v>
      </c>
      <c r="G41" s="70">
        <f t="shared" si="4"/>
        <v>40022.406447001587</v>
      </c>
      <c r="H41" s="70"/>
      <c r="I41" s="102">
        <v>8.4400000000000003E-2</v>
      </c>
      <c r="J41" s="80"/>
      <c r="K41" s="85"/>
      <c r="L41" s="100"/>
    </row>
    <row r="42" spans="1:12" ht="15.75" x14ac:dyDescent="0.25">
      <c r="A42" s="87" t="s">
        <v>360</v>
      </c>
      <c r="B42" s="93" t="s">
        <v>6</v>
      </c>
      <c r="C42" s="101">
        <f>SUM(C35:C37)*I42</f>
        <v>10466.75585718</v>
      </c>
      <c r="D42" s="99">
        <v>1.0760000000000001</v>
      </c>
      <c r="E42" s="70">
        <f t="shared" si="2"/>
        <v>11262.229302325681</v>
      </c>
      <c r="F42" s="70">
        <f t="shared" si="3"/>
        <v>2252.4458604651363</v>
      </c>
      <c r="G42" s="70">
        <f t="shared" si="4"/>
        <v>13514.675162790816</v>
      </c>
      <c r="H42" s="70"/>
      <c r="I42" s="102">
        <v>2.8500000000000001E-2</v>
      </c>
      <c r="J42" s="80"/>
      <c r="K42" s="85"/>
      <c r="L42" s="100"/>
    </row>
    <row r="43" spans="1:12" x14ac:dyDescent="0.25">
      <c r="A43" s="87" t="s">
        <v>361</v>
      </c>
      <c r="B43" s="93" t="s">
        <v>5</v>
      </c>
      <c r="C43" s="101">
        <f>SUM(C35:C37)*I43</f>
        <v>7969.424635116</v>
      </c>
      <c r="D43" s="99">
        <v>1.0760000000000001</v>
      </c>
      <c r="E43" s="70">
        <f t="shared" si="2"/>
        <v>8575.1009073848163</v>
      </c>
      <c r="F43" s="70">
        <f t="shared" si="3"/>
        <v>1715.0201814769634</v>
      </c>
      <c r="G43" s="70">
        <f t="shared" si="4"/>
        <v>10290.121088861779</v>
      </c>
      <c r="H43" s="70"/>
      <c r="I43" s="104">
        <v>2.1700000000000001E-2</v>
      </c>
    </row>
    <row r="44" spans="1:12" x14ac:dyDescent="0.25">
      <c r="A44" s="91"/>
      <c r="B44" s="105" t="s">
        <v>362</v>
      </c>
      <c r="C44" s="101">
        <f>SUM(C35:C38)</f>
        <v>428108.67728823598</v>
      </c>
      <c r="D44" s="99">
        <v>1.0760000000000001</v>
      </c>
      <c r="E44" s="70">
        <f>SUM(E35:E38)</f>
        <v>460644.936762142</v>
      </c>
      <c r="F44" s="70">
        <f>SUM(F35:F38)</f>
        <v>92128.987352428419</v>
      </c>
      <c r="G44" s="70">
        <f>SUM(G35:G38)</f>
        <v>552773.92411457037</v>
      </c>
      <c r="H44" s="70">
        <f>SUM(H35:H38)</f>
        <v>441685.89836603275</v>
      </c>
    </row>
    <row r="46" spans="1:12" s="66" customFormat="1" ht="12.75" x14ac:dyDescent="0.2">
      <c r="A46" s="3" t="s">
        <v>28</v>
      </c>
      <c r="B46" s="3"/>
      <c r="C46" s="2"/>
      <c r="D46" s="2"/>
      <c r="E46" s="2"/>
    </row>
    <row r="47" spans="1:12" s="67" customFormat="1" ht="67.5" customHeight="1" x14ac:dyDescent="0.25">
      <c r="A47" s="4" t="s">
        <v>29</v>
      </c>
      <c r="B47" s="106" t="s">
        <v>377</v>
      </c>
      <c r="C47" s="106"/>
      <c r="D47" s="106"/>
      <c r="E47" s="106"/>
      <c r="F47" s="106"/>
      <c r="G47" s="106"/>
    </row>
    <row r="48" spans="1:12" s="67" customFormat="1" ht="40.5" customHeight="1" x14ac:dyDescent="0.25">
      <c r="A48" s="4" t="s">
        <v>30</v>
      </c>
      <c r="B48" s="106" t="s">
        <v>363</v>
      </c>
      <c r="C48" s="106"/>
      <c r="D48" s="106"/>
      <c r="E48" s="106"/>
      <c r="F48" s="106"/>
      <c r="G48" s="106"/>
      <c r="H48" s="68"/>
      <c r="I48" s="68" t="s">
        <v>371</v>
      </c>
      <c r="J48" s="67">
        <v>7.46</v>
      </c>
    </row>
    <row r="49" spans="1:10" s="67" customFormat="1" ht="28.5" customHeight="1" x14ac:dyDescent="0.25">
      <c r="A49" s="4" t="s">
        <v>32</v>
      </c>
      <c r="B49" s="106" t="s">
        <v>33</v>
      </c>
      <c r="C49" s="106"/>
      <c r="D49" s="106"/>
      <c r="E49" s="106"/>
      <c r="F49" s="106"/>
      <c r="G49" s="106"/>
      <c r="I49" s="67" t="s">
        <v>369</v>
      </c>
      <c r="J49" s="67">
        <v>5.62</v>
      </c>
    </row>
    <row r="50" spans="1:10" s="66" customFormat="1" ht="16.5" customHeight="1" x14ac:dyDescent="0.2">
      <c r="A50" s="4" t="s">
        <v>34</v>
      </c>
      <c r="B50" s="5" t="s">
        <v>378</v>
      </c>
      <c r="C50" s="5"/>
      <c r="D50" s="2"/>
      <c r="E50" s="2"/>
      <c r="I50" s="66" t="s">
        <v>368</v>
      </c>
      <c r="J50" s="66">
        <v>6.16</v>
      </c>
    </row>
    <row r="51" spans="1:10" s="66" customFormat="1" ht="15.75" customHeight="1" x14ac:dyDescent="0.2">
      <c r="A51" s="6" t="s">
        <v>35</v>
      </c>
      <c r="B51" s="5" t="s">
        <v>379</v>
      </c>
      <c r="C51" s="5"/>
      <c r="D51" s="2"/>
      <c r="E51" s="2"/>
    </row>
    <row r="52" spans="1:10" s="66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6" customFormat="1" ht="12.75" x14ac:dyDescent="0.2">
      <c r="A53" s="95"/>
    </row>
    <row r="54" spans="1:10" x14ac:dyDescent="0.25">
      <c r="B54" s="67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250" activePane="bottomLeft" state="frozen"/>
      <selection pane="bottomLeft" activeCell="B261" sqref="B26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2" t="s">
        <v>46</v>
      </c>
      <c r="C3" s="112"/>
      <c r="D3" s="112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3"/>
      <c r="D6" s="113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367</v>
      </c>
    </row>
    <row r="8" spans="1:6" ht="15.75" hidden="1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368</v>
      </c>
    </row>
    <row r="9" spans="1:6" ht="15.75" hidden="1" thickTop="1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368</v>
      </c>
    </row>
    <row r="10" spans="1:6" ht="15.75" hidden="1" thickTop="1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368</v>
      </c>
    </row>
    <row r="11" spans="1:6" ht="15.75" hidden="1" thickTop="1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368</v>
      </c>
    </row>
    <row r="12" spans="1:6" ht="15.75" hidden="1" thickTop="1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368</v>
      </c>
    </row>
    <row r="13" spans="1:6" ht="15.75" hidden="1" thickTop="1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368</v>
      </c>
    </row>
    <row r="14" spans="1:6" ht="15.75" hidden="1" thickTop="1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368</v>
      </c>
    </row>
    <row r="15" spans="1:6" ht="30.75" hidden="1" thickTop="1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368</v>
      </c>
    </row>
    <row r="16" spans="1:6" ht="30.75" hidden="1" thickTop="1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368</v>
      </c>
    </row>
    <row r="17" spans="1:6" ht="30.75" hidden="1" thickTop="1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368</v>
      </c>
    </row>
    <row r="18" spans="1:6" ht="30.75" hidden="1" thickTop="1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368</v>
      </c>
    </row>
    <row r="19" spans="1:6" ht="15.75" hidden="1" thickTop="1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368</v>
      </c>
    </row>
    <row r="20" spans="1:6" ht="15.75" hidden="1" thickTop="1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368</v>
      </c>
    </row>
    <row r="21" spans="1:6" ht="15.75" hidden="1" thickTop="1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368</v>
      </c>
    </row>
    <row r="22" spans="1:6" ht="16.5" hidden="1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368</v>
      </c>
    </row>
    <row r="23" spans="1:6" ht="30.75" hidden="1" thickTop="1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368</v>
      </c>
    </row>
    <row r="24" spans="1:6" ht="17.25" hidden="1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368</v>
      </c>
    </row>
    <row r="25" spans="1:6" ht="15.75" hidden="1" thickTop="1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368</v>
      </c>
    </row>
    <row r="26" spans="1:6" ht="15.75" hidden="1" thickTop="1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368</v>
      </c>
    </row>
    <row r="27" spans="1:6" ht="15.75" hidden="1" thickTop="1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368</v>
      </c>
    </row>
    <row r="28" spans="1:6" ht="15.75" hidden="1" thickTop="1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368</v>
      </c>
    </row>
    <row r="29" spans="1:6" ht="15.75" hidden="1" thickTop="1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368</v>
      </c>
    </row>
    <row r="30" spans="1:6" ht="30.75" hidden="1" thickTop="1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368</v>
      </c>
    </row>
    <row r="31" spans="1:6" ht="15.75" hidden="1" thickTop="1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368</v>
      </c>
    </row>
    <row r="32" spans="1:6" ht="15.75" hidden="1" thickTop="1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368</v>
      </c>
    </row>
    <row r="33" spans="1:6" ht="15.75" hidden="1" thickTop="1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368</v>
      </c>
    </row>
    <row r="34" spans="1:6" ht="15.75" hidden="1" thickTop="1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368</v>
      </c>
    </row>
    <row r="35" spans="1:6" ht="15.75" hidden="1" thickTop="1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368</v>
      </c>
    </row>
    <row r="36" spans="1:6" ht="30.75" hidden="1" thickTop="1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368</v>
      </c>
    </row>
    <row r="37" spans="1:6" ht="15.75" hidden="1" thickTop="1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368</v>
      </c>
    </row>
    <row r="38" spans="1:6" ht="15.75" hidden="1" thickTop="1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368</v>
      </c>
    </row>
    <row r="39" spans="1:6" ht="15.75" hidden="1" thickTop="1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368</v>
      </c>
    </row>
    <row r="40" spans="1:6" ht="15.75" hidden="1" thickTop="1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368</v>
      </c>
    </row>
    <row r="41" spans="1:6" ht="15.75" hidden="1" thickTop="1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368</v>
      </c>
    </row>
    <row r="42" spans="1:6" ht="15.75" hidden="1" thickTop="1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368</v>
      </c>
    </row>
    <row r="43" spans="1:6" ht="15.75" hidden="1" thickTop="1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368</v>
      </c>
    </row>
    <row r="44" spans="1:6" ht="15.75" hidden="1" thickTop="1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368</v>
      </c>
    </row>
    <row r="45" spans="1:6" ht="15.75" hidden="1" thickTop="1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368</v>
      </c>
    </row>
    <row r="46" spans="1:6" ht="15.75" hidden="1" thickTop="1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368</v>
      </c>
    </row>
    <row r="47" spans="1:6" ht="15.75" hidden="1" thickTop="1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368</v>
      </c>
    </row>
    <row r="48" spans="1:6" ht="15.75" hidden="1" thickTop="1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368</v>
      </c>
    </row>
    <row r="49" spans="1:6" ht="15.75" hidden="1" thickTop="1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368</v>
      </c>
    </row>
    <row r="50" spans="1:6" ht="15.75" hidden="1" thickTop="1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368</v>
      </c>
    </row>
    <row r="51" spans="1:6" ht="15.75" hidden="1" thickTop="1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368</v>
      </c>
    </row>
    <row r="52" spans="1:6" ht="15.75" hidden="1" thickTop="1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368</v>
      </c>
    </row>
    <row r="53" spans="1:6" ht="30.75" hidden="1" thickTop="1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368</v>
      </c>
    </row>
    <row r="54" spans="1:6" ht="15.75" hidden="1" thickTop="1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368</v>
      </c>
    </row>
    <row r="55" spans="1:6" ht="15.75" hidden="1" thickTop="1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368</v>
      </c>
    </row>
    <row r="56" spans="1:6" ht="15.75" hidden="1" thickTop="1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368</v>
      </c>
    </row>
    <row r="57" spans="1:6" ht="15.75" hidden="1" thickTop="1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368</v>
      </c>
    </row>
    <row r="58" spans="1:6" ht="15.75" hidden="1" thickTop="1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368</v>
      </c>
    </row>
    <row r="59" spans="1:6" ht="30.75" hidden="1" thickTop="1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368</v>
      </c>
    </row>
    <row r="60" spans="1:6" ht="30.75" hidden="1" thickTop="1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368</v>
      </c>
    </row>
    <row r="61" spans="1:6" s="10" customFormat="1" ht="15.75" hidden="1" thickTop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368</v>
      </c>
    </row>
    <row r="62" spans="1:6" s="10" customFormat="1" ht="15.75" hidden="1" thickTop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368</v>
      </c>
    </row>
    <row r="63" spans="1:6" s="10" customFormat="1" ht="15.75" hidden="1" thickTop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368</v>
      </c>
    </row>
    <row r="64" spans="1:6" s="10" customFormat="1" ht="15.75" hidden="1" thickTop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368</v>
      </c>
    </row>
    <row r="65" spans="1:6" s="10" customFormat="1" ht="30.75" hidden="1" thickTop="1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368</v>
      </c>
    </row>
    <row r="66" spans="1:6" ht="15.75" hidden="1" thickTop="1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368</v>
      </c>
    </row>
    <row r="67" spans="1:6" ht="15.75" hidden="1" thickTop="1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368</v>
      </c>
    </row>
    <row r="68" spans="1:6" ht="15.75" hidden="1" thickTop="1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368</v>
      </c>
    </row>
    <row r="69" spans="1:6" ht="15.75" hidden="1" thickTop="1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368</v>
      </c>
    </row>
    <row r="70" spans="1:6" ht="15.75" hidden="1" thickTop="1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368</v>
      </c>
    </row>
    <row r="71" spans="1:6" ht="15.75" hidden="1" thickTop="1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368</v>
      </c>
    </row>
    <row r="72" spans="1:6" ht="15.75" hidden="1" thickTop="1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368</v>
      </c>
    </row>
    <row r="73" spans="1:6" ht="15.75" hidden="1" thickTop="1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368</v>
      </c>
    </row>
    <row r="74" spans="1:6" ht="15.75" hidden="1" thickTop="1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368</v>
      </c>
    </row>
    <row r="75" spans="1:6" ht="30.75" hidden="1" thickTop="1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368</v>
      </c>
    </row>
    <row r="76" spans="1:6" ht="17.25" hidden="1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368</v>
      </c>
    </row>
    <row r="77" spans="1:6" ht="15.75" hidden="1" thickTop="1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368</v>
      </c>
    </row>
    <row r="78" spans="1:6" ht="15.75" hidden="1" thickTop="1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368</v>
      </c>
    </row>
    <row r="79" spans="1:6" ht="15.75" hidden="1" thickTop="1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368</v>
      </c>
    </row>
    <row r="80" spans="1:6" ht="15.75" hidden="1" thickTop="1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368</v>
      </c>
    </row>
    <row r="81" spans="1:6" ht="15.75" hidden="1" thickTop="1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368</v>
      </c>
    </row>
    <row r="82" spans="1:6" ht="15.75" hidden="1" thickTop="1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368</v>
      </c>
    </row>
    <row r="83" spans="1:6" ht="15.75" hidden="1" thickTop="1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368</v>
      </c>
    </row>
    <row r="84" spans="1:6" ht="30.75" hidden="1" thickTop="1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368</v>
      </c>
    </row>
    <row r="85" spans="1:6" ht="15.75" hidden="1" thickTop="1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368</v>
      </c>
    </row>
    <row r="86" spans="1:6" ht="15.75" hidden="1" thickTop="1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368</v>
      </c>
    </row>
    <row r="87" spans="1:6" ht="15.75" hidden="1" thickTop="1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368</v>
      </c>
    </row>
    <row r="88" spans="1:6" ht="15.75" hidden="1" thickTop="1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368</v>
      </c>
    </row>
    <row r="89" spans="1:6" ht="15.75" hidden="1" thickTop="1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368</v>
      </c>
    </row>
    <row r="90" spans="1:6" ht="15.75" hidden="1" thickTop="1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368</v>
      </c>
    </row>
    <row r="91" spans="1:6" s="11" customFormat="1" ht="30.75" hidden="1" thickTop="1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368</v>
      </c>
    </row>
    <row r="92" spans="1:6" ht="15.75" hidden="1" thickTop="1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368</v>
      </c>
    </row>
    <row r="93" spans="1:6" ht="15.75" hidden="1" thickTop="1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368</v>
      </c>
    </row>
    <row r="94" spans="1:6" ht="15.75" hidden="1" thickTop="1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368</v>
      </c>
    </row>
    <row r="95" spans="1:6" ht="15.75" hidden="1" thickTop="1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368</v>
      </c>
    </row>
    <row r="96" spans="1:6" ht="15.75" hidden="1" thickTop="1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368</v>
      </c>
    </row>
    <row r="97" spans="1:6" ht="15.75" hidden="1" thickTop="1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369</v>
      </c>
    </row>
    <row r="98" spans="1:6" ht="15.75" hidden="1" thickTop="1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369</v>
      </c>
    </row>
    <row r="99" spans="1:6" ht="15.75" hidden="1" thickTop="1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369</v>
      </c>
    </row>
    <row r="100" spans="1:6" ht="15.75" hidden="1" thickTop="1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369</v>
      </c>
    </row>
    <row r="101" spans="1:6" ht="15.75" hidden="1" thickTop="1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369</v>
      </c>
    </row>
    <row r="102" spans="1:6" ht="15.75" hidden="1" thickTop="1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369</v>
      </c>
    </row>
    <row r="103" spans="1:6" ht="15.75" hidden="1" thickTop="1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369</v>
      </c>
    </row>
    <row r="104" spans="1:6" ht="15.75" hidden="1" thickTop="1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369</v>
      </c>
    </row>
    <row r="105" spans="1:6" ht="15.75" hidden="1" thickTop="1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369</v>
      </c>
    </row>
    <row r="106" spans="1:6" ht="15.75" hidden="1" thickTop="1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369</v>
      </c>
    </row>
    <row r="107" spans="1:6" s="10" customFormat="1" ht="15.75" hidden="1" thickTop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369</v>
      </c>
    </row>
    <row r="108" spans="1:6" ht="15.75" hidden="1" thickTop="1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369</v>
      </c>
    </row>
    <row r="109" spans="1:6" ht="15.75" hidden="1" thickTop="1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369</v>
      </c>
    </row>
    <row r="110" spans="1:6" ht="15.75" hidden="1" thickTop="1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369</v>
      </c>
    </row>
    <row r="111" spans="1:6" ht="15.75" hidden="1" thickTop="1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369</v>
      </c>
    </row>
    <row r="112" spans="1:6" ht="15.75" hidden="1" thickTop="1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369</v>
      </c>
    </row>
    <row r="113" spans="1:6" ht="15.75" hidden="1" thickTop="1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369</v>
      </c>
    </row>
    <row r="114" spans="1:6" ht="15.75" hidden="1" thickTop="1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369</v>
      </c>
    </row>
    <row r="115" spans="1:6" ht="15.75" hidden="1" thickTop="1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369</v>
      </c>
    </row>
    <row r="116" spans="1:6" ht="15.75" hidden="1" thickTop="1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369</v>
      </c>
    </row>
    <row r="117" spans="1:6" ht="15.75" hidden="1" thickTop="1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369</v>
      </c>
    </row>
    <row r="118" spans="1:6" ht="15.75" hidden="1" thickTop="1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369</v>
      </c>
    </row>
    <row r="119" spans="1:6" ht="15.75" hidden="1" thickTop="1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369</v>
      </c>
    </row>
    <row r="120" spans="1:6" ht="15.75" hidden="1" thickTop="1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369</v>
      </c>
    </row>
    <row r="121" spans="1:6" ht="15.75" hidden="1" thickTop="1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369</v>
      </c>
    </row>
    <row r="122" spans="1:6" ht="15.75" hidden="1" thickTop="1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369</v>
      </c>
    </row>
    <row r="123" spans="1:6" ht="15.75" hidden="1" thickTop="1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369</v>
      </c>
    </row>
    <row r="124" spans="1:6" ht="15.75" hidden="1" thickTop="1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369</v>
      </c>
    </row>
    <row r="125" spans="1:6" ht="15.75" hidden="1" thickTop="1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369</v>
      </c>
    </row>
    <row r="126" spans="1:6" ht="15.75" hidden="1" thickTop="1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369</v>
      </c>
    </row>
    <row r="127" spans="1:6" ht="15.75" hidden="1" thickTop="1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369</v>
      </c>
    </row>
    <row r="128" spans="1:6" ht="15.75" hidden="1" thickTop="1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369</v>
      </c>
    </row>
    <row r="129" spans="1:6" ht="15.75" hidden="1" thickTop="1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369</v>
      </c>
    </row>
    <row r="130" spans="1:6" ht="15.75" hidden="1" thickTop="1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369</v>
      </c>
    </row>
    <row r="131" spans="1:6" ht="15.75" hidden="1" thickTop="1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369</v>
      </c>
    </row>
    <row r="132" spans="1:6" ht="15.75" hidden="1" thickTop="1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369</v>
      </c>
    </row>
    <row r="133" spans="1:6" ht="30.75" hidden="1" thickTop="1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369</v>
      </c>
    </row>
    <row r="134" spans="1:6" ht="15.75" hidden="1" thickTop="1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369</v>
      </c>
    </row>
    <row r="135" spans="1:6" ht="15.75" hidden="1" thickTop="1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369</v>
      </c>
    </row>
    <row r="136" spans="1:6" ht="15.75" hidden="1" thickTop="1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369</v>
      </c>
    </row>
    <row r="137" spans="1:6" ht="15.75" hidden="1" thickTop="1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369</v>
      </c>
    </row>
    <row r="138" spans="1:6" ht="15.75" hidden="1" thickTop="1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369</v>
      </c>
    </row>
    <row r="139" spans="1:6" ht="15.75" hidden="1" thickTop="1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369</v>
      </c>
    </row>
    <row r="140" spans="1:6" ht="15.75" hidden="1" thickTop="1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369</v>
      </c>
    </row>
    <row r="141" spans="1:6" ht="15.75" hidden="1" thickTop="1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369</v>
      </c>
    </row>
    <row r="142" spans="1:6" ht="15.75" hidden="1" thickTop="1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369</v>
      </c>
    </row>
    <row r="143" spans="1:6" ht="15.75" hidden="1" thickTop="1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369</v>
      </c>
    </row>
    <row r="144" spans="1:6" ht="15.75" hidden="1" thickTop="1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369</v>
      </c>
    </row>
    <row r="145" spans="1:6" ht="15.75" hidden="1" thickTop="1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369</v>
      </c>
    </row>
    <row r="146" spans="1:6" ht="15.75" hidden="1" thickTop="1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369</v>
      </c>
    </row>
    <row r="147" spans="1:6" ht="15.75" hidden="1" thickTop="1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369</v>
      </c>
    </row>
    <row r="148" spans="1:6" ht="15.75" hidden="1" thickTop="1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369</v>
      </c>
    </row>
    <row r="149" spans="1:6" ht="15.75" hidden="1" thickTop="1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369</v>
      </c>
    </row>
    <row r="150" spans="1:6" ht="15.75" hidden="1" thickTop="1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369</v>
      </c>
    </row>
    <row r="151" spans="1:6" ht="15.75" hidden="1" thickTop="1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369</v>
      </c>
    </row>
    <row r="152" spans="1:6" ht="15.75" hidden="1" thickTop="1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369</v>
      </c>
    </row>
    <row r="153" spans="1:6" ht="15.75" hidden="1" thickTop="1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369</v>
      </c>
    </row>
    <row r="154" spans="1:6" ht="15.75" hidden="1" thickTop="1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369</v>
      </c>
    </row>
    <row r="155" spans="1:6" ht="15.75" hidden="1" thickTop="1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369</v>
      </c>
    </row>
    <row r="156" spans="1:6" ht="15.75" hidden="1" thickTop="1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369</v>
      </c>
    </row>
    <row r="157" spans="1:6" ht="15.75" hidden="1" thickTop="1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369</v>
      </c>
    </row>
    <row r="158" spans="1:6" ht="15.75" hidden="1" thickTop="1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369</v>
      </c>
    </row>
    <row r="159" spans="1:6" ht="15.75" hidden="1" thickTop="1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369</v>
      </c>
    </row>
    <row r="160" spans="1:6" ht="15.75" hidden="1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369</v>
      </c>
    </row>
    <row r="161" spans="1:6" ht="15" hidden="1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369</v>
      </c>
    </row>
    <row r="162" spans="1:6" ht="15.75" hidden="1" thickTop="1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369</v>
      </c>
    </row>
    <row r="163" spans="1:6" ht="14.25" hidden="1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369</v>
      </c>
    </row>
    <row r="164" spans="1:6" ht="14.25" hidden="1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369</v>
      </c>
    </row>
    <row r="165" spans="1:6" ht="15.75" hidden="1" thickTop="1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369</v>
      </c>
    </row>
    <row r="166" spans="1:6" ht="15.75" hidden="1" thickTop="1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369</v>
      </c>
    </row>
    <row r="167" spans="1:6" ht="15.75" hidden="1" thickTop="1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369</v>
      </c>
    </row>
    <row r="168" spans="1:6" ht="15.75" hidden="1" thickTop="1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369</v>
      </c>
    </row>
    <row r="169" spans="1:6" ht="15.75" hidden="1" thickTop="1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369</v>
      </c>
    </row>
    <row r="170" spans="1:6" ht="15.75" hidden="1" thickTop="1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369</v>
      </c>
    </row>
    <row r="171" spans="1:6" ht="15.75" hidden="1" thickTop="1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369</v>
      </c>
    </row>
    <row r="172" spans="1:6" ht="15.75" hidden="1" thickTop="1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369</v>
      </c>
    </row>
    <row r="173" spans="1:6" ht="15.75" hidden="1" thickTop="1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369</v>
      </c>
    </row>
    <row r="174" spans="1:6" ht="15.75" hidden="1" thickTop="1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369</v>
      </c>
    </row>
    <row r="175" spans="1:6" ht="15.75" hidden="1" thickTop="1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369</v>
      </c>
    </row>
    <row r="176" spans="1:6" ht="15.75" hidden="1" thickTop="1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369</v>
      </c>
    </row>
    <row r="177" spans="1:6" ht="15.75" hidden="1" thickTop="1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369</v>
      </c>
    </row>
    <row r="178" spans="1:6" ht="15.75" hidden="1" thickTop="1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369</v>
      </c>
    </row>
    <row r="179" spans="1:6" ht="15.75" hidden="1" thickTop="1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369</v>
      </c>
    </row>
    <row r="180" spans="1:6" ht="15.75" hidden="1" thickTop="1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369</v>
      </c>
    </row>
    <row r="181" spans="1:6" ht="15.75" hidden="1" thickTop="1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369</v>
      </c>
    </row>
    <row r="182" spans="1:6" ht="15.75" hidden="1" thickTop="1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369</v>
      </c>
    </row>
    <row r="183" spans="1:6" ht="15.75" hidden="1" thickTop="1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369</v>
      </c>
    </row>
    <row r="184" spans="1:6" ht="15.75" hidden="1" thickTop="1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369</v>
      </c>
    </row>
    <row r="185" spans="1:6" ht="15.75" hidden="1" thickTop="1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369</v>
      </c>
    </row>
    <row r="186" spans="1:6" ht="15.75" hidden="1" thickTop="1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369</v>
      </c>
    </row>
    <row r="187" spans="1:6" ht="15.75" hidden="1" thickTop="1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369</v>
      </c>
    </row>
    <row r="188" spans="1:6" ht="15.75" hidden="1" thickTop="1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369</v>
      </c>
    </row>
    <row r="189" spans="1:6" ht="15.75" hidden="1" thickTop="1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369</v>
      </c>
    </row>
    <row r="190" spans="1:6" ht="15.75" hidden="1" thickTop="1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369</v>
      </c>
    </row>
    <row r="191" spans="1:6" ht="15.75" hidden="1" thickTop="1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369</v>
      </c>
    </row>
    <row r="192" spans="1:6" ht="15.75" hidden="1" thickTop="1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369</v>
      </c>
    </row>
    <row r="193" spans="1:6" ht="15.75" hidden="1" thickTop="1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369</v>
      </c>
    </row>
    <row r="194" spans="1:6" ht="15.75" hidden="1" thickTop="1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369</v>
      </c>
    </row>
    <row r="195" spans="1:6" ht="15.75" hidden="1" thickTop="1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369</v>
      </c>
    </row>
    <row r="196" spans="1:6" ht="15.75" hidden="1" thickTop="1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369</v>
      </c>
    </row>
    <row r="197" spans="1:6" ht="15.75" hidden="1" thickTop="1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369</v>
      </c>
    </row>
    <row r="198" spans="1:6" ht="15.75" hidden="1" thickTop="1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369</v>
      </c>
    </row>
    <row r="199" spans="1:6" ht="15.75" hidden="1" thickTop="1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369</v>
      </c>
    </row>
    <row r="200" spans="1:6" ht="15.75" hidden="1" thickTop="1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369</v>
      </c>
    </row>
    <row r="201" spans="1:6" ht="15.75" hidden="1" thickTop="1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369</v>
      </c>
    </row>
    <row r="202" spans="1:6" ht="15.75" hidden="1" thickTop="1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369</v>
      </c>
    </row>
    <row r="203" spans="1:6" ht="15.75" hidden="1" thickTop="1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369</v>
      </c>
    </row>
    <row r="204" spans="1:6" ht="15.75" hidden="1" thickTop="1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369</v>
      </c>
    </row>
    <row r="205" spans="1:6" ht="15.75" hidden="1" thickTop="1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369</v>
      </c>
    </row>
    <row r="206" spans="1:6" ht="15.75" hidden="1" thickTop="1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369</v>
      </c>
    </row>
    <row r="207" spans="1:6" ht="15.75" hidden="1" thickTop="1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369</v>
      </c>
    </row>
    <row r="208" spans="1:6" ht="15.75" hidden="1" thickTop="1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369</v>
      </c>
    </row>
    <row r="209" spans="1:6" ht="15.75" hidden="1" thickTop="1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369</v>
      </c>
    </row>
    <row r="210" spans="1:6" ht="15.75" hidden="1" thickTop="1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369</v>
      </c>
    </row>
    <row r="211" spans="1:6" ht="15.75" hidden="1" thickTop="1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369</v>
      </c>
    </row>
    <row r="212" spans="1:6" ht="15.75" hidden="1" thickTop="1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369</v>
      </c>
    </row>
    <row r="213" spans="1:6" ht="15.75" hidden="1" thickTop="1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369</v>
      </c>
    </row>
    <row r="214" spans="1:6" ht="15.75" hidden="1" thickTop="1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369</v>
      </c>
    </row>
    <row r="215" spans="1:6" ht="15.75" hidden="1" thickTop="1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369</v>
      </c>
    </row>
    <row r="216" spans="1:6" ht="15.75" hidden="1" thickTop="1" x14ac:dyDescent="0.25">
      <c r="A216" s="36">
        <v>209</v>
      </c>
      <c r="B216" s="41" t="s">
        <v>372</v>
      </c>
      <c r="C216" s="42">
        <v>13602.64</v>
      </c>
      <c r="D216" s="40">
        <f t="shared" si="3"/>
        <v>11335.533333333333</v>
      </c>
      <c r="E216" s="40"/>
      <c r="F216" s="59" t="s">
        <v>369</v>
      </c>
    </row>
    <row r="217" spans="1:6" ht="15.75" hidden="1" thickTop="1" x14ac:dyDescent="0.25">
      <c r="A217" s="36">
        <v>210</v>
      </c>
      <c r="B217" s="41" t="s">
        <v>374</v>
      </c>
      <c r="C217" s="42">
        <v>59787.55</v>
      </c>
      <c r="D217" s="40">
        <f t="shared" si="3"/>
        <v>49822.958333333336</v>
      </c>
      <c r="E217" s="40"/>
      <c r="F217" s="59" t="s">
        <v>369</v>
      </c>
    </row>
    <row r="218" spans="1:6" ht="15.75" hidden="1" thickTop="1" x14ac:dyDescent="0.25">
      <c r="A218" s="36">
        <v>211</v>
      </c>
      <c r="B218" s="41" t="s">
        <v>373</v>
      </c>
      <c r="C218" s="42">
        <v>107.95</v>
      </c>
      <c r="D218" s="40">
        <f t="shared" si="3"/>
        <v>89.958333333333343</v>
      </c>
      <c r="E218" s="40"/>
      <c r="F218" s="59" t="s">
        <v>369</v>
      </c>
    </row>
    <row r="219" spans="1:6" ht="15.75" hidden="1" thickTop="1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370</v>
      </c>
    </row>
    <row r="220" spans="1:6" ht="15.75" thickTop="1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370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370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370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370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370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370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370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370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370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370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370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370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370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370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370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370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370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370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370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370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370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370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370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370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370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370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370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370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370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370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370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370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370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370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370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370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370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370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370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370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370</v>
      </c>
    </row>
    <row r="261" spans="1:6" x14ac:dyDescent="0.25">
      <c r="A261" s="36">
        <v>254</v>
      </c>
      <c r="B261" s="39" t="s">
        <v>302</v>
      </c>
      <c r="C261" s="69">
        <v>54699.82</v>
      </c>
      <c r="D261" s="69">
        <f>C261/1.2</f>
        <v>45583.183333333334</v>
      </c>
      <c r="E261" s="69">
        <v>33049.1</v>
      </c>
      <c r="F261" s="59" t="s">
        <v>370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370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370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370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370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370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370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370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370</v>
      </c>
    </row>
    <row r="270" spans="1:6" hidden="1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369</v>
      </c>
    </row>
    <row r="271" spans="1:6" hidden="1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369</v>
      </c>
    </row>
    <row r="272" spans="1:6" hidden="1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369</v>
      </c>
    </row>
    <row r="273" spans="1:6" hidden="1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368</v>
      </c>
    </row>
    <row r="274" spans="1:6" hidden="1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368</v>
      </c>
    </row>
    <row r="275" spans="1:6" hidden="1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368</v>
      </c>
    </row>
    <row r="276" spans="1:6" hidden="1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370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370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370</v>
      </c>
    </row>
    <row r="279" spans="1:6" hidden="1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370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370</v>
      </c>
    </row>
    <row r="281" spans="1:6" hidden="1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370</v>
      </c>
    </row>
    <row r="282" spans="1:6" ht="30" hidden="1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370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370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370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370</v>
      </c>
    </row>
    <row r="286" spans="1:6" hidden="1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368</v>
      </c>
    </row>
    <row r="287" spans="1:6" hidden="1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368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autoFilter ref="A7:F287" xr:uid="{00000000-0009-0000-0000-000001000000}">
    <filterColumn colId="1">
      <filters>
        <filter val="Временная Строительство КТП П - 250/10/0,4 кВ без оборудования"/>
        <filter val="Временная Строительство КТП П - 250/10/0,4 кВ с оборудованием"/>
        <filter val="Ограждение МТП, СТП"/>
        <filter val="Реконструкция ТП (замена тр-ра 1000кВ)"/>
        <filter val="Реконструкция ТП (замена тр-ра 100кВ)"/>
        <filter val="Реконструкция ТП (замена тр-ра 160кВ)"/>
        <filter val="Реконструкция ТП (замена тр-ра 250кВ)"/>
        <filter val="Реконструкция ТП (замена тр-ра 400кВ)"/>
        <filter val="Реконструкция ТП (замена тр-ра 630кВ)"/>
        <filter val="Реконструкция ТП (замена тр-ров 2*1000кВ)"/>
        <filter val="Реконструкция ТП (замена тр-ров 2*100кВ)"/>
        <filter val="Реконструкция ТП (замена тр-ров 2*1600кВ)"/>
        <filter val="Реконструкция ТП (замена тр-ров 2*160кВ)"/>
        <filter val="Реконструкция ТП (замена тр-ров 2*250кВ)"/>
        <filter val="Реконструкция ТП (замена тр-ров 2*400кВ)"/>
        <filter val="Реконструкция ТП (замена тр-ров 2*630кВ)"/>
        <filter val="Реконструкция ТП (замена ячейки 0,4 кВ ЩО-70-1-42)"/>
        <filter val="Реконструкция ТП (замена ячейки 10 кВ с вакуумным выключателем)"/>
        <filter val="Реконструкция ТП (замена ячейки 10 кВ с выключателем нагрузки)"/>
        <filter val="Реконструкция ТП (установка новой ЩО-70-1-42)"/>
        <filter val="Реконструкция ТП (установка ячейки 10 кВ с вакуумным выключателем)"/>
        <filter val="Реконструкция ТП (установка ячейки 10 кВ с выключателем нагрузки)"/>
        <filter val="Реконструкция ТП. Замена автомата АВ 200 А"/>
        <filter val="Строительство  2КТПнТ-К/К-400/10"/>
        <filter val="Строительство БКТП 1*1000"/>
        <filter val="Строительство БКТП 1*1250"/>
        <filter val="Строительство БКТП 1*1600"/>
        <filter val="Строительство БКТП 1*250"/>
        <filter val="Строительство БКТП 1*400 с трансформатором 400"/>
        <filter val="Строительство БКТП 1*630 с трансф.630"/>
        <filter val="Строительство БКТП 2*1000"/>
        <filter val="Строительство БКТП 2*1250"/>
        <filter val="Строительство БКТП 2*1600"/>
        <filter val="Строительство БКТП 2*250"/>
        <filter val="Строительство БКТП 2*400 с трансформаторами 2*400"/>
        <filter val="Строительство БКТП 2*630 с трансф.2*630"/>
        <filter val="Строительство КТП 1*160"/>
        <filter val="Строительство КТП вв 2*250 кВА"/>
        <filter val="Строительство КТП-250/10/0,4 с трансф. ТМГ 250/10/0,4"/>
        <filter val="Строительство КТПн к/к 1*1000 кВа"/>
        <filter val="Строительство КТПТ 2* 1000"/>
        <filter val="Строительство КТПТ 2* 1000 (сэндвич-панели)"/>
        <filter val="Строительство КТПТ 2* 630"/>
        <filter val="Строительство КТПТ вв 400 с трансф.400"/>
        <filter val="Строительство КТПТ вв 630 с трансф.630"/>
        <filter val="Строительство МТП 100"/>
        <filter val="Строительство МТП 160"/>
        <filter val="Строительство МТП 250"/>
        <filter val="Строительство РТП 6 кВ 10 ячеек 2 ТМГ 1250"/>
        <filter val="Строительство РТП 6 кВ 16 ячеек 2 ТМГ 1600"/>
        <filter val="Строительство РТП 6/10 кВ 2*2500, 12 ячеек, без оборудования"/>
        <filter val="Строительство РТП-1600/10/0,4 24 ячейки 4 ТМГ 1600"/>
        <filter val="Строительство СТП 100"/>
        <filter val="Строительство СТП 25"/>
        <filter val="Строительство СТП 40"/>
        <filter val="Строительство СТП 63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2022-03-14T11:21:05Z</dcterms:modified>
</cp:coreProperties>
</file>