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ИПР\"/>
    </mc:Choice>
  </mc:AlternateContent>
  <xr:revisionPtr revIDLastSave="0" documentId="13_ncr:1_{125222A1-15A4-4F51-ADA8-06A0F0C5D1A2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тек.ц.!$A$1:$H$66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D6" i="2"/>
  <c r="G60" i="2"/>
  <c r="H60" i="2" s="1"/>
  <c r="G50" i="2"/>
  <c r="G49" i="2"/>
  <c r="G48" i="2"/>
  <c r="D40" i="2"/>
  <c r="H40" i="2" s="1"/>
  <c r="H41" i="2" s="1"/>
  <c r="E36" i="2"/>
  <c r="E37" i="2" s="1"/>
  <c r="E38" i="2" s="1"/>
  <c r="E42" i="2" s="1"/>
  <c r="E46" i="2" s="1"/>
  <c r="D36" i="2"/>
  <c r="D37" i="2" s="1"/>
  <c r="D38" i="2" s="1"/>
  <c r="G33" i="2"/>
  <c r="H33" i="2" s="1"/>
  <c r="G32" i="2"/>
  <c r="G31" i="2"/>
  <c r="G30" i="2"/>
  <c r="H30" i="2" s="1"/>
  <c r="G29" i="2"/>
  <c r="H29" i="2" s="1"/>
  <c r="G28" i="2"/>
  <c r="H28" i="2" s="1"/>
  <c r="G27" i="2"/>
  <c r="H27" i="2" s="1"/>
  <c r="G26" i="2"/>
  <c r="H26" i="2" s="1"/>
  <c r="G25" i="2"/>
  <c r="H25" i="2" s="1"/>
  <c r="G24" i="2"/>
  <c r="F61" i="2"/>
  <c r="E61" i="2"/>
  <c r="D61" i="2"/>
  <c r="F57" i="2"/>
  <c r="E57" i="2"/>
  <c r="D57" i="2"/>
  <c r="F52" i="2"/>
  <c r="E52" i="2"/>
  <c r="D52" i="2"/>
  <c r="H50" i="2"/>
  <c r="H49" i="2"/>
  <c r="H48" i="2"/>
  <c r="H45" i="2"/>
  <c r="G45" i="2"/>
  <c r="F45" i="2"/>
  <c r="F46" i="2" s="1"/>
  <c r="E45" i="2"/>
  <c r="D45" i="2"/>
  <c r="H44" i="2"/>
  <c r="G41" i="2"/>
  <c r="F41" i="2"/>
  <c r="E41" i="2"/>
  <c r="G37" i="2"/>
  <c r="F37" i="2"/>
  <c r="F38" i="2" s="1"/>
  <c r="F42" i="2" s="1"/>
  <c r="F34" i="2"/>
  <c r="E34" i="2"/>
  <c r="D34" i="2"/>
  <c r="H32" i="2"/>
  <c r="H31" i="2"/>
  <c r="D40" i="1"/>
  <c r="H40" i="1"/>
  <c r="H41" i="1" s="1"/>
  <c r="F61" i="1"/>
  <c r="E61" i="1"/>
  <c r="D61" i="1"/>
  <c r="G60" i="1"/>
  <c r="H60" i="1" s="1"/>
  <c r="F57" i="1"/>
  <c r="E57" i="1"/>
  <c r="D57" i="1"/>
  <c r="F52" i="1"/>
  <c r="E52" i="1"/>
  <c r="D52" i="1"/>
  <c r="G50" i="1"/>
  <c r="H50" i="1" s="1"/>
  <c r="H49" i="1"/>
  <c r="G49" i="1"/>
  <c r="G48" i="1"/>
  <c r="H48" i="1" s="1"/>
  <c r="H45" i="1"/>
  <c r="G45" i="1"/>
  <c r="F45" i="1"/>
  <c r="E45" i="1"/>
  <c r="D45" i="1"/>
  <c r="H44" i="1"/>
  <c r="G41" i="1"/>
  <c r="F41" i="1"/>
  <c r="E41" i="1"/>
  <c r="E42" i="1" s="1"/>
  <c r="G37" i="1"/>
  <c r="F37" i="1"/>
  <c r="F38" i="1" s="1"/>
  <c r="F42" i="1" s="1"/>
  <c r="E37" i="1"/>
  <c r="E38" i="1" s="1"/>
  <c r="E36" i="1"/>
  <c r="D36" i="1"/>
  <c r="D37" i="1" s="1"/>
  <c r="D38" i="1" s="1"/>
  <c r="F34" i="1"/>
  <c r="E34" i="1"/>
  <c r="D34" i="1"/>
  <c r="H33" i="1"/>
  <c r="G33" i="1"/>
  <c r="G32" i="1"/>
  <c r="H32" i="1" s="1"/>
  <c r="H31" i="1"/>
  <c r="G31" i="1"/>
  <c r="G30" i="1"/>
  <c r="H30" i="1" s="1"/>
  <c r="H29" i="1"/>
  <c r="G29" i="1"/>
  <c r="G28" i="1"/>
  <c r="H28" i="1" s="1"/>
  <c r="H27" i="1"/>
  <c r="G27" i="1"/>
  <c r="G26" i="1"/>
  <c r="H26" i="1" s="1"/>
  <c r="H25" i="1"/>
  <c r="G25" i="1"/>
  <c r="G24" i="1"/>
  <c r="G34" i="1" s="1"/>
  <c r="E53" i="2" l="1"/>
  <c r="E58" i="2" s="1"/>
  <c r="E62" i="2" s="1"/>
  <c r="G34" i="2"/>
  <c r="G38" i="2" s="1"/>
  <c r="G42" i="2" s="1"/>
  <c r="G46" i="2" s="1"/>
  <c r="F53" i="2"/>
  <c r="F58" i="2" s="1"/>
  <c r="F62" i="2" s="1"/>
  <c r="H24" i="2"/>
  <c r="H34" i="2" s="1"/>
  <c r="G61" i="2"/>
  <c r="H61" i="2" s="1"/>
  <c r="H36" i="2"/>
  <c r="H37" i="2" s="1"/>
  <c r="D41" i="2"/>
  <c r="D42" i="2" s="1"/>
  <c r="D46" i="2" s="1"/>
  <c r="D53" i="2" s="1"/>
  <c r="D58" i="2" s="1"/>
  <c r="D62" i="2" s="1"/>
  <c r="D41" i="1"/>
  <c r="D42" i="1" s="1"/>
  <c r="D46" i="1" s="1"/>
  <c r="D53" i="1" s="1"/>
  <c r="D58" i="1" s="1"/>
  <c r="D62" i="1" s="1"/>
  <c r="G38" i="1"/>
  <c r="G42" i="1" s="1"/>
  <c r="G46" i="1" s="1"/>
  <c r="E46" i="1"/>
  <c r="E53" i="1" s="1"/>
  <c r="E58" i="1" s="1"/>
  <c r="E62" i="1" s="1"/>
  <c r="F46" i="1"/>
  <c r="F53" i="1" s="1"/>
  <c r="F58" i="1" s="1"/>
  <c r="F62" i="1" s="1"/>
  <c r="H24" i="1"/>
  <c r="H34" i="1" s="1"/>
  <c r="G61" i="1"/>
  <c r="H61" i="1" s="1"/>
  <c r="H36" i="1"/>
  <c r="H37" i="1" s="1"/>
  <c r="H38" i="1" s="1"/>
  <c r="H42" i="1" s="1"/>
  <c r="H46" i="1" s="1"/>
  <c r="E64" i="2" l="1"/>
  <c r="E65" i="2" s="1"/>
  <c r="D64" i="2"/>
  <c r="D65" i="2" s="1"/>
  <c r="G55" i="2"/>
  <c r="G56" i="2"/>
  <c r="H56" i="2" s="1"/>
  <c r="F64" i="2"/>
  <c r="F65" i="2" s="1"/>
  <c r="H38" i="2"/>
  <c r="H42" i="2" s="1"/>
  <c r="H46" i="2" s="1"/>
  <c r="F64" i="1"/>
  <c r="F65" i="1" s="1"/>
  <c r="E64" i="1"/>
  <c r="E65" i="1" s="1"/>
  <c r="G56" i="1"/>
  <c r="H56" i="1" s="1"/>
  <c r="D64" i="1"/>
  <c r="D65" i="1" s="1"/>
  <c r="G55" i="1"/>
  <c r="E66" i="2" l="1"/>
  <c r="D66" i="2"/>
  <c r="F66" i="2"/>
  <c r="G57" i="2"/>
  <c r="H57" i="2" s="1"/>
  <c r="H55" i="2"/>
  <c r="G51" i="2" s="1"/>
  <c r="D66" i="1"/>
  <c r="E66" i="1"/>
  <c r="G57" i="1"/>
  <c r="H57" i="1" s="1"/>
  <c r="H55" i="1"/>
  <c r="G51" i="1" s="1"/>
  <c r="F66" i="1"/>
  <c r="H51" i="2" l="1"/>
  <c r="G52" i="2"/>
  <c r="G52" i="1"/>
  <c r="H51" i="1"/>
  <c r="G53" i="2" l="1"/>
  <c r="G58" i="2" s="1"/>
  <c r="G62" i="2" s="1"/>
  <c r="H52" i="2"/>
  <c r="H53" i="2" s="1"/>
  <c r="H58" i="2" s="1"/>
  <c r="G53" i="1"/>
  <c r="G58" i="1" s="1"/>
  <c r="G62" i="1" s="1"/>
  <c r="H52" i="1"/>
  <c r="H53" i="1" s="1"/>
  <c r="H58" i="1" s="1"/>
  <c r="G64" i="2" l="1"/>
  <c r="G65" i="2" s="1"/>
  <c r="H65" i="2" s="1"/>
  <c r="H62" i="2"/>
  <c r="G64" i="1"/>
  <c r="G65" i="1" s="1"/>
  <c r="H65" i="1" s="1"/>
  <c r="H62" i="1"/>
  <c r="H64" i="2" l="1"/>
  <c r="H66" i="2" s="1"/>
  <c r="G66" i="2"/>
  <c r="G66" i="1"/>
  <c r="H64" i="1"/>
  <c r="H66" i="1" s="1"/>
</calcChain>
</file>

<file path=xl/sharedStrings.xml><?xml version="1.0" encoding="utf-8"?>
<sst xmlns="http://schemas.openxmlformats.org/spreadsheetml/2006/main" count="174" uniqueCount="70">
  <si>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</si>
  <si>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</si>
  <si>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</si>
  <si>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</si>
  <si>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</si>
  <si>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</si>
  <si>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</si>
  <si>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</si>
  <si>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</si>
  <si>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</si>
  <si>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</si>
  <si>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</si>
  <si>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</si>
  <si>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</si>
  <si>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</si>
  <si>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</si>
  <si>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</si>
  <si>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</si>
  <si>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</si>
  <si>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</si>
  <si>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</si>
  <si>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</si>
  <si>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</si>
  <si>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</si>
  <si>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</si>
  <si>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</si>
  <si>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</si>
  <si>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</si>
  <si>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</si>
  <si>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</si>
  <si>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</si>
  <si>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</si>
  <si>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</si>
  <si>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</si>
  <si>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</si>
  <si>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</si>
  <si>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</si>
  <si>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</si>
  <si>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</si>
  <si>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</si>
  <si>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</si>
  <si>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</si>
  <si>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</si>
  <si>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</si>
  <si>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</si>
  <si>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</si>
  <si>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</si>
  <si>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</si>
  <si>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</si>
  <si>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</si>
  <si>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</si>
  <si>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</si>
  <si>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</si>
  <si>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</si>
  <si>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</si>
  <si>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Временные подъездные дороги</t>
  </si>
  <si>
    <t>Акт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</si>
  <si>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</si>
  <si>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</si>
  <si>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</si>
  <si>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</si>
  <si>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4 квартала 2023 г.</t>
  </si>
  <si>
    <t>Луга, Стр-во КЛ-10кВ от ТП-107 до ТП-3 Луга г. (19-1-06-1-01-00-2-0141)</t>
  </si>
  <si>
    <t xml:space="preserve">Согласование РД по переходу жд </t>
  </si>
  <si>
    <t>Согласование перехода жд</t>
  </si>
  <si>
    <t>Согласование ППР+акт докуск работ в полосе отвода РЖД</t>
  </si>
  <si>
    <t>Согласование ППР Трансэнерго</t>
  </si>
  <si>
    <t>Согласование ППР с ДИ</t>
  </si>
  <si>
    <t>Согласование ППР с РЦС</t>
  </si>
  <si>
    <t>Технадзор 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</si>
</sst>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6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30000000}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tabSelected="1" view="pageBreakPreview" zoomScale="75" zoomScaleNormal="75" zoomScaleSheetLayoutView="75" workbookViewId="0">
      <selection activeCell="D7" sqref="D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4" t="s">
        <v>2</v>
      </c>
      <c r="D2" s="34"/>
      <c r="E2" s="34"/>
      <c r="F2" s="34"/>
      <c r="G2" s="34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1" t="s">
        <v>53</v>
      </c>
      <c r="C6" s="41"/>
      <c r="D6" s="24">
        <f>H66</f>
        <v>5884.3306200346433</v>
      </c>
      <c r="E6" s="2" t="s">
        <v>31</v>
      </c>
      <c r="F6" s="2"/>
      <c r="G6" s="2"/>
      <c r="H6" s="2"/>
    </row>
    <row r="7" spans="2:8" x14ac:dyDescent="0.2">
      <c r="B7" s="42" t="s">
        <v>4</v>
      </c>
      <c r="C7" s="42"/>
      <c r="D7" s="2"/>
      <c r="E7" s="2" t="s">
        <v>31</v>
      </c>
      <c r="F7" s="2"/>
      <c r="G7" s="2"/>
      <c r="H7" s="2"/>
    </row>
    <row r="8" spans="2:8" x14ac:dyDescent="0.2">
      <c r="C8" s="35"/>
      <c r="D8" s="36"/>
      <c r="E8" s="36"/>
      <c r="F8" s="36"/>
      <c r="G8" s="36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7" t="s">
        <v>62</v>
      </c>
      <c r="D14" s="34"/>
      <c r="E14" s="34"/>
      <c r="F14" s="34"/>
      <c r="G14" s="34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61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39" t="s">
        <v>50</v>
      </c>
      <c r="C18" s="39" t="s">
        <v>9</v>
      </c>
      <c r="D18" s="40" t="s">
        <v>10</v>
      </c>
      <c r="E18" s="40"/>
      <c r="F18" s="40"/>
      <c r="G18" s="40"/>
      <c r="H18" s="38" t="s">
        <v>51</v>
      </c>
    </row>
    <row r="19" spans="1:8" ht="12.75" customHeight="1" x14ac:dyDescent="0.2">
      <c r="A19" s="38"/>
      <c r="B19" s="39"/>
      <c r="C19" s="39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39"/>
      <c r="C20" s="39"/>
      <c r="D20" s="38"/>
      <c r="E20" s="38"/>
      <c r="F20" s="38"/>
      <c r="G20" s="38"/>
      <c r="H20" s="38"/>
    </row>
    <row r="21" spans="1:8" x14ac:dyDescent="0.2">
      <c r="A21" s="38"/>
      <c r="B21" s="39"/>
      <c r="C21" s="39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2" t="s">
        <v>36</v>
      </c>
      <c r="B23" s="33"/>
      <c r="C23" s="33"/>
      <c r="D23" s="33"/>
      <c r="E23" s="33"/>
      <c r="F23" s="33"/>
      <c r="G23" s="33"/>
      <c r="H23" s="33"/>
    </row>
    <row r="24" spans="1:8" x14ac:dyDescent="0.2">
      <c r="A24" s="18">
        <v>1</v>
      </c>
      <c r="B24" s="23" t="s">
        <v>56</v>
      </c>
      <c r="C24" s="19" t="s">
        <v>19</v>
      </c>
      <c r="D24" s="21"/>
      <c r="E24" s="21"/>
      <c r="F24" s="21"/>
      <c r="G24" s="20">
        <f>15300/1.2/1000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56</v>
      </c>
      <c r="C25" s="19" t="s">
        <v>26</v>
      </c>
      <c r="D25" s="21"/>
      <c r="E25" s="21"/>
      <c r="F25" s="21"/>
      <c r="G25" s="20">
        <f>(10200+10200+5100)/1000/1.2</f>
        <v>21.25</v>
      </c>
      <c r="H25" s="20">
        <f t="shared" ref="H25:H32" si="0">G25+F25+E25+D25</f>
        <v>21.25</v>
      </c>
    </row>
    <row r="26" spans="1:8" x14ac:dyDescent="0.2">
      <c r="A26" s="18">
        <v>3</v>
      </c>
      <c r="B26" s="23" t="s">
        <v>56</v>
      </c>
      <c r="C26" s="19" t="s">
        <v>63</v>
      </c>
      <c r="D26" s="21"/>
      <c r="E26" s="21"/>
      <c r="F26" s="21"/>
      <c r="G26" s="20">
        <f>47080.96/1000/1.2</f>
        <v>39.234133333333332</v>
      </c>
      <c r="H26" s="20">
        <f t="shared" si="0"/>
        <v>39.234133333333332</v>
      </c>
    </row>
    <row r="27" spans="1:8" x14ac:dyDescent="0.2">
      <c r="A27" s="18">
        <v>4</v>
      </c>
      <c r="B27" s="23" t="s">
        <v>56</v>
      </c>
      <c r="C27" s="19" t="s">
        <v>64</v>
      </c>
      <c r="D27" s="21"/>
      <c r="E27" s="21"/>
      <c r="F27" s="21"/>
      <c r="G27" s="20">
        <f>12537/1000/1.2</f>
        <v>10.447500000000002</v>
      </c>
      <c r="H27" s="20">
        <f t="shared" si="0"/>
        <v>10.447500000000002</v>
      </c>
    </row>
    <row r="28" spans="1:8" x14ac:dyDescent="0.2">
      <c r="A28" s="18">
        <v>5</v>
      </c>
      <c r="B28" s="23" t="s">
        <v>56</v>
      </c>
      <c r="C28" s="19" t="s">
        <v>41</v>
      </c>
      <c r="D28" s="21"/>
      <c r="E28" s="21"/>
      <c r="F28" s="21"/>
      <c r="G28" s="20">
        <f>81396/1000/1.2</f>
        <v>67.83</v>
      </c>
      <c r="H28" s="20">
        <f>G28+F28+E28+D28</f>
        <v>67.83</v>
      </c>
    </row>
    <row r="29" spans="1:8" x14ac:dyDescent="0.2">
      <c r="A29" s="18">
        <v>6</v>
      </c>
      <c r="B29" s="23" t="s">
        <v>56</v>
      </c>
      <c r="C29" s="19" t="s">
        <v>65</v>
      </c>
      <c r="D29" s="21"/>
      <c r="E29" s="21"/>
      <c r="F29" s="21"/>
      <c r="G29" s="20">
        <f>240000/1000/1.2</f>
        <v>200</v>
      </c>
      <c r="H29" s="20">
        <f t="shared" si="0"/>
        <v>200</v>
      </c>
    </row>
    <row r="30" spans="1:8" x14ac:dyDescent="0.2">
      <c r="A30" s="18">
        <v>7</v>
      </c>
      <c r="B30" s="23" t="s">
        <v>56</v>
      </c>
      <c r="C30" s="19" t="s">
        <v>66</v>
      </c>
      <c r="D30" s="21"/>
      <c r="E30" s="21"/>
      <c r="F30" s="21"/>
      <c r="G30" s="20">
        <f>34516.16/1000/1.2</f>
        <v>28.763466666666673</v>
      </c>
      <c r="H30" s="20">
        <f t="shared" si="0"/>
        <v>28.763466666666673</v>
      </c>
    </row>
    <row r="31" spans="1:8" x14ac:dyDescent="0.2">
      <c r="A31" s="18">
        <v>8</v>
      </c>
      <c r="B31" s="23" t="s">
        <v>56</v>
      </c>
      <c r="C31" s="19" t="s">
        <v>67</v>
      </c>
      <c r="D31" s="21"/>
      <c r="E31" s="21"/>
      <c r="F31" s="21"/>
      <c r="G31" s="20">
        <f>73461.8/1000/1.2</f>
        <v>61.218166666666669</v>
      </c>
      <c r="H31" s="20">
        <f t="shared" si="0"/>
        <v>61.218166666666669</v>
      </c>
    </row>
    <row r="32" spans="1:8" ht="12.75" customHeight="1" x14ac:dyDescent="0.2">
      <c r="A32" s="18">
        <v>9</v>
      </c>
      <c r="B32" s="23" t="s">
        <v>56</v>
      </c>
      <c r="C32" s="19" t="s">
        <v>68</v>
      </c>
      <c r="D32" s="21"/>
      <c r="E32" s="21"/>
      <c r="F32" s="21"/>
      <c r="G32" s="20">
        <f>9660/1000/1.2</f>
        <v>8.0500000000000007</v>
      </c>
      <c r="H32" s="20">
        <f t="shared" si="0"/>
        <v>8.0500000000000007</v>
      </c>
    </row>
    <row r="33" spans="1:8" ht="12.75" customHeight="1" x14ac:dyDescent="0.2">
      <c r="A33" s="18">
        <v>10</v>
      </c>
      <c r="B33" s="23" t="s">
        <v>56</v>
      </c>
      <c r="C33" s="19" t="s">
        <v>69</v>
      </c>
      <c r="D33" s="21"/>
      <c r="E33" s="21"/>
      <c r="F33" s="21"/>
      <c r="G33" s="20">
        <f>189334.58/1000/1.2</f>
        <v>157.77881666666667</v>
      </c>
      <c r="H33" s="20">
        <f>G33+F33+E33+D33</f>
        <v>157.77881666666667</v>
      </c>
    </row>
    <row r="34" spans="1:8" x14ac:dyDescent="0.2">
      <c r="A34" s="22"/>
      <c r="B34" s="30" t="s">
        <v>37</v>
      </c>
      <c r="C34" s="31"/>
      <c r="D34" s="20">
        <f>D24+D33+D25+D27+D29+D26+D28+D30+D31+D32</f>
        <v>0</v>
      </c>
      <c r="E34" s="20">
        <f t="shared" ref="E34:H34" si="1">E24+E33+E25+E27+E29+E26+E28+E30+E31+E32</f>
        <v>0</v>
      </c>
      <c r="F34" s="20">
        <f t="shared" si="1"/>
        <v>0</v>
      </c>
      <c r="G34" s="20">
        <f t="shared" si="1"/>
        <v>607.32208333333324</v>
      </c>
      <c r="H34" s="20">
        <f t="shared" si="1"/>
        <v>607.32208333333324</v>
      </c>
    </row>
    <row r="35" spans="1:8" ht="12.75" customHeight="1" x14ac:dyDescent="0.2">
      <c r="A35" s="32" t="s">
        <v>14</v>
      </c>
      <c r="B35" s="33"/>
      <c r="C35" s="33"/>
      <c r="D35" s="33"/>
      <c r="E35" s="33"/>
      <c r="F35" s="33"/>
      <c r="G35" s="33"/>
      <c r="H35" s="33"/>
    </row>
    <row r="36" spans="1:8" ht="25.5" x14ac:dyDescent="0.2">
      <c r="A36" s="18">
        <v>11</v>
      </c>
      <c r="B36" s="19" t="s">
        <v>15</v>
      </c>
      <c r="C36" s="25" t="s">
        <v>62</v>
      </c>
      <c r="D36" s="27">
        <f>(170.6856+2524.19102)</f>
        <v>2694.87662</v>
      </c>
      <c r="E36" s="27">
        <f>(6.28501+423.22536)</f>
        <v>429.51037000000002</v>
      </c>
      <c r="F36" s="21"/>
      <c r="G36" s="21"/>
      <c r="H36" s="20">
        <f>D36+E36+G36+F36</f>
        <v>3124.38699</v>
      </c>
    </row>
    <row r="37" spans="1:8" ht="12.75" customHeight="1" x14ac:dyDescent="0.2">
      <c r="A37" s="22"/>
      <c r="B37" s="30" t="s">
        <v>16</v>
      </c>
      <c r="C37" s="31"/>
      <c r="D37" s="20">
        <f>D36</f>
        <v>2694.87662</v>
      </c>
      <c r="E37" s="20">
        <f>E36</f>
        <v>429.51037000000002</v>
      </c>
      <c r="F37" s="21">
        <f>F36</f>
        <v>0</v>
      </c>
      <c r="G37" s="21">
        <f>G36</f>
        <v>0</v>
      </c>
      <c r="H37" s="20">
        <f>H36</f>
        <v>3124.38699</v>
      </c>
    </row>
    <row r="38" spans="1:8" x14ac:dyDescent="0.2">
      <c r="A38" s="22"/>
      <c r="B38" s="30" t="s">
        <v>34</v>
      </c>
      <c r="C38" s="31"/>
      <c r="D38" s="20">
        <f>D37+D34</f>
        <v>2694.87662</v>
      </c>
      <c r="E38" s="20">
        <f>E37+E34</f>
        <v>429.51037000000002</v>
      </c>
      <c r="F38" s="20">
        <f>F37+F34</f>
        <v>0</v>
      </c>
      <c r="G38" s="20">
        <f>G37+G34</f>
        <v>607.32208333333324</v>
      </c>
      <c r="H38" s="20">
        <f>H37+H34</f>
        <v>3731.7090733333334</v>
      </c>
    </row>
    <row r="39" spans="1:8" ht="12.75" customHeight="1" x14ac:dyDescent="0.2">
      <c r="A39" s="32" t="s">
        <v>45</v>
      </c>
      <c r="B39" s="33"/>
      <c r="C39" s="33"/>
      <c r="D39" s="33"/>
      <c r="E39" s="33"/>
      <c r="F39" s="33"/>
      <c r="G39" s="33"/>
      <c r="H39" s="33"/>
    </row>
    <row r="40" spans="1:8" ht="25.5" x14ac:dyDescent="0.2">
      <c r="A40" s="18">
        <v>12</v>
      </c>
      <c r="B40" s="19" t="s">
        <v>15</v>
      </c>
      <c r="C40" s="25" t="s">
        <v>62</v>
      </c>
      <c r="D40" s="27">
        <f>81466.21/1000/1.2+7.715</f>
        <v>75.603508333333338</v>
      </c>
      <c r="E40" s="27"/>
      <c r="F40" s="21"/>
      <c r="G40" s="21"/>
      <c r="H40" s="20">
        <f>D40+E40+G40+F40</f>
        <v>75.603508333333338</v>
      </c>
    </row>
    <row r="41" spans="1:8" ht="12.75" customHeight="1" x14ac:dyDescent="0.2">
      <c r="A41" s="22"/>
      <c r="B41" s="30" t="s">
        <v>48</v>
      </c>
      <c r="C41" s="31"/>
      <c r="D41" s="20">
        <f>D40</f>
        <v>75.603508333333338</v>
      </c>
      <c r="E41" s="20">
        <f>E40</f>
        <v>0</v>
      </c>
      <c r="F41" s="21">
        <f>F40</f>
        <v>0</v>
      </c>
      <c r="G41" s="21">
        <f>G40</f>
        <v>0</v>
      </c>
      <c r="H41" s="20">
        <f>H40</f>
        <v>75.603508333333338</v>
      </c>
    </row>
    <row r="42" spans="1:8" x14ac:dyDescent="0.2">
      <c r="A42" s="22"/>
      <c r="B42" s="30" t="s">
        <v>43</v>
      </c>
      <c r="C42" s="31"/>
      <c r="D42" s="20">
        <f>D41+D38</f>
        <v>2770.4801283333331</v>
      </c>
      <c r="E42" s="20">
        <f t="shared" ref="E42:G42" si="2">E41+E38</f>
        <v>429.51037000000002</v>
      </c>
      <c r="F42" s="20">
        <f t="shared" si="2"/>
        <v>0</v>
      </c>
      <c r="G42" s="20">
        <f t="shared" si="2"/>
        <v>607.32208333333324</v>
      </c>
      <c r="H42" s="20">
        <f>H41+H38</f>
        <v>3807.3125816666666</v>
      </c>
    </row>
    <row r="43" spans="1:8" ht="12.75" customHeight="1" x14ac:dyDescent="0.2">
      <c r="A43" s="32" t="s">
        <v>46</v>
      </c>
      <c r="B43" s="33"/>
      <c r="C43" s="33"/>
      <c r="D43" s="33"/>
      <c r="E43" s="33"/>
      <c r="F43" s="33"/>
      <c r="G43" s="33"/>
      <c r="H43" s="33"/>
    </row>
    <row r="44" spans="1:8" x14ac:dyDescent="0.2">
      <c r="A44" s="18">
        <v>13</v>
      </c>
      <c r="B44" s="19" t="s">
        <v>15</v>
      </c>
      <c r="C44" s="25" t="s">
        <v>55</v>
      </c>
      <c r="D44" s="27"/>
      <c r="E44" s="27"/>
      <c r="F44" s="21"/>
      <c r="G44" s="21"/>
      <c r="H44" s="20">
        <f>D44+E44+G44+F44</f>
        <v>0</v>
      </c>
    </row>
    <row r="45" spans="1:8" ht="12.75" customHeight="1" x14ac:dyDescent="0.2">
      <c r="A45" s="22"/>
      <c r="B45" s="30" t="s">
        <v>47</v>
      </c>
      <c r="C45" s="31"/>
      <c r="D45" s="20">
        <f>D44</f>
        <v>0</v>
      </c>
      <c r="E45" s="20">
        <f>E44</f>
        <v>0</v>
      </c>
      <c r="F45" s="21">
        <f>F44</f>
        <v>0</v>
      </c>
      <c r="G45" s="21">
        <f>G44</f>
        <v>0</v>
      </c>
      <c r="H45" s="20">
        <f>H44</f>
        <v>0</v>
      </c>
    </row>
    <row r="46" spans="1:8" x14ac:dyDescent="0.2">
      <c r="A46" s="22"/>
      <c r="B46" s="30" t="s">
        <v>44</v>
      </c>
      <c r="C46" s="31"/>
      <c r="D46" s="20">
        <f>D45+D42</f>
        <v>2770.4801283333331</v>
      </c>
      <c r="E46" s="20">
        <f t="shared" ref="E46:G46" si="3">E45+E42</f>
        <v>429.51037000000002</v>
      </c>
      <c r="F46" s="20">
        <f t="shared" si="3"/>
        <v>0</v>
      </c>
      <c r="G46" s="20">
        <f t="shared" si="3"/>
        <v>607.32208333333324</v>
      </c>
      <c r="H46" s="20">
        <f>H45+H42</f>
        <v>3807.3125816666666</v>
      </c>
    </row>
    <row r="47" spans="1:8" x14ac:dyDescent="0.2">
      <c r="A47" s="32" t="s">
        <v>33</v>
      </c>
      <c r="B47" s="33"/>
      <c r="C47" s="33"/>
      <c r="D47" s="33"/>
      <c r="E47" s="33"/>
      <c r="F47" s="33"/>
      <c r="G47" s="33"/>
      <c r="H47" s="33"/>
    </row>
    <row r="48" spans="1:8" x14ac:dyDescent="0.2">
      <c r="A48" s="18">
        <v>14</v>
      </c>
      <c r="B48" s="29" t="s">
        <v>15</v>
      </c>
      <c r="C48" s="29" t="s">
        <v>39</v>
      </c>
      <c r="D48" s="29"/>
      <c r="E48" s="29"/>
      <c r="F48" s="29"/>
      <c r="G48" s="28">
        <f>4.46914</f>
        <v>4.4691400000000003</v>
      </c>
      <c r="H48" s="20">
        <f t="shared" ref="H48" si="4">G48+F48+E48+D48</f>
        <v>4.4691400000000003</v>
      </c>
    </row>
    <row r="49" spans="1:8" x14ac:dyDescent="0.2">
      <c r="A49" s="18">
        <v>15</v>
      </c>
      <c r="B49" s="23" t="s">
        <v>56</v>
      </c>
      <c r="C49" s="19" t="s">
        <v>49</v>
      </c>
      <c r="D49" s="21"/>
      <c r="E49" s="21"/>
      <c r="F49" s="21"/>
      <c r="G49" s="20">
        <f>24000/1000/1.2</f>
        <v>20</v>
      </c>
      <c r="H49" s="20">
        <f>G49+F49+E49+D49</f>
        <v>20</v>
      </c>
    </row>
    <row r="50" spans="1:8" ht="12.75" customHeight="1" x14ac:dyDescent="0.2">
      <c r="A50" s="18">
        <v>16</v>
      </c>
      <c r="B50" s="23" t="s">
        <v>56</v>
      </c>
      <c r="C50" s="19" t="s">
        <v>40</v>
      </c>
      <c r="D50" s="21"/>
      <c r="E50" s="21"/>
      <c r="F50" s="21"/>
      <c r="G50" s="20">
        <f>35700/1000/1.2</f>
        <v>29.750000000000004</v>
      </c>
      <c r="H50" s="20">
        <f>G50+F50+E50+D50</f>
        <v>29.750000000000004</v>
      </c>
    </row>
    <row r="51" spans="1:8" ht="38.25" x14ac:dyDescent="0.2">
      <c r="A51" s="18">
        <v>17</v>
      </c>
      <c r="B51" s="19" t="s">
        <v>57</v>
      </c>
      <c r="C51" s="19" t="s">
        <v>59</v>
      </c>
      <c r="D51" s="21"/>
      <c r="E51" s="21"/>
      <c r="F51" s="21"/>
      <c r="G51" s="20">
        <f>(D46+E46+F46+G46+H48+H49+H50+H60+H56+H55)/100*6.7</f>
        <v>307.91170848353727</v>
      </c>
      <c r="H51" s="20">
        <f>G51+F51+E51+D51</f>
        <v>307.91170848353727</v>
      </c>
    </row>
    <row r="52" spans="1:8" ht="12.75" customHeight="1" x14ac:dyDescent="0.2">
      <c r="A52" s="22"/>
      <c r="B52" s="30" t="s">
        <v>35</v>
      </c>
      <c r="C52" s="31"/>
      <c r="D52" s="21">
        <f>D50+D48+D49+D51</f>
        <v>0</v>
      </c>
      <c r="E52" s="21">
        <f t="shared" ref="E52:F52" si="5">E50+E48+E49+E51</f>
        <v>0</v>
      </c>
      <c r="F52" s="21">
        <f t="shared" si="5"/>
        <v>0</v>
      </c>
      <c r="G52" s="21">
        <f>G50+G48+G49+G51</f>
        <v>362.13084848353725</v>
      </c>
      <c r="H52" s="20">
        <f>D52+E52+F52+G52</f>
        <v>362.13084848353725</v>
      </c>
    </row>
    <row r="53" spans="1:8" x14ac:dyDescent="0.2">
      <c r="A53" s="22"/>
      <c r="B53" s="30" t="s">
        <v>17</v>
      </c>
      <c r="C53" s="31"/>
      <c r="D53" s="20">
        <f>D52+D46</f>
        <v>2770.4801283333331</v>
      </c>
      <c r="E53" s="20">
        <f>E52+E46</f>
        <v>429.51037000000002</v>
      </c>
      <c r="F53" s="20">
        <f>F52+F46</f>
        <v>0</v>
      </c>
      <c r="G53" s="20">
        <f>G52+G46</f>
        <v>969.45293181687043</v>
      </c>
      <c r="H53" s="20">
        <f>H52+H46</f>
        <v>4169.4434301502042</v>
      </c>
    </row>
    <row r="54" spans="1:8" x14ac:dyDescent="0.2">
      <c r="A54" s="32" t="s">
        <v>29</v>
      </c>
      <c r="B54" s="33"/>
      <c r="C54" s="33"/>
      <c r="D54" s="33"/>
      <c r="E54" s="33"/>
      <c r="F54" s="33"/>
      <c r="G54" s="33"/>
      <c r="H54" s="33"/>
    </row>
    <row r="55" spans="1:8" ht="38.25" x14ac:dyDescent="0.2">
      <c r="A55" s="18">
        <v>18</v>
      </c>
      <c r="B55" s="19" t="s">
        <v>58</v>
      </c>
      <c r="C55" s="19" t="s">
        <v>27</v>
      </c>
      <c r="D55" s="21"/>
      <c r="E55" s="21"/>
      <c r="F55" s="21"/>
      <c r="G55" s="20">
        <f>(D46+E46+F46+G46+H48+H49+H50)/100*2.14</f>
        <v>82.636778843666661</v>
      </c>
      <c r="H55" s="20">
        <f>D55+E55+F55+G55</f>
        <v>82.636778843666661</v>
      </c>
    </row>
    <row r="56" spans="1:8" ht="25.5" x14ac:dyDescent="0.2">
      <c r="A56" s="18">
        <v>19</v>
      </c>
      <c r="B56" s="19" t="s">
        <v>60</v>
      </c>
      <c r="C56" s="26" t="s">
        <v>28</v>
      </c>
      <c r="D56" s="21"/>
      <c r="E56" s="21"/>
      <c r="F56" s="21"/>
      <c r="G56" s="20">
        <f>(D46+E46+F46+G46+H48+H49+H50+H60)/100*11.7</f>
        <v>472.71984103499994</v>
      </c>
      <c r="H56" s="20">
        <f>D56+E56+F56+G56</f>
        <v>472.71984103499994</v>
      </c>
    </row>
    <row r="57" spans="1:8" ht="12.75" customHeight="1" x14ac:dyDescent="0.2">
      <c r="A57" s="43" t="s">
        <v>32</v>
      </c>
      <c r="B57" s="44"/>
      <c r="C57" s="45"/>
      <c r="D57" s="21">
        <f>D55+D56</f>
        <v>0</v>
      </c>
      <c r="E57" s="21">
        <f t="shared" ref="E57:F57" si="6">E55+E56</f>
        <v>0</v>
      </c>
      <c r="F57" s="21">
        <f t="shared" si="6"/>
        <v>0</v>
      </c>
      <c r="G57" s="21">
        <f>G55+G56</f>
        <v>555.35661987866661</v>
      </c>
      <c r="H57" s="20">
        <f>D57+E57+F57+G57</f>
        <v>555.35661987866661</v>
      </c>
    </row>
    <row r="58" spans="1:8" x14ac:dyDescent="0.2">
      <c r="A58" s="22"/>
      <c r="B58" s="30" t="s">
        <v>30</v>
      </c>
      <c r="C58" s="31"/>
      <c r="D58" s="20">
        <f>D53+D57</f>
        <v>2770.4801283333331</v>
      </c>
      <c r="E58" s="20">
        <f t="shared" ref="E58:G58" si="7">E53+E57</f>
        <v>429.51037000000002</v>
      </c>
      <c r="F58" s="20">
        <f t="shared" si="7"/>
        <v>0</v>
      </c>
      <c r="G58" s="20">
        <f t="shared" si="7"/>
        <v>1524.809551695537</v>
      </c>
      <c r="H58" s="20">
        <f>H57+H53</f>
        <v>4724.8000500288708</v>
      </c>
    </row>
    <row r="59" spans="1:8" ht="12.75" customHeight="1" x14ac:dyDescent="0.2">
      <c r="A59" s="32" t="s">
        <v>18</v>
      </c>
      <c r="B59" s="33"/>
      <c r="C59" s="33"/>
      <c r="D59" s="33"/>
      <c r="E59" s="33"/>
      <c r="F59" s="33"/>
      <c r="G59" s="33"/>
      <c r="H59" s="33"/>
    </row>
    <row r="60" spans="1:8" x14ac:dyDescent="0.2">
      <c r="A60" s="18">
        <v>20</v>
      </c>
      <c r="B60" s="23" t="s">
        <v>15</v>
      </c>
      <c r="C60" s="19" t="s">
        <v>42</v>
      </c>
      <c r="D60" s="21"/>
      <c r="E60" s="21"/>
      <c r="F60" s="21"/>
      <c r="G60" s="20">
        <f>214570.56/1000/1.2</f>
        <v>178.80880000000002</v>
      </c>
      <c r="H60" s="20">
        <f>G60+F60+E60+D60</f>
        <v>178.80880000000002</v>
      </c>
    </row>
    <row r="61" spans="1:8" ht="12.75" customHeight="1" x14ac:dyDescent="0.2">
      <c r="A61" s="22"/>
      <c r="B61" s="30" t="s">
        <v>20</v>
      </c>
      <c r="C61" s="31"/>
      <c r="D61" s="20">
        <f>D60</f>
        <v>0</v>
      </c>
      <c r="E61" s="20">
        <f t="shared" ref="E61:G61" si="8">E60</f>
        <v>0</v>
      </c>
      <c r="F61" s="20">
        <f t="shared" si="8"/>
        <v>0</v>
      </c>
      <c r="G61" s="20">
        <f t="shared" si="8"/>
        <v>178.80880000000002</v>
      </c>
      <c r="H61" s="20">
        <f>G61+F61+E61+D61</f>
        <v>178.80880000000002</v>
      </c>
    </row>
    <row r="62" spans="1:8" x14ac:dyDescent="0.2">
      <c r="A62" s="22"/>
      <c r="B62" s="30" t="s">
        <v>21</v>
      </c>
      <c r="C62" s="31"/>
      <c r="D62" s="20">
        <f>D58+D61</f>
        <v>2770.4801283333331</v>
      </c>
      <c r="E62" s="20">
        <f>E58+E61</f>
        <v>429.51037000000002</v>
      </c>
      <c r="F62" s="20">
        <f>F58+F61</f>
        <v>0</v>
      </c>
      <c r="G62" s="20">
        <f>G58+G61</f>
        <v>1703.6183516955371</v>
      </c>
      <c r="H62" s="20">
        <f>D62+E62+F62+G62</f>
        <v>4903.6088500288697</v>
      </c>
    </row>
    <row r="63" spans="1:8" ht="12.75" customHeight="1" x14ac:dyDescent="0.2">
      <c r="A63" s="32" t="s">
        <v>22</v>
      </c>
      <c r="B63" s="33"/>
      <c r="C63" s="33"/>
      <c r="D63" s="33"/>
      <c r="E63" s="33"/>
      <c r="F63" s="33"/>
      <c r="G63" s="33"/>
      <c r="H63" s="33"/>
    </row>
    <row r="64" spans="1:8" ht="12.75" customHeight="1" x14ac:dyDescent="0.2">
      <c r="A64" s="18">
        <v>21</v>
      </c>
      <c r="B64" s="23"/>
      <c r="C64" s="19" t="s">
        <v>23</v>
      </c>
      <c r="D64" s="20">
        <f>D62/100*20</f>
        <v>554.09602566666661</v>
      </c>
      <c r="E64" s="20">
        <f>E62/100*20</f>
        <v>85.902073999999999</v>
      </c>
      <c r="F64" s="20">
        <f>F62/100*20</f>
        <v>0</v>
      </c>
      <c r="G64" s="20">
        <f>G62/100*20</f>
        <v>340.72367033910746</v>
      </c>
      <c r="H64" s="20">
        <f>H62/100*20</f>
        <v>980.72177000577403</v>
      </c>
    </row>
    <row r="65" spans="1:8" x14ac:dyDescent="0.2">
      <c r="A65" s="22"/>
      <c r="B65" s="30" t="s">
        <v>24</v>
      </c>
      <c r="C65" s="31"/>
      <c r="D65" s="20">
        <f>D64</f>
        <v>554.09602566666661</v>
      </c>
      <c r="E65" s="20">
        <f>E64</f>
        <v>85.902073999999999</v>
      </c>
      <c r="F65" s="21">
        <f>F64</f>
        <v>0</v>
      </c>
      <c r="G65" s="20">
        <f>G64</f>
        <v>340.72367033910746</v>
      </c>
      <c r="H65" s="20">
        <f>D65+E65+F65+G65</f>
        <v>980.72177000577403</v>
      </c>
    </row>
    <row r="66" spans="1:8" x14ac:dyDescent="0.2">
      <c r="A66" s="22"/>
      <c r="B66" s="30" t="s">
        <v>25</v>
      </c>
      <c r="C66" s="31"/>
      <c r="D66" s="20">
        <f>D62+D64</f>
        <v>3324.5761539999999</v>
      </c>
      <c r="E66" s="20">
        <f>E62+E64</f>
        <v>515.41244400000005</v>
      </c>
      <c r="F66" s="20">
        <f>F62+F64</f>
        <v>0</v>
      </c>
      <c r="G66" s="20">
        <f>G62+G64</f>
        <v>2044.3420220346445</v>
      </c>
      <c r="H66" s="20">
        <f>H62+H64</f>
        <v>5884.3306200346433</v>
      </c>
    </row>
  </sheetData>
  <mergeCells count="37">
    <mergeCell ref="B62:C62"/>
    <mergeCell ref="A63:H63"/>
    <mergeCell ref="B65:C65"/>
    <mergeCell ref="B66:C66"/>
    <mergeCell ref="A54:H54"/>
    <mergeCell ref="A57:C57"/>
    <mergeCell ref="B58:C58"/>
    <mergeCell ref="A59:H59"/>
    <mergeCell ref="B61:C61"/>
    <mergeCell ref="B45:C45"/>
    <mergeCell ref="B46:C46"/>
    <mergeCell ref="A47:H47"/>
    <mergeCell ref="B52:C52"/>
    <mergeCell ref="B53:C53"/>
    <mergeCell ref="A23:H2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34:C34"/>
    <mergeCell ref="A35:H35"/>
    <mergeCell ref="B37:C37"/>
    <mergeCell ref="B38:C38"/>
    <mergeCell ref="A39:H39"/>
    <mergeCell ref="B41:C41"/>
    <mergeCell ref="B42:C42"/>
    <mergeCell ref="A43:H4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6"/>
  <sheetViews>
    <sheetView view="pageBreakPreview" topLeftCell="A7" zoomScale="75" zoomScaleNormal="75" zoomScaleSheetLayoutView="75" workbookViewId="0">
      <selection activeCell="D7" sqref="D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4" t="s">
        <v>2</v>
      </c>
      <c r="D2" s="34"/>
      <c r="E2" s="34"/>
      <c r="F2" s="34"/>
      <c r="G2" s="34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1" t="s">
        <v>53</v>
      </c>
      <c r="C6" s="41"/>
      <c r="D6" s="24">
        <f>H66</f>
        <v>1042.249938431843</v>
      </c>
      <c r="E6" s="2" t="s">
        <v>31</v>
      </c>
      <c r="F6" s="2"/>
      <c r="G6" s="2"/>
      <c r="H6" s="2"/>
    </row>
    <row r="7" spans="2:8" x14ac:dyDescent="0.2">
      <c r="B7" s="42" t="s">
        <v>4</v>
      </c>
      <c r="C7" s="42"/>
      <c r="D7" s="2"/>
      <c r="E7" s="2" t="s">
        <v>31</v>
      </c>
      <c r="F7" s="2"/>
      <c r="G7" s="2"/>
      <c r="H7" s="2"/>
    </row>
    <row r="8" spans="2:8" x14ac:dyDescent="0.2">
      <c r="C8" s="35"/>
      <c r="D8" s="36"/>
      <c r="E8" s="36"/>
      <c r="F8" s="36"/>
      <c r="G8" s="36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7" t="s">
        <v>62</v>
      </c>
      <c r="D14" s="34"/>
      <c r="E14" s="34"/>
      <c r="F14" s="34"/>
      <c r="G14" s="34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52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39" t="s">
        <v>50</v>
      </c>
      <c r="C18" s="39" t="s">
        <v>9</v>
      </c>
      <c r="D18" s="40" t="s">
        <v>10</v>
      </c>
      <c r="E18" s="40"/>
      <c r="F18" s="40"/>
      <c r="G18" s="40"/>
      <c r="H18" s="38" t="s">
        <v>51</v>
      </c>
    </row>
    <row r="19" spans="1:8" ht="12.75" customHeight="1" x14ac:dyDescent="0.2">
      <c r="A19" s="38"/>
      <c r="B19" s="39"/>
      <c r="C19" s="39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39"/>
      <c r="C20" s="39"/>
      <c r="D20" s="38"/>
      <c r="E20" s="38"/>
      <c r="F20" s="38"/>
      <c r="G20" s="38"/>
      <c r="H20" s="38"/>
    </row>
    <row r="21" spans="1:8" x14ac:dyDescent="0.2">
      <c r="A21" s="38"/>
      <c r="B21" s="39"/>
      <c r="C21" s="39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2" t="s">
        <v>36</v>
      </c>
      <c r="B23" s="33"/>
      <c r="C23" s="33"/>
      <c r="D23" s="33"/>
      <c r="E23" s="33"/>
      <c r="F23" s="33"/>
      <c r="G23" s="33"/>
      <c r="H23" s="33"/>
    </row>
    <row r="24" spans="1:8" x14ac:dyDescent="0.2">
      <c r="A24" s="18">
        <v>1</v>
      </c>
      <c r="B24" s="23" t="s">
        <v>56</v>
      </c>
      <c r="C24" s="19" t="s">
        <v>19</v>
      </c>
      <c r="D24" s="21"/>
      <c r="E24" s="21"/>
      <c r="F24" s="21"/>
      <c r="G24" s="20">
        <f>15300/1.2/1000/12.82</f>
        <v>0.99453978159126366</v>
      </c>
      <c r="H24" s="20">
        <f>G24+F24+E24+D24</f>
        <v>0.99453978159126366</v>
      </c>
    </row>
    <row r="25" spans="1:8" ht="12.75" customHeight="1" x14ac:dyDescent="0.2">
      <c r="A25" s="18">
        <v>2</v>
      </c>
      <c r="B25" s="23" t="s">
        <v>56</v>
      </c>
      <c r="C25" s="19" t="s">
        <v>26</v>
      </c>
      <c r="D25" s="21"/>
      <c r="E25" s="21"/>
      <c r="F25" s="21"/>
      <c r="G25" s="20">
        <f>(10200+10200+5100)/1000/1.2/12.82</f>
        <v>1.6575663026521061</v>
      </c>
      <c r="H25" s="20">
        <f t="shared" ref="H25:H32" si="0">G25+F25+E25+D25</f>
        <v>1.6575663026521061</v>
      </c>
    </row>
    <row r="26" spans="1:8" ht="12.75" customHeight="1" x14ac:dyDescent="0.2">
      <c r="A26" s="18">
        <v>3</v>
      </c>
      <c r="B26" s="23" t="s">
        <v>56</v>
      </c>
      <c r="C26" s="19" t="s">
        <v>63</v>
      </c>
      <c r="D26" s="21"/>
      <c r="E26" s="21"/>
      <c r="F26" s="21"/>
      <c r="G26" s="20">
        <f>47080.96/1000/1.2/12.82</f>
        <v>3.0603848153926156</v>
      </c>
      <c r="H26" s="20">
        <f t="shared" si="0"/>
        <v>3.0603848153926156</v>
      </c>
    </row>
    <row r="27" spans="1:8" ht="12.75" customHeight="1" x14ac:dyDescent="0.2">
      <c r="A27" s="18">
        <v>4</v>
      </c>
      <c r="B27" s="23" t="s">
        <v>56</v>
      </c>
      <c r="C27" s="19" t="s">
        <v>64</v>
      </c>
      <c r="D27" s="21"/>
      <c r="E27" s="21"/>
      <c r="F27" s="21"/>
      <c r="G27" s="20">
        <f>12537/1000/1.2/12.82</f>
        <v>0.81493759750390027</v>
      </c>
      <c r="H27" s="20">
        <f t="shared" si="0"/>
        <v>0.81493759750390027</v>
      </c>
    </row>
    <row r="28" spans="1:8" ht="12.75" customHeight="1" x14ac:dyDescent="0.2">
      <c r="A28" s="18">
        <v>5</v>
      </c>
      <c r="B28" s="23" t="s">
        <v>56</v>
      </c>
      <c r="C28" s="19" t="s">
        <v>41</v>
      </c>
      <c r="D28" s="21"/>
      <c r="E28" s="21"/>
      <c r="F28" s="21"/>
      <c r="G28" s="20">
        <f>81396/1000/1.2/12.82</f>
        <v>5.2909516380655219</v>
      </c>
      <c r="H28" s="20">
        <f>G28+F28+E28+D28</f>
        <v>5.2909516380655219</v>
      </c>
    </row>
    <row r="29" spans="1:8" ht="12.75" customHeight="1" x14ac:dyDescent="0.2">
      <c r="A29" s="18">
        <v>6</v>
      </c>
      <c r="B29" s="23" t="s">
        <v>56</v>
      </c>
      <c r="C29" s="19" t="s">
        <v>65</v>
      </c>
      <c r="D29" s="21"/>
      <c r="E29" s="21"/>
      <c r="F29" s="21"/>
      <c r="G29" s="20">
        <f>240000/1000/1.2/12.82</f>
        <v>15.600624024960998</v>
      </c>
      <c r="H29" s="20">
        <f t="shared" si="0"/>
        <v>15.600624024960998</v>
      </c>
    </row>
    <row r="30" spans="1:8" ht="12.75" customHeight="1" x14ac:dyDescent="0.2">
      <c r="A30" s="18">
        <v>7</v>
      </c>
      <c r="B30" s="23" t="s">
        <v>56</v>
      </c>
      <c r="C30" s="19" t="s">
        <v>66</v>
      </c>
      <c r="D30" s="21"/>
      <c r="E30" s="21"/>
      <c r="F30" s="21"/>
      <c r="G30" s="20">
        <f>34516.16/1000/1.2/12.82</f>
        <v>2.2436401456058248</v>
      </c>
      <c r="H30" s="20">
        <f t="shared" si="0"/>
        <v>2.2436401456058248</v>
      </c>
    </row>
    <row r="31" spans="1:8" ht="12.75" customHeight="1" x14ac:dyDescent="0.2">
      <c r="A31" s="18">
        <v>8</v>
      </c>
      <c r="B31" s="23" t="s">
        <v>56</v>
      </c>
      <c r="C31" s="19" t="s">
        <v>67</v>
      </c>
      <c r="D31" s="21"/>
      <c r="E31" s="21"/>
      <c r="F31" s="21"/>
      <c r="G31" s="20">
        <f>73461.8/1000/1.2/12.82</f>
        <v>4.775208008320333</v>
      </c>
      <c r="H31" s="20">
        <f t="shared" si="0"/>
        <v>4.775208008320333</v>
      </c>
    </row>
    <row r="32" spans="1:8" ht="12.75" customHeight="1" x14ac:dyDescent="0.2">
      <c r="A32" s="18">
        <v>9</v>
      </c>
      <c r="B32" s="23" t="s">
        <v>56</v>
      </c>
      <c r="C32" s="19" t="s">
        <v>68</v>
      </c>
      <c r="D32" s="21"/>
      <c r="E32" s="21"/>
      <c r="F32" s="21"/>
      <c r="G32" s="20">
        <f>9660/1000/1.2/12.82</f>
        <v>0.62792511700468023</v>
      </c>
      <c r="H32" s="20">
        <f t="shared" si="0"/>
        <v>0.62792511700468023</v>
      </c>
    </row>
    <row r="33" spans="1:8" ht="12.75" customHeight="1" x14ac:dyDescent="0.2">
      <c r="A33" s="18">
        <v>10</v>
      </c>
      <c r="B33" s="23" t="s">
        <v>56</v>
      </c>
      <c r="C33" s="19" t="s">
        <v>69</v>
      </c>
      <c r="D33" s="21"/>
      <c r="E33" s="21"/>
      <c r="F33" s="21"/>
      <c r="G33" s="20">
        <f>189334.58/1000/1.2/12.82</f>
        <v>12.307239989599584</v>
      </c>
      <c r="H33" s="20">
        <f>G33+F33+E33+D33</f>
        <v>12.307239989599584</v>
      </c>
    </row>
    <row r="34" spans="1:8" x14ac:dyDescent="0.2">
      <c r="A34" s="22"/>
      <c r="B34" s="30" t="s">
        <v>37</v>
      </c>
      <c r="C34" s="31"/>
      <c r="D34" s="20">
        <f>D24+D33+D25+D27+D29+D26+D28+D30+D31+D32</f>
        <v>0</v>
      </c>
      <c r="E34" s="20">
        <f t="shared" ref="E34:H34" si="1">E24+E33+E25+E27+E29+E26+E28+E30+E31+E32</f>
        <v>0</v>
      </c>
      <c r="F34" s="20">
        <f t="shared" si="1"/>
        <v>0</v>
      </c>
      <c r="G34" s="20">
        <f t="shared" si="1"/>
        <v>47.373017420696826</v>
      </c>
      <c r="H34" s="20">
        <f t="shared" si="1"/>
        <v>47.373017420696826</v>
      </c>
    </row>
    <row r="35" spans="1:8" ht="12.75" customHeight="1" x14ac:dyDescent="0.2">
      <c r="A35" s="32" t="s">
        <v>14</v>
      </c>
      <c r="B35" s="33"/>
      <c r="C35" s="33"/>
      <c r="D35" s="33"/>
      <c r="E35" s="33"/>
      <c r="F35" s="33"/>
      <c r="G35" s="33"/>
      <c r="H35" s="33"/>
    </row>
    <row r="36" spans="1:8" ht="25.5" x14ac:dyDescent="0.2">
      <c r="A36" s="18">
        <v>11</v>
      </c>
      <c r="B36" s="19" t="s">
        <v>15</v>
      </c>
      <c r="C36" s="25" t="s">
        <v>62</v>
      </c>
      <c r="D36" s="27">
        <f>25.2885+560.37155</f>
        <v>585.66004999999996</v>
      </c>
      <c r="E36" s="27">
        <f>0.44669+35.94773</f>
        <v>36.394419999999997</v>
      </c>
      <c r="F36" s="21"/>
      <c r="G36" s="21"/>
      <c r="H36" s="20">
        <f>D36+E36+G36+F36</f>
        <v>622.05446999999992</v>
      </c>
    </row>
    <row r="37" spans="1:8" ht="12.75" customHeight="1" x14ac:dyDescent="0.2">
      <c r="A37" s="22"/>
      <c r="B37" s="30" t="s">
        <v>16</v>
      </c>
      <c r="C37" s="31"/>
      <c r="D37" s="20">
        <f>D36</f>
        <v>585.66004999999996</v>
      </c>
      <c r="E37" s="20">
        <f>E36</f>
        <v>36.394419999999997</v>
      </c>
      <c r="F37" s="21">
        <f>F36</f>
        <v>0</v>
      </c>
      <c r="G37" s="21">
        <f>G36</f>
        <v>0</v>
      </c>
      <c r="H37" s="20">
        <f>H36</f>
        <v>622.05446999999992</v>
      </c>
    </row>
    <row r="38" spans="1:8" x14ac:dyDescent="0.2">
      <c r="A38" s="22"/>
      <c r="B38" s="30" t="s">
        <v>34</v>
      </c>
      <c r="C38" s="31"/>
      <c r="D38" s="20">
        <f>D37+D34</f>
        <v>585.66004999999996</v>
      </c>
      <c r="E38" s="20">
        <f>E37+E34</f>
        <v>36.394419999999997</v>
      </c>
      <c r="F38" s="20">
        <f>F37+F34</f>
        <v>0</v>
      </c>
      <c r="G38" s="20">
        <f>G37+G34</f>
        <v>47.373017420696826</v>
      </c>
      <c r="H38" s="20">
        <f>H37+H34</f>
        <v>669.42748742069671</v>
      </c>
    </row>
    <row r="39" spans="1:8" ht="12.75" customHeight="1" x14ac:dyDescent="0.2">
      <c r="A39" s="32" t="s">
        <v>45</v>
      </c>
      <c r="B39" s="33"/>
      <c r="C39" s="33"/>
      <c r="D39" s="33"/>
      <c r="E39" s="33"/>
      <c r="F39" s="33"/>
      <c r="G39" s="33"/>
      <c r="H39" s="33"/>
    </row>
    <row r="40" spans="1:8" ht="25.5" x14ac:dyDescent="0.2">
      <c r="A40" s="18">
        <v>12</v>
      </c>
      <c r="B40" s="19" t="s">
        <v>15</v>
      </c>
      <c r="C40" s="25" t="s">
        <v>62</v>
      </c>
      <c r="D40" s="27">
        <f>81466.21/1000/1.2/7.21+7.715/7.21</f>
        <v>10.485923485899214</v>
      </c>
      <c r="E40" s="27"/>
      <c r="F40" s="21"/>
      <c r="G40" s="21"/>
      <c r="H40" s="20">
        <f>D40+E40+G40+F40</f>
        <v>10.485923485899214</v>
      </c>
    </row>
    <row r="41" spans="1:8" ht="12.75" customHeight="1" x14ac:dyDescent="0.2">
      <c r="A41" s="22"/>
      <c r="B41" s="30" t="s">
        <v>48</v>
      </c>
      <c r="C41" s="31"/>
      <c r="D41" s="20">
        <f>D40</f>
        <v>10.485923485899214</v>
      </c>
      <c r="E41" s="20">
        <f>E40</f>
        <v>0</v>
      </c>
      <c r="F41" s="21">
        <f>F40</f>
        <v>0</v>
      </c>
      <c r="G41" s="21">
        <f>G40</f>
        <v>0</v>
      </c>
      <c r="H41" s="20">
        <f>H40</f>
        <v>10.485923485899214</v>
      </c>
    </row>
    <row r="42" spans="1:8" ht="12.75" customHeight="1" x14ac:dyDescent="0.2">
      <c r="A42" s="22"/>
      <c r="B42" s="30" t="s">
        <v>43</v>
      </c>
      <c r="C42" s="31"/>
      <c r="D42" s="20">
        <f>D41+D38</f>
        <v>596.14597348589916</v>
      </c>
      <c r="E42" s="20">
        <f t="shared" ref="E42:G42" si="2">E41+E38</f>
        <v>36.394419999999997</v>
      </c>
      <c r="F42" s="20">
        <f t="shared" si="2"/>
        <v>0</v>
      </c>
      <c r="G42" s="20">
        <f t="shared" si="2"/>
        <v>47.373017420696826</v>
      </c>
      <c r="H42" s="20">
        <f>H41+H38</f>
        <v>679.91341090659591</v>
      </c>
    </row>
    <row r="43" spans="1:8" ht="12.75" customHeight="1" x14ac:dyDescent="0.2">
      <c r="A43" s="32" t="s">
        <v>46</v>
      </c>
      <c r="B43" s="33"/>
      <c r="C43" s="33"/>
      <c r="D43" s="33"/>
      <c r="E43" s="33"/>
      <c r="F43" s="33"/>
      <c r="G43" s="33"/>
      <c r="H43" s="33"/>
    </row>
    <row r="44" spans="1:8" ht="12.75" customHeight="1" x14ac:dyDescent="0.2">
      <c r="A44" s="18">
        <v>13</v>
      </c>
      <c r="B44" s="19" t="s">
        <v>15</v>
      </c>
      <c r="C44" s="25" t="s">
        <v>55</v>
      </c>
      <c r="D44" s="27"/>
      <c r="E44" s="27"/>
      <c r="F44" s="21"/>
      <c r="G44" s="21"/>
      <c r="H44" s="20">
        <f>D44+E44+G44+F44</f>
        <v>0</v>
      </c>
    </row>
    <row r="45" spans="1:8" ht="12.75" customHeight="1" x14ac:dyDescent="0.2">
      <c r="A45" s="22"/>
      <c r="B45" s="30" t="s">
        <v>47</v>
      </c>
      <c r="C45" s="31"/>
      <c r="D45" s="20">
        <f>D44</f>
        <v>0</v>
      </c>
      <c r="E45" s="20">
        <f>E44</f>
        <v>0</v>
      </c>
      <c r="F45" s="21">
        <f>F44</f>
        <v>0</v>
      </c>
      <c r="G45" s="21">
        <f>G44</f>
        <v>0</v>
      </c>
      <c r="H45" s="20">
        <f>H44</f>
        <v>0</v>
      </c>
    </row>
    <row r="46" spans="1:8" ht="12.75" customHeight="1" x14ac:dyDescent="0.2">
      <c r="A46" s="22"/>
      <c r="B46" s="30" t="s">
        <v>44</v>
      </c>
      <c r="C46" s="31"/>
      <c r="D46" s="20">
        <f>D45+D42</f>
        <v>596.14597348589916</v>
      </c>
      <c r="E46" s="20">
        <f t="shared" ref="E46:G46" si="3">E45+E42</f>
        <v>36.394419999999997</v>
      </c>
      <c r="F46" s="20">
        <f t="shared" si="3"/>
        <v>0</v>
      </c>
      <c r="G46" s="20">
        <f t="shared" si="3"/>
        <v>47.373017420696826</v>
      </c>
      <c r="H46" s="20">
        <f>H45+H42</f>
        <v>679.91341090659591</v>
      </c>
    </row>
    <row r="47" spans="1:8" ht="12.75" customHeight="1" x14ac:dyDescent="0.2">
      <c r="A47" s="32" t="s">
        <v>33</v>
      </c>
      <c r="B47" s="33"/>
      <c r="C47" s="33"/>
      <c r="D47" s="33"/>
      <c r="E47" s="33"/>
      <c r="F47" s="33"/>
      <c r="G47" s="33"/>
      <c r="H47" s="33"/>
    </row>
    <row r="48" spans="1:8" ht="12.75" customHeight="1" x14ac:dyDescent="0.2">
      <c r="A48" s="18">
        <v>14</v>
      </c>
      <c r="B48" s="29" t="s">
        <v>15</v>
      </c>
      <c r="C48" s="29" t="s">
        <v>39</v>
      </c>
      <c r="D48" s="29"/>
      <c r="E48" s="29"/>
      <c r="F48" s="29"/>
      <c r="G48" s="28">
        <f>0.30444</f>
        <v>0.30443999999999999</v>
      </c>
      <c r="H48" s="20">
        <f t="shared" ref="H48" si="4">G48+F48+E48+D48</f>
        <v>0.30443999999999999</v>
      </c>
    </row>
    <row r="49" spans="1:8" x14ac:dyDescent="0.2">
      <c r="A49" s="18">
        <v>15</v>
      </c>
      <c r="B49" s="23" t="s">
        <v>56</v>
      </c>
      <c r="C49" s="19" t="s">
        <v>49</v>
      </c>
      <c r="D49" s="21"/>
      <c r="E49" s="21"/>
      <c r="F49" s="21"/>
      <c r="G49" s="20">
        <f>24000/1000/1.2/12.82</f>
        <v>1.5600624024960998</v>
      </c>
      <c r="H49" s="20">
        <f>G49+F49+E49+D49</f>
        <v>1.5600624024960998</v>
      </c>
    </row>
    <row r="50" spans="1:8" ht="12.75" customHeight="1" x14ac:dyDescent="0.2">
      <c r="A50" s="18">
        <v>16</v>
      </c>
      <c r="B50" s="23" t="s">
        <v>56</v>
      </c>
      <c r="C50" s="19" t="s">
        <v>40</v>
      </c>
      <c r="D50" s="21"/>
      <c r="E50" s="21"/>
      <c r="F50" s="21"/>
      <c r="G50" s="20">
        <f>35700/1000/1.2/12.82</f>
        <v>2.3205928237129489</v>
      </c>
      <c r="H50" s="20">
        <f>G50+F50+E50+D50</f>
        <v>2.3205928237129489</v>
      </c>
    </row>
    <row r="51" spans="1:8" ht="38.25" x14ac:dyDescent="0.2">
      <c r="A51" s="18">
        <v>17</v>
      </c>
      <c r="B51" s="19" t="s">
        <v>57</v>
      </c>
      <c r="C51" s="19" t="s">
        <v>59</v>
      </c>
      <c r="D51" s="21"/>
      <c r="E51" s="21"/>
      <c r="F51" s="21"/>
      <c r="G51" s="20">
        <f>(D46+E46+F46+G46+H48+H49+H50+H60+H56+H55)/100*6.7</f>
        <v>54.538227018848382</v>
      </c>
      <c r="H51" s="20">
        <f>G51+F51+E51+D51</f>
        <v>54.538227018848382</v>
      </c>
    </row>
    <row r="52" spans="1:8" ht="12.75" customHeight="1" x14ac:dyDescent="0.2">
      <c r="A52" s="22"/>
      <c r="B52" s="30" t="s">
        <v>35</v>
      </c>
      <c r="C52" s="31"/>
      <c r="D52" s="21">
        <f>D50+D48+D49+D51</f>
        <v>0</v>
      </c>
      <c r="E52" s="21">
        <f t="shared" ref="E52:F52" si="5">E50+E48+E49+E51</f>
        <v>0</v>
      </c>
      <c r="F52" s="21">
        <f t="shared" si="5"/>
        <v>0</v>
      </c>
      <c r="G52" s="21">
        <f>G50+G48+G49+G51</f>
        <v>58.723322245057432</v>
      </c>
      <c r="H52" s="20">
        <f>D52+E52+F52+G52</f>
        <v>58.723322245057432</v>
      </c>
    </row>
    <row r="53" spans="1:8" x14ac:dyDescent="0.2">
      <c r="A53" s="22"/>
      <c r="B53" s="30" t="s">
        <v>17</v>
      </c>
      <c r="C53" s="31"/>
      <c r="D53" s="20">
        <f>D52+D46</f>
        <v>596.14597348589916</v>
      </c>
      <c r="E53" s="20">
        <f>E52+E46</f>
        <v>36.394419999999997</v>
      </c>
      <c r="F53" s="20">
        <f>F52+F46</f>
        <v>0</v>
      </c>
      <c r="G53" s="20">
        <f>G52+G46</f>
        <v>106.09633966575426</v>
      </c>
      <c r="H53" s="20">
        <f>H52+H46</f>
        <v>738.63673315165329</v>
      </c>
    </row>
    <row r="54" spans="1:8" x14ac:dyDescent="0.2">
      <c r="A54" s="32" t="s">
        <v>29</v>
      </c>
      <c r="B54" s="33"/>
      <c r="C54" s="33"/>
      <c r="D54" s="33"/>
      <c r="E54" s="33"/>
      <c r="F54" s="33"/>
      <c r="G54" s="33"/>
      <c r="H54" s="33"/>
    </row>
    <row r="55" spans="1:8" ht="38.25" x14ac:dyDescent="0.2">
      <c r="A55" s="18">
        <v>18</v>
      </c>
      <c r="B55" s="19" t="s">
        <v>58</v>
      </c>
      <c r="C55" s="19" t="s">
        <v>27</v>
      </c>
      <c r="D55" s="21"/>
      <c r="E55" s="21"/>
      <c r="F55" s="21"/>
      <c r="G55" s="20">
        <f>(D46+E46+F46+G46+H48+H49+H50)/100*2.14</f>
        <v>14.639708031242026</v>
      </c>
      <c r="H55" s="20">
        <f>D55+E55+F55+G55</f>
        <v>14.639708031242026</v>
      </c>
    </row>
    <row r="56" spans="1:8" ht="25.5" x14ac:dyDescent="0.2">
      <c r="A56" s="18">
        <v>19</v>
      </c>
      <c r="B56" s="19" t="s">
        <v>60</v>
      </c>
      <c r="C56" s="26" t="s">
        <v>28</v>
      </c>
      <c r="D56" s="21"/>
      <c r="E56" s="21"/>
      <c r="F56" s="21"/>
      <c r="G56" s="20">
        <f>(D46+E46+F46+G46+H48+H49+H50+H60)/100*11.7</f>
        <v>83.729230614363573</v>
      </c>
      <c r="H56" s="20">
        <f>D56+E56+F56+G56</f>
        <v>83.729230614363573</v>
      </c>
    </row>
    <row r="57" spans="1:8" ht="12.75" customHeight="1" x14ac:dyDescent="0.2">
      <c r="A57" s="43" t="s">
        <v>32</v>
      </c>
      <c r="B57" s="44"/>
      <c r="C57" s="45"/>
      <c r="D57" s="21">
        <f>D55+D56</f>
        <v>0</v>
      </c>
      <c r="E57" s="21">
        <f t="shared" ref="E57:F57" si="6">E55+E56</f>
        <v>0</v>
      </c>
      <c r="F57" s="21">
        <f t="shared" si="6"/>
        <v>0</v>
      </c>
      <c r="G57" s="21">
        <f>G55+G56</f>
        <v>98.368938645605596</v>
      </c>
      <c r="H57" s="20">
        <f>D57+E57+F57+G57</f>
        <v>98.368938645605596</v>
      </c>
    </row>
    <row r="58" spans="1:8" ht="12.75" customHeight="1" x14ac:dyDescent="0.2">
      <c r="A58" s="22"/>
      <c r="B58" s="30" t="s">
        <v>30</v>
      </c>
      <c r="C58" s="31"/>
      <c r="D58" s="20">
        <f>D53+D57</f>
        <v>596.14597348589916</v>
      </c>
      <c r="E58" s="20">
        <f t="shared" ref="E58:G58" si="7">E53+E57</f>
        <v>36.394419999999997</v>
      </c>
      <c r="F58" s="20">
        <f t="shared" si="7"/>
        <v>0</v>
      </c>
      <c r="G58" s="20">
        <f t="shared" si="7"/>
        <v>204.46527831135984</v>
      </c>
      <c r="H58" s="20">
        <f>H57+H53</f>
        <v>837.00567179725886</v>
      </c>
    </row>
    <row r="59" spans="1:8" ht="12.75" customHeight="1" x14ac:dyDescent="0.2">
      <c r="A59" s="32" t="s">
        <v>18</v>
      </c>
      <c r="B59" s="33"/>
      <c r="C59" s="33"/>
      <c r="D59" s="33"/>
      <c r="E59" s="33"/>
      <c r="F59" s="33"/>
      <c r="G59" s="33"/>
      <c r="H59" s="33"/>
    </row>
    <row r="60" spans="1:8" ht="12.75" customHeight="1" x14ac:dyDescent="0.2">
      <c r="A60" s="18">
        <v>20</v>
      </c>
      <c r="B60" s="23" t="s">
        <v>15</v>
      </c>
      <c r="C60" s="19" t="s">
        <v>42</v>
      </c>
      <c r="D60" s="21"/>
      <c r="E60" s="21"/>
      <c r="F60" s="21"/>
      <c r="G60" s="20">
        <f>214570.56/1000/1.2/5.67</f>
        <v>31.535943562610232</v>
      </c>
      <c r="H60" s="20">
        <f>G60+F60+E60+D60</f>
        <v>31.535943562610232</v>
      </c>
    </row>
    <row r="61" spans="1:8" ht="12.75" customHeight="1" x14ac:dyDescent="0.2">
      <c r="A61" s="22"/>
      <c r="B61" s="30" t="s">
        <v>20</v>
      </c>
      <c r="C61" s="31"/>
      <c r="D61" s="20">
        <f>D60</f>
        <v>0</v>
      </c>
      <c r="E61" s="20">
        <f t="shared" ref="E61:G61" si="8">E60</f>
        <v>0</v>
      </c>
      <c r="F61" s="20">
        <f t="shared" si="8"/>
        <v>0</v>
      </c>
      <c r="G61" s="20">
        <f t="shared" si="8"/>
        <v>31.535943562610232</v>
      </c>
      <c r="H61" s="20">
        <f>G61+F61+E61+D61</f>
        <v>31.535943562610232</v>
      </c>
    </row>
    <row r="62" spans="1:8" ht="12.75" customHeight="1" x14ac:dyDescent="0.2">
      <c r="A62" s="22"/>
      <c r="B62" s="30" t="s">
        <v>21</v>
      </c>
      <c r="C62" s="31"/>
      <c r="D62" s="20">
        <f>D58+D61</f>
        <v>596.14597348589916</v>
      </c>
      <c r="E62" s="20">
        <f>E58+E61</f>
        <v>36.394419999999997</v>
      </c>
      <c r="F62" s="20">
        <f>F58+F61</f>
        <v>0</v>
      </c>
      <c r="G62" s="20">
        <f>G58+G61</f>
        <v>236.00122187397008</v>
      </c>
      <c r="H62" s="20">
        <f>D62+E62+F62+G62</f>
        <v>868.54161535986918</v>
      </c>
    </row>
    <row r="63" spans="1:8" ht="12.75" customHeight="1" x14ac:dyDescent="0.2">
      <c r="A63" s="32" t="s">
        <v>22</v>
      </c>
      <c r="B63" s="33"/>
      <c r="C63" s="33"/>
      <c r="D63" s="33"/>
      <c r="E63" s="33"/>
      <c r="F63" s="33"/>
      <c r="G63" s="33"/>
      <c r="H63" s="33"/>
    </row>
    <row r="64" spans="1:8" ht="12.75" customHeight="1" x14ac:dyDescent="0.2">
      <c r="A64" s="18">
        <v>21</v>
      </c>
      <c r="B64" s="23"/>
      <c r="C64" s="19" t="s">
        <v>23</v>
      </c>
      <c r="D64" s="20">
        <f>D62/100*20</f>
        <v>119.22919469717984</v>
      </c>
      <c r="E64" s="20">
        <f>E62/100*20</f>
        <v>7.2788839999999988</v>
      </c>
      <c r="F64" s="20">
        <f>F62/100*20</f>
        <v>0</v>
      </c>
      <c r="G64" s="20">
        <f>G62/100*20</f>
        <v>47.200244374794018</v>
      </c>
      <c r="H64" s="20">
        <f>H62/100*20</f>
        <v>173.70832307197384</v>
      </c>
    </row>
    <row r="65" spans="1:8" ht="12.75" customHeight="1" x14ac:dyDescent="0.2">
      <c r="A65" s="22"/>
      <c r="B65" s="30" t="s">
        <v>24</v>
      </c>
      <c r="C65" s="31"/>
      <c r="D65" s="20">
        <f>D64</f>
        <v>119.22919469717984</v>
      </c>
      <c r="E65" s="20">
        <f>E64</f>
        <v>7.2788839999999988</v>
      </c>
      <c r="F65" s="21">
        <f>F64</f>
        <v>0</v>
      </c>
      <c r="G65" s="20">
        <f>G64</f>
        <v>47.200244374794018</v>
      </c>
      <c r="H65" s="20">
        <f>D65+E65+F65+G65</f>
        <v>173.70832307197387</v>
      </c>
    </row>
    <row r="66" spans="1:8" x14ac:dyDescent="0.2">
      <c r="A66" s="22"/>
      <c r="B66" s="30" t="s">
        <v>25</v>
      </c>
      <c r="C66" s="31"/>
      <c r="D66" s="20">
        <f>D62+D64</f>
        <v>715.37516818307904</v>
      </c>
      <c r="E66" s="20">
        <f>E62+E64</f>
        <v>43.673303999999995</v>
      </c>
      <c r="F66" s="20">
        <f>F62+F64</f>
        <v>0</v>
      </c>
      <c r="G66" s="20">
        <f>G62+G64</f>
        <v>283.20146624876412</v>
      </c>
      <c r="H66" s="20">
        <f>H62+H64</f>
        <v>1042.249938431843</v>
      </c>
    </row>
  </sheetData>
  <mergeCells count="37">
    <mergeCell ref="B61:C61"/>
    <mergeCell ref="B62:C62"/>
    <mergeCell ref="A63:H63"/>
    <mergeCell ref="B65:C65"/>
    <mergeCell ref="B66:C66"/>
    <mergeCell ref="B41:C41"/>
    <mergeCell ref="B42:C42"/>
    <mergeCell ref="A43:H43"/>
    <mergeCell ref="B45:C45"/>
    <mergeCell ref="B46:C46"/>
    <mergeCell ref="A47:H47"/>
    <mergeCell ref="B52:C52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4:C34"/>
    <mergeCell ref="A35:H35"/>
    <mergeCell ref="B37:C37"/>
    <mergeCell ref="B38:C38"/>
    <mergeCell ref="A39:H39"/>
    <mergeCell ref="B53:C53"/>
    <mergeCell ref="A54:H54"/>
    <mergeCell ref="A57:C57"/>
    <mergeCell ref="B58:C58"/>
    <mergeCell ref="A59:H59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2024-02-27T10:55:12Z</dcterms:modified>
</cp:coreProperties>
</file>