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rnavskay\Desktop\ИП 2 кв.2022\КОРРЕКТОРОВКА\"/>
    </mc:Choice>
  </mc:AlternateContent>
  <xr:revisionPtr revIDLastSave="0" documentId="13_ncr:1_{A79C39FD-AFD9-4C15-937C-4974B9BA2CDD}" xr6:coauthVersionLast="36" xr6:coauthVersionMax="36" xr10:uidLastSave="{00000000-0000-0000-0000-000000000000}"/>
  <bookViews>
    <workbookView xWindow="0" yWindow="0" windowWidth="28800" windowHeight="11610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1">база!#REF!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2" l="1"/>
  <c r="G42" i="2"/>
  <c r="G41" i="2"/>
  <c r="G40" i="2"/>
  <c r="G39" i="2"/>
  <c r="G38" i="2"/>
  <c r="G37" i="2"/>
  <c r="H25" i="2"/>
  <c r="E25" i="2" s="1"/>
  <c r="F25" i="2"/>
  <c r="D25" i="2"/>
  <c r="G33" i="1"/>
  <c r="G42" i="1"/>
  <c r="G41" i="1"/>
  <c r="G40" i="1"/>
  <c r="G39" i="1"/>
  <c r="G37" i="1"/>
  <c r="H25" i="1"/>
  <c r="E25" i="1" s="1"/>
  <c r="F25" i="1"/>
  <c r="D25" i="1"/>
  <c r="D26" i="2" l="1"/>
  <c r="E26" i="2"/>
  <c r="F26" i="2"/>
  <c r="G26" i="2"/>
  <c r="H26" i="2" l="1"/>
  <c r="E44" i="2"/>
  <c r="F44" i="2"/>
  <c r="D44" i="2"/>
  <c r="H43" i="2"/>
  <c r="E34" i="2"/>
  <c r="F34" i="2"/>
  <c r="D34" i="2"/>
  <c r="E29" i="2"/>
  <c r="F29" i="2"/>
  <c r="G29" i="2"/>
  <c r="H29" i="2" s="1"/>
  <c r="D29" i="2"/>
  <c r="H28" i="2"/>
  <c r="D44" i="1"/>
  <c r="E44" i="1"/>
  <c r="F44" i="1"/>
  <c r="H42" i="1"/>
  <c r="H43" i="1"/>
  <c r="E34" i="1"/>
  <c r="F34" i="1"/>
  <c r="D34" i="1"/>
  <c r="G29" i="1"/>
  <c r="F29" i="1"/>
  <c r="E29" i="1"/>
  <c r="D29" i="1"/>
  <c r="H29" i="1" l="1"/>
  <c r="F26" i="1"/>
  <c r="F30" i="1" s="1"/>
  <c r="F35" i="1" s="1"/>
  <c r="F45" i="1" s="1"/>
  <c r="F47" i="1" s="1"/>
  <c r="F49" i="1" s="1"/>
  <c r="G26" i="1"/>
  <c r="G30" i="1" s="1"/>
  <c r="F48" i="1" l="1"/>
  <c r="D26" i="1"/>
  <c r="D30" i="1" s="1"/>
  <c r="D35" i="1" l="1"/>
  <c r="D45" i="1" s="1"/>
  <c r="H42" i="2"/>
  <c r="H37" i="2" l="1"/>
  <c r="H37" i="1"/>
  <c r="H40" i="2"/>
  <c r="H39" i="2"/>
  <c r="H38" i="2"/>
  <c r="H40" i="1"/>
  <c r="H39" i="1"/>
  <c r="H38" i="1"/>
  <c r="H41" i="2" l="1"/>
  <c r="H41" i="1"/>
  <c r="G44" i="2" l="1"/>
  <c r="H44" i="2" s="1"/>
  <c r="G44" i="1"/>
  <c r="H44" i="1" s="1"/>
  <c r="E30" i="2"/>
  <c r="E35" i="2" s="1"/>
  <c r="E45" i="2" s="1"/>
  <c r="E26" i="1"/>
  <c r="E30" i="1" s="1"/>
  <c r="E35" i="1" l="1"/>
  <c r="E45" i="1" s="1"/>
  <c r="H33" i="1"/>
  <c r="G32" i="1"/>
  <c r="D30" i="2"/>
  <c r="G30" i="2"/>
  <c r="F30" i="2"/>
  <c r="F35" i="2" s="1"/>
  <c r="F45" i="2" s="1"/>
  <c r="G34" i="1" l="1"/>
  <c r="H32" i="1"/>
  <c r="H30" i="2"/>
  <c r="D35" i="2"/>
  <c r="G32" i="2"/>
  <c r="H33" i="2"/>
  <c r="E47" i="1"/>
  <c r="E48" i="1" s="1"/>
  <c r="D47" i="1"/>
  <c r="D48" i="1" s="1"/>
  <c r="E47" i="2"/>
  <c r="E48" i="2" s="1"/>
  <c r="F47" i="2"/>
  <c r="F48" i="2" s="1"/>
  <c r="D45" i="2" l="1"/>
  <c r="G34" i="2"/>
  <c r="H32" i="2"/>
  <c r="H34" i="1"/>
  <c r="G35" i="1"/>
  <c r="G45" i="1" s="1"/>
  <c r="H45" i="1" s="1"/>
  <c r="H26" i="1"/>
  <c r="H30" i="1" s="1"/>
  <c r="D47" i="2"/>
  <c r="D49" i="2" s="1"/>
  <c r="F49" i="2"/>
  <c r="E49" i="2"/>
  <c r="D49" i="1"/>
  <c r="E49" i="1"/>
  <c r="H35" i="1" l="1"/>
  <c r="H34" i="2"/>
  <c r="G35" i="2"/>
  <c r="G47" i="1"/>
  <c r="G48" i="1" s="1"/>
  <c r="H48" i="1" s="1"/>
  <c r="H47" i="1"/>
  <c r="H49" i="1" s="1"/>
  <c r="D6" i="1" s="1"/>
  <c r="D48" i="2"/>
  <c r="G45" i="2" l="1"/>
  <c r="H35" i="2"/>
  <c r="G49" i="1"/>
  <c r="G47" i="2" l="1"/>
  <c r="G48" i="2" s="1"/>
  <c r="H48" i="2" s="1"/>
  <c r="H45" i="2"/>
  <c r="H47" i="2" s="1"/>
  <c r="H49" i="2" s="1"/>
  <c r="D6" i="2" s="1"/>
  <c r="G49" i="2" l="1"/>
</calcChain>
</file>

<file path=xl/sharedStrings.xml><?xml version="1.0" encoding="utf-8"?>
<sst xmlns="http://schemas.openxmlformats.org/spreadsheetml/2006/main" count="111" uniqueCount="52">
  <si>
    <t>Форма № 1</t>
  </si>
  <si>
    <t xml:space="preserve">Заказчик </t>
  </si>
  <si>
    <t xml:space="preserve">АО "ЛОЭСК" </t>
  </si>
  <si>
    <t>(наименование организации)</t>
  </si>
  <si>
    <t>"Утвержден" «    »________________2022 г.</t>
  </si>
  <si>
    <t>В том числе возвратных сумм  тыс. руб.</t>
  </si>
  <si>
    <t>(ссылка на документ об утверждении)</t>
  </si>
  <si>
    <t>«    »________________2022 г.</t>
  </si>
  <si>
    <t>СВОДНЫЙ СМЕТНЫЙ РАСЧЕТ СТОИМОСТИ СТРОИТЕЛЬСТВА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</si>
  <si>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</si>
  <si>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</si>
  <si>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</si>
  <si>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</si>
  <si>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</si>
  <si>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</si>
  <si>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</si>
  <si>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</si>
  <si>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</si>
  <si>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прочих</t>
  </si>
  <si>
    <t>Глава 2. Основные объекты строительства</t>
  </si>
  <si>
    <t>ЛС</t>
  </si>
  <si>
    <t>Итого по Главе 2. "Основные объекты строительства"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</si>
  <si>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</si>
  <si>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</si>
  <si>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</si>
  <si>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</si>
  <si>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Топосьемка</t>
  </si>
  <si>
    <t>КИС</t>
  </si>
  <si>
    <t>Вынос в натуру</t>
  </si>
  <si>
    <t>РТН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</si>
  <si>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</si>
  <si>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</si>
  <si>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</si>
  <si>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</si>
  <si>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</si>
  <si>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</si>
  <si>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Составлена в ценах по состоянию на 1 кв.2022 г.</t>
  </si>
  <si>
    <t>Затраты заказчика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</si>
  <si>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</si>
  <si>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</si>
  <si>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</si>
  <si>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</si>
  <si>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Главе 10. "Прочие работы и затраты"</t>
  </si>
  <si>
    <t>Итого по Главам 1-10</t>
  </si>
  <si>
    <t xml:space="preserve">Сводный сметный расчет в сумме </t>
  </si>
  <si>
    <t xml:space="preserve"> тыс. руб.</t>
  </si>
  <si>
    <t>тыс. руб.</t>
  </si>
  <si>
    <t xml:space="preserve">Сводный сметный расчет в сумме  </t>
  </si>
  <si>
    <t>приказ АО "ЛОЭСК" №550а о/д от 29.12.2021</t>
  </si>
  <si>
    <t>Всев, Стр-во 2КЛ-0,4 кВ от БКТП-1 до ГРЩ ДОУ в дер. Янино-1 Всеволожского района ЛО (18-1-17-1-08-03-2-0230)</t>
  </si>
  <si>
    <t>пусконаладочные работы Всев, Стр-во 2КЛ-0,4 кВ от БКТП-1 до ГРЩ ДОУ в дер. Янино-1 Всеволожского района ЛО (18-1-17-1-08-03-2-0230)</t>
  </si>
  <si>
    <t>проект Всев, Стр-во 2КЛ-0,4 кВ от БКТП-1 до ГРЩ ДОУ в дер. Янино-1 Всеволожского района ЛО (18-1-17-1-08-03-2-0230)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</si>
</sst>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9" fontId="1" fillId="0" borderId="3" xfId="0" quotePrefix="1" applyNumberFormat="1" applyFont="1" applyBorder="1" applyAlignment="1">
      <alignment horizontal="left" vertical="top" wrapText="1"/>
    </xf>
    <xf numFmtId="4" fontId="1" fillId="0" borderId="0" xfId="0" applyNumberFormat="1" applyFont="1" applyAlignment="1">
      <alignment horizontal="center" vertical="center"/>
    </xf>
    <xf numFmtId="2" fontId="1" fillId="0" borderId="3" xfId="0" applyNumberFormat="1" applyFont="1" applyBorder="1" applyAlignment="1">
      <alignment horizontal="right"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2" borderId="1" xfId="0" quotePrefix="1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orisenko_LV/&#1056;&#1072;&#1073;&#1086;&#1095;&#1080;&#1081;%20&#1089;&#1090;&#1086;&#1083;/&#1057;&#1084;&#1077;&#1090;&#1099;/&#1053;&#1072;&#1088;&#1072;&#1073;&#1086;&#1090;&#1082;&#1080;/&#1053;&#1055;&#1057;-4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информация"/>
      <sheetName val="ц_1991"/>
      <sheetName val="Данные для расчёта сметы"/>
      <sheetName val="К.рын"/>
      <sheetName val="Сводная смета"/>
      <sheetName val="СметаСводная"/>
      <sheetName val="свод1"/>
      <sheetName val="ИГ1"/>
      <sheetName val="свод 2"/>
      <sheetName val="СметаСводная Рыб"/>
      <sheetName val="См 1 наруж.водопровод"/>
      <sheetName val="#ССЫЛКА"/>
      <sheetName val="СметаСводная Колпино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Материалы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9"/>
  <sheetViews>
    <sheetView tabSelected="1" view="pageBreakPreview" topLeftCell="A25" zoomScale="90" zoomScaleNormal="75" zoomScaleSheetLayoutView="90" workbookViewId="0">
      <selection activeCell="A45" sqref="A45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29" t="s">
        <v>2</v>
      </c>
      <c r="D2" s="29"/>
      <c r="E2" s="29"/>
      <c r="F2" s="29"/>
      <c r="G2" s="29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36" t="s">
        <v>47</v>
      </c>
      <c r="C6" s="36"/>
      <c r="D6" s="25">
        <f>H49</f>
        <v>2818.7992703999998</v>
      </c>
      <c r="E6" s="10" t="s">
        <v>46</v>
      </c>
      <c r="F6" s="2"/>
      <c r="G6" s="2"/>
      <c r="H6" s="2"/>
    </row>
    <row r="7" spans="2:8" x14ac:dyDescent="0.2">
      <c r="B7" s="1" t="s">
        <v>5</v>
      </c>
      <c r="D7" s="2"/>
      <c r="E7" s="2"/>
      <c r="F7" s="2"/>
      <c r="G7" s="2"/>
      <c r="H7" s="2"/>
    </row>
    <row r="8" spans="2:8" ht="28.5" customHeight="1" x14ac:dyDescent="0.2">
      <c r="C8" s="30" t="s">
        <v>49</v>
      </c>
      <c r="D8" s="31"/>
      <c r="E8" s="31"/>
      <c r="F8" s="31"/>
      <c r="G8" s="31"/>
      <c r="H8" s="2"/>
    </row>
    <row r="9" spans="2:8" x14ac:dyDescent="0.2">
      <c r="D9" s="10" t="s">
        <v>6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B11" s="1" t="s">
        <v>7</v>
      </c>
      <c r="H11" s="2"/>
    </row>
    <row r="12" spans="2:8" x14ac:dyDescent="0.2">
      <c r="G12" s="2"/>
      <c r="H12" s="2"/>
    </row>
    <row r="13" spans="2:8" x14ac:dyDescent="0.2">
      <c r="D13" s="12" t="s">
        <v>8</v>
      </c>
      <c r="F13" s="2"/>
      <c r="G13" s="2"/>
      <c r="H13" s="2"/>
    </row>
    <row r="14" spans="2:8" x14ac:dyDescent="0.2">
      <c r="D14" s="13"/>
      <c r="F14" s="2"/>
      <c r="G14" s="2"/>
      <c r="H14" s="2"/>
    </row>
    <row r="15" spans="2:8" ht="23.25" customHeight="1" x14ac:dyDescent="0.2">
      <c r="C15" s="32" t="s">
        <v>49</v>
      </c>
      <c r="D15" s="29"/>
      <c r="E15" s="29"/>
      <c r="F15" s="29"/>
      <c r="G15" s="29"/>
      <c r="H15" s="2"/>
    </row>
    <row r="16" spans="2:8" x14ac:dyDescent="0.2">
      <c r="D16" s="14" t="s">
        <v>9</v>
      </c>
      <c r="F16" s="2"/>
      <c r="G16" s="2"/>
      <c r="H16" s="2"/>
    </row>
    <row r="17" spans="1:8" x14ac:dyDescent="0.2">
      <c r="H17" s="2"/>
    </row>
    <row r="18" spans="1:8" x14ac:dyDescent="0.2">
      <c r="B18" s="1" t="s">
        <v>36</v>
      </c>
      <c r="D18" s="13"/>
      <c r="E18" s="2"/>
      <c r="F18" s="2"/>
      <c r="G18" s="2"/>
      <c r="H18" s="2"/>
    </row>
    <row r="19" spans="1:8" ht="12.75" customHeight="1" x14ac:dyDescent="0.2">
      <c r="A19" s="33" t="s">
        <v>10</v>
      </c>
      <c r="B19" s="34" t="s">
        <v>11</v>
      </c>
      <c r="C19" s="34" t="s">
        <v>12</v>
      </c>
      <c r="D19" s="35" t="s">
        <v>13</v>
      </c>
      <c r="E19" s="35"/>
      <c r="F19" s="35"/>
      <c r="G19" s="35"/>
      <c r="H19" s="33" t="s">
        <v>14</v>
      </c>
    </row>
    <row r="20" spans="1:8" x14ac:dyDescent="0.2">
      <c r="A20" s="33"/>
      <c r="B20" s="34"/>
      <c r="C20" s="34"/>
      <c r="D20" s="33" t="s">
        <v>15</v>
      </c>
      <c r="E20" s="33" t="s">
        <v>16</v>
      </c>
      <c r="F20" s="33" t="s">
        <v>17</v>
      </c>
      <c r="G20" s="33" t="s">
        <v>18</v>
      </c>
      <c r="H20" s="33"/>
    </row>
    <row r="21" spans="1:8" x14ac:dyDescent="0.2">
      <c r="A21" s="33"/>
      <c r="B21" s="34"/>
      <c r="C21" s="34"/>
      <c r="D21" s="33"/>
      <c r="E21" s="33"/>
      <c r="F21" s="33"/>
      <c r="G21" s="33"/>
      <c r="H21" s="33"/>
    </row>
    <row r="22" spans="1:8" x14ac:dyDescent="0.2">
      <c r="A22" s="33"/>
      <c r="B22" s="34"/>
      <c r="C22" s="34"/>
      <c r="D22" s="33"/>
      <c r="E22" s="33"/>
      <c r="F22" s="33"/>
      <c r="G22" s="33"/>
      <c r="H22" s="33"/>
    </row>
    <row r="23" spans="1:8" x14ac:dyDescent="0.2">
      <c r="A23" s="16">
        <v>1</v>
      </c>
      <c r="B23" s="17">
        <v>2</v>
      </c>
      <c r="C23" s="17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</row>
    <row r="24" spans="1:8" x14ac:dyDescent="0.2">
      <c r="A24" s="27" t="s">
        <v>19</v>
      </c>
      <c r="B24" s="28"/>
      <c r="C24" s="28"/>
      <c r="D24" s="28"/>
      <c r="E24" s="28"/>
      <c r="F24" s="28"/>
      <c r="G24" s="28"/>
      <c r="H24" s="28"/>
    </row>
    <row r="25" spans="1:8" ht="25.5" x14ac:dyDescent="0.2">
      <c r="A25" s="18">
        <v>1</v>
      </c>
      <c r="B25" s="19" t="s">
        <v>20</v>
      </c>
      <c r="C25" s="24" t="s">
        <v>49</v>
      </c>
      <c r="D25" s="20">
        <f>1451.62</f>
        <v>1451.62</v>
      </c>
      <c r="E25" s="20">
        <f>H25-G25-D25</f>
        <v>561.5</v>
      </c>
      <c r="F25" s="21">
        <f>F24</f>
        <v>0</v>
      </c>
      <c r="G25" s="21"/>
      <c r="H25" s="20">
        <f>2013.12</f>
        <v>2013.12</v>
      </c>
    </row>
    <row r="26" spans="1:8" x14ac:dyDescent="0.2">
      <c r="A26" s="22"/>
      <c r="B26" s="37" t="s">
        <v>21</v>
      </c>
      <c r="C26" s="38"/>
      <c r="D26" s="20">
        <f>D25</f>
        <v>1451.62</v>
      </c>
      <c r="E26" s="20">
        <f>E25</f>
        <v>561.5</v>
      </c>
      <c r="F26" s="21">
        <f>F25</f>
        <v>0</v>
      </c>
      <c r="G26" s="21">
        <f>G25</f>
        <v>0</v>
      </c>
      <c r="H26" s="20">
        <f>H25</f>
        <v>2013.12</v>
      </c>
    </row>
    <row r="27" spans="1:8" x14ac:dyDescent="0.2">
      <c r="A27" s="27" t="s">
        <v>22</v>
      </c>
      <c r="B27" s="28"/>
      <c r="C27" s="28"/>
      <c r="D27" s="28"/>
      <c r="E27" s="28"/>
      <c r="F27" s="28"/>
      <c r="G27" s="28"/>
      <c r="H27" s="28"/>
    </row>
    <row r="28" spans="1:8" ht="38.25" x14ac:dyDescent="0.2">
      <c r="A28" s="18">
        <v>2</v>
      </c>
      <c r="B28" s="19" t="s">
        <v>20</v>
      </c>
      <c r="C28" s="19" t="s">
        <v>50</v>
      </c>
      <c r="D28" s="21"/>
      <c r="E28" s="21"/>
      <c r="F28" s="21"/>
      <c r="G28" s="20">
        <v>0</v>
      </c>
      <c r="H28" s="20">
        <v>0</v>
      </c>
    </row>
    <row r="29" spans="1:8" x14ac:dyDescent="0.2">
      <c r="A29" s="22"/>
      <c r="B29" s="37" t="s">
        <v>23</v>
      </c>
      <c r="C29" s="38"/>
      <c r="D29" s="21">
        <f>D28</f>
        <v>0</v>
      </c>
      <c r="E29" s="21">
        <f>E28</f>
        <v>0</v>
      </c>
      <c r="F29" s="21">
        <f>F28</f>
        <v>0</v>
      </c>
      <c r="G29" s="20">
        <f>G28</f>
        <v>0</v>
      </c>
      <c r="H29" s="20">
        <f>G29+F29+E29+D29</f>
        <v>0</v>
      </c>
    </row>
    <row r="30" spans="1:8" x14ac:dyDescent="0.2">
      <c r="A30" s="22"/>
      <c r="B30" s="37" t="s">
        <v>24</v>
      </c>
      <c r="C30" s="38"/>
      <c r="D30" s="20">
        <f>D26+D29</f>
        <v>1451.62</v>
      </c>
      <c r="E30" s="20">
        <f t="shared" ref="E30:G30" si="0">E26+E29</f>
        <v>561.5</v>
      </c>
      <c r="F30" s="20">
        <f t="shared" si="0"/>
        <v>0</v>
      </c>
      <c r="G30" s="20">
        <f t="shared" si="0"/>
        <v>0</v>
      </c>
      <c r="H30" s="20">
        <f>H26+H29</f>
        <v>2013.12</v>
      </c>
    </row>
    <row r="31" spans="1:8" x14ac:dyDescent="0.2">
      <c r="A31" s="27" t="s">
        <v>41</v>
      </c>
      <c r="B31" s="28"/>
      <c r="C31" s="28"/>
      <c r="D31" s="28"/>
      <c r="E31" s="28"/>
      <c r="F31" s="28"/>
      <c r="G31" s="28"/>
      <c r="H31" s="28"/>
    </row>
    <row r="32" spans="1:8" ht="38.25" x14ac:dyDescent="0.2">
      <c r="A32" s="18">
        <v>3</v>
      </c>
      <c r="B32" s="19" t="s">
        <v>48</v>
      </c>
      <c r="C32" s="19" t="s">
        <v>39</v>
      </c>
      <c r="D32" s="21"/>
      <c r="E32" s="21"/>
      <c r="F32" s="21"/>
      <c r="G32" s="20">
        <f>(D30+E30+F30)/100*2.14</f>
        <v>43.080767999999999</v>
      </c>
      <c r="H32" s="20">
        <f>D32+E32+F32+G32</f>
        <v>43.080767999999999</v>
      </c>
    </row>
    <row r="33" spans="1:8" ht="38.25" x14ac:dyDescent="0.2">
      <c r="A33" s="18">
        <v>4</v>
      </c>
      <c r="B33" s="19" t="s">
        <v>48</v>
      </c>
      <c r="C33" s="4" t="s">
        <v>40</v>
      </c>
      <c r="D33" s="21"/>
      <c r="E33" s="21"/>
      <c r="F33" s="21"/>
      <c r="G33" s="20">
        <f>(D30+E30+F30+G37+G38+G39+G40+G41+G42+G43)/100*3.47</f>
        <v>77.331957333333335</v>
      </c>
      <c r="H33" s="20">
        <f>D33+E33+F33+G33</f>
        <v>77.331957333333335</v>
      </c>
    </row>
    <row r="34" spans="1:8" x14ac:dyDescent="0.2">
      <c r="A34" s="22"/>
      <c r="B34" s="37" t="s">
        <v>42</v>
      </c>
      <c r="C34" s="38"/>
      <c r="D34" s="21">
        <f>D32+D33</f>
        <v>0</v>
      </c>
      <c r="E34" s="21">
        <f t="shared" ref="E34:F34" si="1">E32+E33</f>
        <v>0</v>
      </c>
      <c r="F34" s="21">
        <f t="shared" si="1"/>
        <v>0</v>
      </c>
      <c r="G34" s="21">
        <f>G32+G33</f>
        <v>120.41272533333333</v>
      </c>
      <c r="H34" s="20">
        <f>D34+E34+F34+G34</f>
        <v>120.41272533333333</v>
      </c>
    </row>
    <row r="35" spans="1:8" x14ac:dyDescent="0.2">
      <c r="A35" s="22"/>
      <c r="B35" s="37" t="s">
        <v>43</v>
      </c>
      <c r="C35" s="38"/>
      <c r="D35" s="20">
        <f>D30+D34</f>
        <v>1451.62</v>
      </c>
      <c r="E35" s="20">
        <f t="shared" ref="E35:F35" si="2">E30+E34</f>
        <v>561.5</v>
      </c>
      <c r="F35" s="20">
        <f t="shared" si="2"/>
        <v>0</v>
      </c>
      <c r="G35" s="20">
        <f>G30+G34</f>
        <v>120.41272533333333</v>
      </c>
      <c r="H35" s="20">
        <f>H34+H30</f>
        <v>2133.532725333333</v>
      </c>
    </row>
    <row r="36" spans="1:8" x14ac:dyDescent="0.2">
      <c r="A36" s="27" t="s">
        <v>25</v>
      </c>
      <c r="B36" s="28"/>
      <c r="C36" s="28"/>
      <c r="D36" s="28"/>
      <c r="E36" s="28"/>
      <c r="F36" s="28"/>
      <c r="G36" s="28"/>
      <c r="H36" s="28"/>
    </row>
    <row r="37" spans="1:8" ht="25.5" x14ac:dyDescent="0.2">
      <c r="A37" s="18">
        <v>5</v>
      </c>
      <c r="B37" s="23"/>
      <c r="C37" s="19" t="s">
        <v>51</v>
      </c>
      <c r="D37" s="21"/>
      <c r="E37" s="21"/>
      <c r="F37" s="21"/>
      <c r="G37" s="26">
        <f>125.9/1.2</f>
        <v>104.91666666666667</v>
      </c>
      <c r="H37" s="20">
        <f>G37+F37+E37+D37</f>
        <v>104.91666666666667</v>
      </c>
    </row>
    <row r="38" spans="1:8" x14ac:dyDescent="0.2">
      <c r="A38" s="18">
        <v>6</v>
      </c>
      <c r="B38" s="23"/>
      <c r="C38" s="19" t="s">
        <v>26</v>
      </c>
      <c r="D38" s="21"/>
      <c r="E38" s="21"/>
      <c r="F38" s="21"/>
      <c r="G38" s="26">
        <v>32.299999999999997</v>
      </c>
      <c r="H38" s="20">
        <f t="shared" ref="H38:H43" si="3">G38+F38+E38+D38</f>
        <v>32.299999999999997</v>
      </c>
    </row>
    <row r="39" spans="1:8" x14ac:dyDescent="0.2">
      <c r="A39" s="18">
        <v>7</v>
      </c>
      <c r="B39" s="23"/>
      <c r="C39" s="19" t="s">
        <v>27</v>
      </c>
      <c r="D39" s="21"/>
      <c r="E39" s="21"/>
      <c r="F39" s="21"/>
      <c r="G39" s="26">
        <f>35.7/1.2</f>
        <v>29.750000000000004</v>
      </c>
      <c r="H39" s="20">
        <f t="shared" si="3"/>
        <v>29.750000000000004</v>
      </c>
    </row>
    <row r="40" spans="1:8" x14ac:dyDescent="0.2">
      <c r="A40" s="18">
        <v>8</v>
      </c>
      <c r="B40" s="23"/>
      <c r="C40" s="19" t="s">
        <v>28</v>
      </c>
      <c r="D40" s="21"/>
      <c r="E40" s="21"/>
      <c r="F40" s="21"/>
      <c r="G40" s="26">
        <f>15.3/1.2</f>
        <v>12.750000000000002</v>
      </c>
      <c r="H40" s="20">
        <f t="shared" si="3"/>
        <v>12.750000000000002</v>
      </c>
    </row>
    <row r="41" spans="1:8" x14ac:dyDescent="0.2">
      <c r="A41" s="18">
        <v>9</v>
      </c>
      <c r="B41" s="23"/>
      <c r="C41" s="19" t="s">
        <v>38</v>
      </c>
      <c r="D41" s="21"/>
      <c r="E41" s="21"/>
      <c r="F41" s="21"/>
      <c r="G41" s="26">
        <f>5.1/1.2</f>
        <v>4.25</v>
      </c>
      <c r="H41" s="20">
        <f t="shared" si="3"/>
        <v>4.25</v>
      </c>
    </row>
    <row r="42" spans="1:8" x14ac:dyDescent="0.2">
      <c r="A42" s="18">
        <v>10</v>
      </c>
      <c r="B42" s="23"/>
      <c r="C42" s="19" t="s">
        <v>29</v>
      </c>
      <c r="D42" s="21"/>
      <c r="E42" s="21"/>
      <c r="F42" s="21"/>
      <c r="G42" s="26">
        <f>37.8/1.2</f>
        <v>31.5</v>
      </c>
      <c r="H42" s="20">
        <f t="shared" si="3"/>
        <v>31.5</v>
      </c>
    </row>
    <row r="43" spans="1:8" ht="41.25" customHeight="1" x14ac:dyDescent="0.2">
      <c r="A43" s="18">
        <v>11</v>
      </c>
      <c r="B43" s="19" t="s">
        <v>48</v>
      </c>
      <c r="C43" s="19" t="s">
        <v>37</v>
      </c>
      <c r="D43" s="21"/>
      <c r="E43" s="21"/>
      <c r="F43" s="21"/>
      <c r="G43" s="26">
        <v>0</v>
      </c>
      <c r="H43" s="20">
        <f t="shared" si="3"/>
        <v>0</v>
      </c>
    </row>
    <row r="44" spans="1:8" x14ac:dyDescent="0.2">
      <c r="A44" s="22"/>
      <c r="B44" s="37" t="s">
        <v>30</v>
      </c>
      <c r="C44" s="38"/>
      <c r="D44" s="20">
        <f>D37+D38+D39+D40+D41+D42+D43</f>
        <v>0</v>
      </c>
      <c r="E44" s="20">
        <f>E37+E38+E39+E40+E41+E42+E43</f>
        <v>0</v>
      </c>
      <c r="F44" s="20">
        <f>F37+F38+F39+F40+F41+F42+F43</f>
        <v>0</v>
      </c>
      <c r="G44" s="20">
        <f>G37+G38+G39+G40+G41+G42+G43</f>
        <v>215.46666666666667</v>
      </c>
      <c r="H44" s="20">
        <f>G44+F44+E44+D44</f>
        <v>215.46666666666667</v>
      </c>
    </row>
    <row r="45" spans="1:8" x14ac:dyDescent="0.2">
      <c r="A45" s="22"/>
      <c r="B45" s="37" t="s">
        <v>31</v>
      </c>
      <c r="C45" s="38"/>
      <c r="D45" s="20">
        <f>D35+D44</f>
        <v>1451.62</v>
      </c>
      <c r="E45" s="20">
        <f>E35+E44</f>
        <v>561.5</v>
      </c>
      <c r="F45" s="20">
        <f>F35+F44</f>
        <v>0</v>
      </c>
      <c r="G45" s="20">
        <f>G35+G44</f>
        <v>335.879392</v>
      </c>
      <c r="H45" s="20">
        <f>D45+E45+F45+G45</f>
        <v>2348.9993919999997</v>
      </c>
    </row>
    <row r="46" spans="1:8" x14ac:dyDescent="0.2">
      <c r="A46" s="27" t="s">
        <v>32</v>
      </c>
      <c r="B46" s="28"/>
      <c r="C46" s="28"/>
      <c r="D46" s="28"/>
      <c r="E46" s="28"/>
      <c r="F46" s="28"/>
      <c r="G46" s="28"/>
      <c r="H46" s="28"/>
    </row>
    <row r="47" spans="1:8" x14ac:dyDescent="0.2">
      <c r="A47" s="18">
        <v>12</v>
      </c>
      <c r="B47" s="23"/>
      <c r="C47" s="19" t="s">
        <v>33</v>
      </c>
      <c r="D47" s="20">
        <f>D45/100*20</f>
        <v>290.32400000000001</v>
      </c>
      <c r="E47" s="20">
        <f t="shared" ref="E47:G47" si="4">E45/100*20</f>
        <v>112.30000000000001</v>
      </c>
      <c r="F47" s="20">
        <f t="shared" si="4"/>
        <v>0</v>
      </c>
      <c r="G47" s="20">
        <f t="shared" si="4"/>
        <v>67.175878400000002</v>
      </c>
      <c r="H47" s="20">
        <f>H45/100*20</f>
        <v>469.7998783999999</v>
      </c>
    </row>
    <row r="48" spans="1:8" x14ac:dyDescent="0.2">
      <c r="A48" s="22"/>
      <c r="B48" s="37" t="s">
        <v>34</v>
      </c>
      <c r="C48" s="38"/>
      <c r="D48" s="20">
        <f>D47</f>
        <v>290.32400000000001</v>
      </c>
      <c r="E48" s="20">
        <f>E47</f>
        <v>112.30000000000001</v>
      </c>
      <c r="F48" s="21">
        <f>F47</f>
        <v>0</v>
      </c>
      <c r="G48" s="20">
        <f>G47</f>
        <v>67.175878400000002</v>
      </c>
      <c r="H48" s="20">
        <f>D48+E48+F48+G48</f>
        <v>469.79987840000001</v>
      </c>
    </row>
    <row r="49" spans="1:8" x14ac:dyDescent="0.2">
      <c r="A49" s="22"/>
      <c r="B49" s="37" t="s">
        <v>35</v>
      </c>
      <c r="C49" s="38"/>
      <c r="D49" s="20">
        <f>D45+D47</f>
        <v>1741.944</v>
      </c>
      <c r="E49" s="20">
        <f>E45+E47</f>
        <v>673.8</v>
      </c>
      <c r="F49" s="20">
        <f t="shared" ref="F49" si="5">F45+F47</f>
        <v>0</v>
      </c>
      <c r="G49" s="20">
        <f>G45+G47</f>
        <v>403.05527039999998</v>
      </c>
      <c r="H49" s="20">
        <f>H45+H47</f>
        <v>2818.7992703999998</v>
      </c>
    </row>
  </sheetData>
  <mergeCells count="27">
    <mergeCell ref="B45:C45"/>
    <mergeCell ref="A46:H46"/>
    <mergeCell ref="B48:C48"/>
    <mergeCell ref="B49:C49"/>
    <mergeCell ref="B26:C26"/>
    <mergeCell ref="A27:H27"/>
    <mergeCell ref="B29:C29"/>
    <mergeCell ref="B30:C30"/>
    <mergeCell ref="A36:H36"/>
    <mergeCell ref="B44:C44"/>
    <mergeCell ref="A31:H31"/>
    <mergeCell ref="B34:C34"/>
    <mergeCell ref="B35:C35"/>
    <mergeCell ref="A24:H24"/>
    <mergeCell ref="C2:G2"/>
    <mergeCell ref="C8:G8"/>
    <mergeCell ref="C15:G15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B6:C6"/>
  </mergeCells>
  <pageMargins left="0.23622047244094491" right="0.23622047244094491" top="0.74803149606299213" bottom="0.74803149606299213" header="0.31496062992125984" footer="0.31496062992125984"/>
  <pageSetup paperSize="9" scale="70" fitToHeight="3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9"/>
  <sheetViews>
    <sheetView view="pageBreakPreview" topLeftCell="A25" zoomScale="75" zoomScaleNormal="75" zoomScaleSheetLayoutView="75" workbookViewId="0">
      <selection activeCell="G44" sqref="G44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29" t="s">
        <v>2</v>
      </c>
      <c r="D2" s="29"/>
      <c r="E2" s="29"/>
      <c r="F2" s="29"/>
      <c r="G2" s="29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36" t="s">
        <v>44</v>
      </c>
      <c r="C6" s="36"/>
      <c r="D6" s="25">
        <f>H49</f>
        <v>379.47070871655421</v>
      </c>
      <c r="E6" s="10" t="s">
        <v>45</v>
      </c>
      <c r="F6" s="2"/>
      <c r="G6" s="2"/>
      <c r="H6" s="2"/>
    </row>
    <row r="7" spans="2:8" x14ac:dyDescent="0.2">
      <c r="B7" s="1" t="s">
        <v>5</v>
      </c>
      <c r="D7" s="2"/>
      <c r="E7" s="2"/>
      <c r="F7" s="2"/>
      <c r="G7" s="2"/>
      <c r="H7" s="2"/>
    </row>
    <row r="8" spans="2:8" ht="28.5" customHeight="1" x14ac:dyDescent="0.2">
      <c r="C8" s="39" t="s">
        <v>49</v>
      </c>
      <c r="D8" s="31"/>
      <c r="E8" s="31"/>
      <c r="F8" s="31"/>
      <c r="G8" s="31"/>
      <c r="H8" s="2"/>
    </row>
    <row r="9" spans="2:8" x14ac:dyDescent="0.2">
      <c r="D9" s="10" t="s">
        <v>6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B11" s="1" t="s">
        <v>7</v>
      </c>
      <c r="H11" s="2"/>
    </row>
    <row r="12" spans="2:8" x14ac:dyDescent="0.2">
      <c r="G12" s="2"/>
      <c r="H12" s="2"/>
    </row>
    <row r="13" spans="2:8" x14ac:dyDescent="0.2">
      <c r="D13" s="12" t="s">
        <v>8</v>
      </c>
      <c r="F13" s="2"/>
      <c r="G13" s="2"/>
      <c r="H13" s="2"/>
    </row>
    <row r="14" spans="2:8" x14ac:dyDescent="0.2">
      <c r="D14" s="13"/>
      <c r="F14" s="2"/>
      <c r="G14" s="2"/>
      <c r="H14" s="2"/>
    </row>
    <row r="15" spans="2:8" ht="26.25" customHeight="1" x14ac:dyDescent="0.2">
      <c r="C15" s="32" t="s">
        <v>49</v>
      </c>
      <c r="D15" s="29"/>
      <c r="E15" s="29"/>
      <c r="F15" s="29"/>
      <c r="G15" s="29"/>
      <c r="H15" s="2"/>
    </row>
    <row r="16" spans="2:8" x14ac:dyDescent="0.2">
      <c r="D16" s="14" t="s">
        <v>9</v>
      </c>
      <c r="F16" s="2"/>
      <c r="G16" s="2"/>
      <c r="H16" s="2"/>
    </row>
    <row r="17" spans="1:8" x14ac:dyDescent="0.2">
      <c r="H17" s="2"/>
    </row>
    <row r="18" spans="1:8" x14ac:dyDescent="0.2">
      <c r="B18" s="1" t="s">
        <v>36</v>
      </c>
      <c r="D18" s="13"/>
      <c r="E18" s="2"/>
      <c r="F18" s="2"/>
      <c r="G18" s="2"/>
      <c r="H18" s="2"/>
    </row>
    <row r="19" spans="1:8" ht="12.75" customHeight="1" x14ac:dyDescent="0.2">
      <c r="A19" s="33" t="s">
        <v>10</v>
      </c>
      <c r="B19" s="34" t="s">
        <v>11</v>
      </c>
      <c r="C19" s="34" t="s">
        <v>12</v>
      </c>
      <c r="D19" s="35" t="s">
        <v>13</v>
      </c>
      <c r="E19" s="35"/>
      <c r="F19" s="35"/>
      <c r="G19" s="35"/>
      <c r="H19" s="33" t="s">
        <v>14</v>
      </c>
    </row>
    <row r="20" spans="1:8" x14ac:dyDescent="0.2">
      <c r="A20" s="33"/>
      <c r="B20" s="34"/>
      <c r="C20" s="34"/>
      <c r="D20" s="33" t="s">
        <v>15</v>
      </c>
      <c r="E20" s="33" t="s">
        <v>16</v>
      </c>
      <c r="F20" s="33" t="s">
        <v>17</v>
      </c>
      <c r="G20" s="33" t="s">
        <v>18</v>
      </c>
      <c r="H20" s="33"/>
    </row>
    <row r="21" spans="1:8" x14ac:dyDescent="0.2">
      <c r="A21" s="33"/>
      <c r="B21" s="34"/>
      <c r="C21" s="34"/>
      <c r="D21" s="33"/>
      <c r="E21" s="33"/>
      <c r="F21" s="33"/>
      <c r="G21" s="33"/>
      <c r="H21" s="33"/>
    </row>
    <row r="22" spans="1:8" x14ac:dyDescent="0.2">
      <c r="A22" s="33"/>
      <c r="B22" s="34"/>
      <c r="C22" s="34"/>
      <c r="D22" s="33"/>
      <c r="E22" s="33"/>
      <c r="F22" s="33"/>
      <c r="G22" s="33"/>
      <c r="H22" s="33"/>
    </row>
    <row r="23" spans="1:8" x14ac:dyDescent="0.2">
      <c r="A23" s="16">
        <v>1</v>
      </c>
      <c r="B23" s="17">
        <v>2</v>
      </c>
      <c r="C23" s="17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</row>
    <row r="24" spans="1:8" x14ac:dyDescent="0.2">
      <c r="A24" s="27" t="s">
        <v>19</v>
      </c>
      <c r="B24" s="28"/>
      <c r="C24" s="28"/>
      <c r="D24" s="28"/>
      <c r="E24" s="28"/>
      <c r="F24" s="28"/>
      <c r="G24" s="28"/>
      <c r="H24" s="28"/>
    </row>
    <row r="25" spans="1:8" ht="25.5" x14ac:dyDescent="0.2">
      <c r="A25" s="18">
        <v>1</v>
      </c>
      <c r="B25" s="19" t="s">
        <v>20</v>
      </c>
      <c r="C25" s="24" t="s">
        <v>49</v>
      </c>
      <c r="D25" s="20">
        <f>1451.62/7.21</f>
        <v>201.33425797503466</v>
      </c>
      <c r="E25" s="20">
        <f>H25-G25-D25</f>
        <v>77.877947295423013</v>
      </c>
      <c r="F25" s="21">
        <f>F24</f>
        <v>0</v>
      </c>
      <c r="G25" s="21"/>
      <c r="H25" s="20">
        <f>2013.12/7.21</f>
        <v>279.21220527045767</v>
      </c>
    </row>
    <row r="26" spans="1:8" x14ac:dyDescent="0.2">
      <c r="A26" s="22"/>
      <c r="B26" s="37" t="s">
        <v>21</v>
      </c>
      <c r="C26" s="38"/>
      <c r="D26" s="20">
        <f>D25</f>
        <v>201.33425797503466</v>
      </c>
      <c r="E26" s="20">
        <f>E25</f>
        <v>77.877947295423013</v>
      </c>
      <c r="F26" s="21">
        <f>F25</f>
        <v>0</v>
      </c>
      <c r="G26" s="21">
        <f>G25</f>
        <v>0</v>
      </c>
      <c r="H26" s="20">
        <f>D26+E26+F26+G26</f>
        <v>279.21220527045767</v>
      </c>
    </row>
    <row r="27" spans="1:8" x14ac:dyDescent="0.2">
      <c r="A27" s="27" t="s">
        <v>22</v>
      </c>
      <c r="B27" s="28"/>
      <c r="C27" s="28"/>
      <c r="D27" s="28"/>
      <c r="E27" s="28"/>
      <c r="F27" s="28"/>
      <c r="G27" s="28"/>
      <c r="H27" s="28"/>
    </row>
    <row r="28" spans="1:8" ht="38.25" x14ac:dyDescent="0.2">
      <c r="A28" s="18">
        <v>2</v>
      </c>
      <c r="B28" s="19" t="s">
        <v>20</v>
      </c>
      <c r="C28" s="19" t="s">
        <v>50</v>
      </c>
      <c r="D28" s="21"/>
      <c r="E28" s="21"/>
      <c r="F28" s="21"/>
      <c r="G28" s="20">
        <v>0.3</v>
      </c>
      <c r="H28" s="20">
        <f>G28+F28+E28+D28</f>
        <v>0.3</v>
      </c>
    </row>
    <row r="29" spans="1:8" x14ac:dyDescent="0.2">
      <c r="A29" s="22"/>
      <c r="B29" s="37" t="s">
        <v>23</v>
      </c>
      <c r="C29" s="38"/>
      <c r="D29" s="21">
        <f>D28</f>
        <v>0</v>
      </c>
      <c r="E29" s="21">
        <f t="shared" ref="E29:G29" si="0">E28</f>
        <v>0</v>
      </c>
      <c r="F29" s="21">
        <f t="shared" si="0"/>
        <v>0</v>
      </c>
      <c r="G29" s="21">
        <f t="shared" si="0"/>
        <v>0.3</v>
      </c>
      <c r="H29" s="20">
        <f>D29+E29+F29+G29</f>
        <v>0.3</v>
      </c>
    </row>
    <row r="30" spans="1:8" x14ac:dyDescent="0.2">
      <c r="A30" s="22"/>
      <c r="B30" s="37" t="s">
        <v>24</v>
      </c>
      <c r="C30" s="38"/>
      <c r="D30" s="20">
        <f>D26+D29</f>
        <v>201.33425797503466</v>
      </c>
      <c r="E30" s="20">
        <f t="shared" ref="E30:G30" si="1">E26+E29</f>
        <v>77.877947295423013</v>
      </c>
      <c r="F30" s="20">
        <f t="shared" si="1"/>
        <v>0</v>
      </c>
      <c r="G30" s="20">
        <f t="shared" si="1"/>
        <v>0.3</v>
      </c>
      <c r="H30" s="20">
        <f>D30+E30+F30+G30</f>
        <v>279.51220527045768</v>
      </c>
    </row>
    <row r="31" spans="1:8" x14ac:dyDescent="0.2">
      <c r="A31" s="27" t="s">
        <v>41</v>
      </c>
      <c r="B31" s="28"/>
      <c r="C31" s="28"/>
      <c r="D31" s="28"/>
      <c r="E31" s="28"/>
      <c r="F31" s="28"/>
      <c r="G31" s="28"/>
      <c r="H31" s="28"/>
    </row>
    <row r="32" spans="1:8" ht="38.25" x14ac:dyDescent="0.2">
      <c r="A32" s="18">
        <v>3</v>
      </c>
      <c r="B32" s="19" t="s">
        <v>48</v>
      </c>
      <c r="C32" s="19" t="s">
        <v>39</v>
      </c>
      <c r="D32" s="21"/>
      <c r="E32" s="21"/>
      <c r="F32" s="21"/>
      <c r="G32" s="20">
        <f>(D30+E30)/100*2.14/11.51</f>
        <v>0.51912608104151126</v>
      </c>
      <c r="H32" s="20">
        <f>D32+E32+F32+G32</f>
        <v>0.51912608104151126</v>
      </c>
    </row>
    <row r="33" spans="1:8" ht="38.25" x14ac:dyDescent="0.2">
      <c r="A33" s="18">
        <v>4</v>
      </c>
      <c r="B33" s="19" t="s">
        <v>48</v>
      </c>
      <c r="C33" s="4" t="s">
        <v>40</v>
      </c>
      <c r="D33" s="21"/>
      <c r="E33" s="21"/>
      <c r="F33" s="21"/>
      <c r="G33" s="20">
        <f>(D30+E30+G37+G38+G39+G40+G41+G42+G43)/100*3.47/11.51</f>
        <v>0.94801981157658677</v>
      </c>
      <c r="H33" s="20">
        <f>D33+E33+F33+G33</f>
        <v>0.94801981157658677</v>
      </c>
    </row>
    <row r="34" spans="1:8" x14ac:dyDescent="0.2">
      <c r="A34" s="22"/>
      <c r="B34" s="37" t="s">
        <v>42</v>
      </c>
      <c r="C34" s="38"/>
      <c r="D34" s="21">
        <f>D32+D33</f>
        <v>0</v>
      </c>
      <c r="E34" s="21">
        <f t="shared" ref="E34:G34" si="2">E32+E33</f>
        <v>0</v>
      </c>
      <c r="F34" s="21">
        <f t="shared" si="2"/>
        <v>0</v>
      </c>
      <c r="G34" s="21">
        <f t="shared" si="2"/>
        <v>1.467145892618098</v>
      </c>
      <c r="H34" s="20">
        <f>D34+E34+F34+G34</f>
        <v>1.467145892618098</v>
      </c>
    </row>
    <row r="35" spans="1:8" x14ac:dyDescent="0.2">
      <c r="A35" s="22"/>
      <c r="B35" s="37" t="s">
        <v>43</v>
      </c>
      <c r="C35" s="38"/>
      <c r="D35" s="20">
        <f>D30+D34</f>
        <v>201.33425797503466</v>
      </c>
      <c r="E35" s="20">
        <f t="shared" ref="E35:G35" si="3">E30+E34</f>
        <v>77.877947295423013</v>
      </c>
      <c r="F35" s="20">
        <f t="shared" si="3"/>
        <v>0</v>
      </c>
      <c r="G35" s="20">
        <f t="shared" si="3"/>
        <v>1.7671458926180981</v>
      </c>
      <c r="H35" s="20">
        <f>D35+E35+F35+G35</f>
        <v>280.97935116307576</v>
      </c>
    </row>
    <row r="36" spans="1:8" x14ac:dyDescent="0.2">
      <c r="A36" s="27" t="s">
        <v>25</v>
      </c>
      <c r="B36" s="28"/>
      <c r="C36" s="28"/>
      <c r="D36" s="28"/>
      <c r="E36" s="28"/>
      <c r="F36" s="28"/>
      <c r="G36" s="28"/>
      <c r="H36" s="28"/>
    </row>
    <row r="37" spans="1:8" ht="37.5" customHeight="1" x14ac:dyDescent="0.2">
      <c r="A37" s="18">
        <v>5</v>
      </c>
      <c r="B37" s="23" t="s">
        <v>20</v>
      </c>
      <c r="C37" s="19" t="s">
        <v>51</v>
      </c>
      <c r="D37" s="21"/>
      <c r="E37" s="21"/>
      <c r="F37" s="21"/>
      <c r="G37" s="26">
        <f>125.9/4.91</f>
        <v>25.641547861507128</v>
      </c>
      <c r="H37" s="20">
        <f>G37+F37+E37+D37</f>
        <v>25.641547861507128</v>
      </c>
    </row>
    <row r="38" spans="1:8" x14ac:dyDescent="0.2">
      <c r="A38" s="18">
        <v>6</v>
      </c>
      <c r="B38" s="23"/>
      <c r="C38" s="19" t="s">
        <v>26</v>
      </c>
      <c r="D38" s="21"/>
      <c r="E38" s="21"/>
      <c r="F38" s="21"/>
      <c r="G38" s="26">
        <f>32.3/11.51</f>
        <v>2.8062554300608165</v>
      </c>
      <c r="H38" s="20">
        <f t="shared" ref="H38:H43" si="4">G38+F38+E38+D38</f>
        <v>2.8062554300608165</v>
      </c>
    </row>
    <row r="39" spans="1:8" x14ac:dyDescent="0.2">
      <c r="A39" s="18">
        <v>7</v>
      </c>
      <c r="B39" s="23"/>
      <c r="C39" s="19" t="s">
        <v>27</v>
      </c>
      <c r="D39" s="21"/>
      <c r="E39" s="21"/>
      <c r="F39" s="21"/>
      <c r="G39" s="26">
        <f>35.7/1.2/11.51</f>
        <v>2.5847089487402264</v>
      </c>
      <c r="H39" s="20">
        <f t="shared" si="4"/>
        <v>2.5847089487402264</v>
      </c>
    </row>
    <row r="40" spans="1:8" x14ac:dyDescent="0.2">
      <c r="A40" s="18">
        <v>8</v>
      </c>
      <c r="B40" s="23"/>
      <c r="C40" s="19" t="s">
        <v>28</v>
      </c>
      <c r="D40" s="21"/>
      <c r="E40" s="21"/>
      <c r="F40" s="21"/>
      <c r="G40" s="26">
        <f>15.3/1.2/11.51</f>
        <v>1.1077324066029541</v>
      </c>
      <c r="H40" s="20">
        <f t="shared" si="4"/>
        <v>1.1077324066029541</v>
      </c>
    </row>
    <row r="41" spans="1:8" x14ac:dyDescent="0.2">
      <c r="A41" s="18">
        <v>9</v>
      </c>
      <c r="B41" s="23"/>
      <c r="C41" s="19" t="s">
        <v>38</v>
      </c>
      <c r="D41" s="21"/>
      <c r="E41" s="21"/>
      <c r="F41" s="21"/>
      <c r="G41" s="26">
        <f>5.1/1.2/11.51</f>
        <v>0.36924413553431801</v>
      </c>
      <c r="H41" s="20">
        <f t="shared" si="4"/>
        <v>0.36924413553431801</v>
      </c>
    </row>
    <row r="42" spans="1:8" x14ac:dyDescent="0.2">
      <c r="A42" s="18">
        <v>10</v>
      </c>
      <c r="B42" s="23"/>
      <c r="C42" s="19" t="s">
        <v>29</v>
      </c>
      <c r="D42" s="21"/>
      <c r="E42" s="21"/>
      <c r="F42" s="21"/>
      <c r="G42" s="26">
        <f>37.8/1.2/11.51</f>
        <v>2.7367506516072981</v>
      </c>
      <c r="H42" s="20">
        <f t="shared" si="4"/>
        <v>2.7367506516072981</v>
      </c>
    </row>
    <row r="43" spans="1:8" ht="38.25" x14ac:dyDescent="0.2">
      <c r="A43" s="18">
        <v>11</v>
      </c>
      <c r="B43" s="19" t="s">
        <v>48</v>
      </c>
      <c r="C43" s="19" t="s">
        <v>37</v>
      </c>
      <c r="D43" s="21"/>
      <c r="E43" s="21"/>
      <c r="F43" s="21"/>
      <c r="G43" s="26">
        <v>0</v>
      </c>
      <c r="H43" s="20">
        <f t="shared" si="4"/>
        <v>0</v>
      </c>
    </row>
    <row r="44" spans="1:8" x14ac:dyDescent="0.2">
      <c r="A44" s="22"/>
      <c r="B44" s="37" t="s">
        <v>30</v>
      </c>
      <c r="C44" s="38"/>
      <c r="D44" s="21">
        <f>D37+D38+D39+D40+D41+D42+D43</f>
        <v>0</v>
      </c>
      <c r="E44" s="21">
        <f>E37+E38+E39+E40+E41+E42+E43</f>
        <v>0</v>
      </c>
      <c r="F44" s="21">
        <f>F37+F38+F39+F40+F41+F42+F43</f>
        <v>0</v>
      </c>
      <c r="G44" s="21">
        <f>G37+G38+G39+G40+G41+G42+G43</f>
        <v>35.246239434052733</v>
      </c>
      <c r="H44" s="20">
        <f>G44+F44+E44+D44</f>
        <v>35.246239434052733</v>
      </c>
    </row>
    <row r="45" spans="1:8" x14ac:dyDescent="0.2">
      <c r="A45" s="22"/>
      <c r="B45" s="37" t="s">
        <v>31</v>
      </c>
      <c r="C45" s="38"/>
      <c r="D45" s="20">
        <f>D35+D44</f>
        <v>201.33425797503466</v>
      </c>
      <c r="E45" s="20">
        <f>E35+E44</f>
        <v>77.877947295423013</v>
      </c>
      <c r="F45" s="20">
        <f>F35+F44</f>
        <v>0</v>
      </c>
      <c r="G45" s="20">
        <f>G35+G44</f>
        <v>37.013385326670829</v>
      </c>
      <c r="H45" s="20">
        <f>D45+E45+F45+G45</f>
        <v>316.22559059712853</v>
      </c>
    </row>
    <row r="46" spans="1:8" x14ac:dyDescent="0.2">
      <c r="A46" s="27" t="s">
        <v>32</v>
      </c>
      <c r="B46" s="28"/>
      <c r="C46" s="28"/>
      <c r="D46" s="28"/>
      <c r="E46" s="28"/>
      <c r="F46" s="28"/>
      <c r="G46" s="28"/>
      <c r="H46" s="28"/>
    </row>
    <row r="47" spans="1:8" x14ac:dyDescent="0.2">
      <c r="A47" s="18">
        <v>12</v>
      </c>
      <c r="B47" s="23"/>
      <c r="C47" s="19" t="s">
        <v>33</v>
      </c>
      <c r="D47" s="20">
        <f>D45/100*20</f>
        <v>40.266851595006933</v>
      </c>
      <c r="E47" s="20">
        <f t="shared" ref="E47:G47" si="5">E45/100*20</f>
        <v>15.575589459084602</v>
      </c>
      <c r="F47" s="20">
        <f t="shared" si="5"/>
        <v>0</v>
      </c>
      <c r="G47" s="20">
        <f t="shared" si="5"/>
        <v>7.4026770653341654</v>
      </c>
      <c r="H47" s="20">
        <f>H45/100*20</f>
        <v>63.245118119425705</v>
      </c>
    </row>
    <row r="48" spans="1:8" x14ac:dyDescent="0.2">
      <c r="A48" s="22"/>
      <c r="B48" s="37" t="s">
        <v>34</v>
      </c>
      <c r="C48" s="38"/>
      <c r="D48" s="20">
        <f>D47</f>
        <v>40.266851595006933</v>
      </c>
      <c r="E48" s="20">
        <f>E47</f>
        <v>15.575589459084602</v>
      </c>
      <c r="F48" s="21">
        <f>F47</f>
        <v>0</v>
      </c>
      <c r="G48" s="20">
        <f>G47</f>
        <v>7.4026770653341654</v>
      </c>
      <c r="H48" s="20">
        <f>D48+E48+F48+G48</f>
        <v>63.245118119425705</v>
      </c>
    </row>
    <row r="49" spans="1:8" x14ac:dyDescent="0.2">
      <c r="A49" s="22"/>
      <c r="B49" s="37" t="s">
        <v>35</v>
      </c>
      <c r="C49" s="38"/>
      <c r="D49" s="20">
        <f>D45+D47</f>
        <v>241.60110957004159</v>
      </c>
      <c r="E49" s="20">
        <f>E45+E47</f>
        <v>93.45353675450761</v>
      </c>
      <c r="F49" s="20">
        <f t="shared" ref="F49" si="6">F45+F47</f>
        <v>0</v>
      </c>
      <c r="G49" s="20">
        <f>G45+G47</f>
        <v>44.416062392004996</v>
      </c>
      <c r="H49" s="20">
        <f>H45+H47</f>
        <v>379.47070871655421</v>
      </c>
    </row>
  </sheetData>
  <mergeCells count="27">
    <mergeCell ref="B45:C45"/>
    <mergeCell ref="A46:H46"/>
    <mergeCell ref="B48:C48"/>
    <mergeCell ref="B49:C49"/>
    <mergeCell ref="B26:C26"/>
    <mergeCell ref="A27:H27"/>
    <mergeCell ref="B29:C29"/>
    <mergeCell ref="B30:C30"/>
    <mergeCell ref="A36:H36"/>
    <mergeCell ref="B44:C44"/>
    <mergeCell ref="A31:H31"/>
    <mergeCell ref="B34:C34"/>
    <mergeCell ref="B35:C35"/>
    <mergeCell ref="A24:H24"/>
    <mergeCell ref="C2:G2"/>
    <mergeCell ref="C8:G8"/>
    <mergeCell ref="C15:G15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B6:C6"/>
  </mergeCells>
  <pageMargins left="0.23622047244094491" right="0.23622047244094491" top="0.74803149606299213" bottom="0.74803149606299213" header="0.31496062992125984" footer="0.31496062992125984"/>
  <pageSetup paperSize="9" fitToHeight="3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тек.ц.</vt:lpstr>
      <vt:lpstr>база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Чернявская Наталья Петровна</cp:lastModifiedBy>
  <cp:lastPrinted>2022-07-08T06:09:15Z</cp:lastPrinted>
  <dcterms:created xsi:type="dcterms:W3CDTF">2022-07-06T13:17:17Z</dcterms:created>
  <dcterms:modified xsi:type="dcterms:W3CDTF">2022-07-13T19:13:35Z</dcterms:modified>
</cp:coreProperties>
</file>