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00-fs\информация_для_ца_и_филиалов\ИПР_2022-2024_Корректировка\Доработка_по_замечаниям\ДКС\ССР_исправлены_наименования\"/>
    </mc:Choice>
  </mc:AlternateContent>
  <bookViews>
    <workbookView xWindow="0" yWindow="0" windowWidth="21570" windowHeight="7965" activeTab="1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2" l="1"/>
  <c r="H39" i="2" l="1"/>
  <c r="D25" i="2" l="1"/>
  <c r="D25" i="1"/>
  <c r="H39" i="1"/>
  <c r="G25" i="2" l="1"/>
  <c r="E25" i="2"/>
  <c r="G32" i="2"/>
  <c r="G38" i="2"/>
  <c r="G37" i="2"/>
  <c r="G36" i="2"/>
  <c r="G35" i="2"/>
  <c r="G34" i="2"/>
  <c r="G33" i="2"/>
  <c r="G37" i="1"/>
  <c r="G38" i="1"/>
  <c r="G36" i="1"/>
  <c r="G35" i="1"/>
  <c r="G34" i="1"/>
  <c r="G33" i="1"/>
  <c r="G40" i="1" l="1"/>
  <c r="G40" i="2"/>
  <c r="H25" i="1"/>
  <c r="E26" i="2" l="1"/>
  <c r="D26" i="2"/>
  <c r="E26" i="1"/>
  <c r="D26" i="1"/>
  <c r="H38" i="2" l="1"/>
  <c r="H36" i="2"/>
  <c r="H35" i="2"/>
  <c r="H32" i="2"/>
  <c r="G26" i="2"/>
  <c r="G30" i="2" s="1"/>
  <c r="H38" i="1"/>
  <c r="H36" i="1"/>
  <c r="H32" i="1"/>
  <c r="G26" i="1"/>
  <c r="H37" i="2"/>
  <c r="H34" i="2"/>
  <c r="H33" i="2"/>
  <c r="F26" i="2"/>
  <c r="F30" i="2" s="1"/>
  <c r="F41" i="2" s="1"/>
  <c r="H37" i="1"/>
  <c r="H34" i="1"/>
  <c r="H33" i="1"/>
  <c r="F26" i="1"/>
  <c r="F30" i="1" s="1"/>
  <c r="F41" i="1" s="1"/>
  <c r="H25" i="2" l="1"/>
  <c r="H35" i="1"/>
  <c r="G28" i="1"/>
  <c r="H28" i="1" s="1"/>
  <c r="G30" i="1"/>
  <c r="G41" i="1"/>
  <c r="E30" i="1"/>
  <c r="E41" i="1" s="1"/>
  <c r="E43" i="1" s="1"/>
  <c r="E44" i="1" s="1"/>
  <c r="D30" i="1"/>
  <c r="D41" i="1" s="1"/>
  <c r="D43" i="1" s="1"/>
  <c r="D44" i="1" s="1"/>
  <c r="H40" i="2"/>
  <c r="G28" i="2"/>
  <c r="E30" i="2"/>
  <c r="E41" i="2" s="1"/>
  <c r="E43" i="2" s="1"/>
  <c r="E44" i="2" s="1"/>
  <c r="D30" i="2"/>
  <c r="D41" i="2" s="1"/>
  <c r="F43" i="2"/>
  <c r="F44" i="2" s="1"/>
  <c r="F43" i="1"/>
  <c r="F44" i="1" s="1"/>
  <c r="H40" i="1"/>
  <c r="H26" i="2" l="1"/>
  <c r="H30" i="2" s="1"/>
  <c r="H41" i="2" s="1"/>
  <c r="H43" i="2" s="1"/>
  <c r="H45" i="2" s="1"/>
  <c r="H26" i="1"/>
  <c r="H30" i="1" s="1"/>
  <c r="H41" i="1" s="1"/>
  <c r="H43" i="1" s="1"/>
  <c r="H45" i="1" s="1"/>
  <c r="D43" i="2"/>
  <c r="D44" i="2" s="1"/>
  <c r="G29" i="1"/>
  <c r="H29" i="1" s="1"/>
  <c r="G43" i="1"/>
  <c r="G44" i="1" s="1"/>
  <c r="H44" i="1" s="1"/>
  <c r="G41" i="2"/>
  <c r="G43" i="2" s="1"/>
  <c r="G44" i="2" s="1"/>
  <c r="G29" i="2"/>
  <c r="H29" i="2" s="1"/>
  <c r="H28" i="2"/>
  <c r="F45" i="2"/>
  <c r="E45" i="2"/>
  <c r="F45" i="1"/>
  <c r="D45" i="1"/>
  <c r="E45" i="1"/>
  <c r="D45" i="2" l="1"/>
  <c r="G45" i="1"/>
  <c r="H44" i="2"/>
  <c r="G45" i="2"/>
</calcChain>
</file>

<file path=xl/sharedStrings.xml><?xml version="1.0" encoding="utf-8"?>
<sst xmlns="http://schemas.openxmlformats.org/spreadsheetml/2006/main" count="96" uniqueCount="46">
  <si>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</si>
  <si>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</si>
  <si>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</si>
  <si>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</si>
  <si>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</si>
  <si>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</si>
  <si>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</si>
  <si>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</si>
  <si>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</si>
  <si>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</si>
  <si>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</si>
  <si>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</si>
  <si>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</si>
  <si>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</si>
  <si>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</si>
  <si>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</si>
  <si>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</si>
  <si>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</si>
  <si>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</si>
  <si>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</si>
  <si>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</si>
  <si>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</si>
  <si>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</si>
  <si>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</si>
  <si>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</si>
  <si>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</si>
  <si>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</si>
  <si>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</si>
  <si>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</si>
  <si>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</si>
  <si>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</si>
  <si>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</si>
  <si>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</si>
  <si>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</si>
  <si>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</si>
  <si>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Составлена в ценах по состоянию на 1 кв.2022 г.</t>
  </si>
  <si>
    <t>Гатч, РК КЛ10кВ от ПС225 Ф21 до РП-1 в г. Гатчина ЛО (инв.№100002474) (19-2-06-0-01-04-2-0244)</t>
  </si>
  <si>
    <t>пусконаладочные работы Гатч, РК КЛ10кВ от ПС225 Ф21 до РП-1 в г. Гатчина ЛО (инв.№100002474) (19-2-06-0-01-04-2-0244)</t>
  </si>
  <si>
    <t>проект Гатч, РК КЛ10кВ от ПС225 Ф21 до РП-1 в г. Гатчина ЛО (инв.№100002474) (19-2-06-0-01-04-2-0244)</t>
  </si>
  <si>
    <t>Историко-культурная экспертиза</t>
  </si>
  <si>
    <t>ДРСУ тех.наздор</t>
  </si>
  <si>
    <t>Схема границ</t>
  </si>
  <si>
    <t>Затраты заказчика</t>
  </si>
  <si>
    <t>Сводный сметный расчет в сумме  16 866,04 тыс. руб.</t>
  </si>
  <si>
    <t>Сводный сметный расчет в сумме  2 300,97 тыс. руб.</t>
  </si>
  <si>
    <t>приказ АО "ЛОЭСК" №550а о/д от 29.12.2021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</si>
</sst>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3" xfId="0" quotePrefix="1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9" fontId="1" fillId="0" borderId="0" xfId="0" applyNumberFormat="1" applyFont="1" applyFill="1" applyAlignment="1">
      <alignment horizontal="left" vertical="top"/>
    </xf>
    <xf numFmtId="4" fontId="1" fillId="0" borderId="3" xfId="1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view="pageBreakPreview" topLeftCell="A19" zoomScale="75" zoomScaleNormal="75" zoomScaleSheetLayoutView="75" workbookViewId="0">
      <selection activeCell="C37" sqref="C3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1" t="s">
        <v>2</v>
      </c>
      <c r="D2" s="31"/>
      <c r="E2" s="31"/>
      <c r="F2" s="31"/>
      <c r="G2" s="31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25" t="s">
        <v>43</v>
      </c>
      <c r="C6" s="25"/>
      <c r="D6" s="2"/>
      <c r="E6" s="10"/>
      <c r="F6" s="2"/>
      <c r="G6" s="2"/>
      <c r="H6" s="2"/>
    </row>
    <row r="7" spans="2:8" x14ac:dyDescent="0.2">
      <c r="B7" s="1" t="s">
        <v>5</v>
      </c>
      <c r="D7" s="2"/>
      <c r="E7" s="2"/>
      <c r="F7" s="2"/>
      <c r="G7" s="2"/>
      <c r="H7" s="2"/>
    </row>
    <row r="8" spans="2:8" ht="28.5" customHeight="1" x14ac:dyDescent="0.2">
      <c r="C8" s="32" t="s">
        <v>36</v>
      </c>
      <c r="D8" s="33"/>
      <c r="E8" s="33"/>
      <c r="F8" s="33"/>
      <c r="G8" s="33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4" t="s">
        <v>36</v>
      </c>
      <c r="D15" s="31"/>
      <c r="E15" s="31"/>
      <c r="F15" s="31"/>
      <c r="G15" s="31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35</v>
      </c>
      <c r="D18" s="13"/>
      <c r="E18" s="2"/>
      <c r="F18" s="2"/>
      <c r="G18" s="2"/>
      <c r="H18" s="2"/>
    </row>
    <row r="19" spans="1:8" ht="12.75" customHeight="1" x14ac:dyDescent="0.2">
      <c r="A19" s="35" t="s">
        <v>10</v>
      </c>
      <c r="B19" s="36" t="s">
        <v>11</v>
      </c>
      <c r="C19" s="36" t="s">
        <v>12</v>
      </c>
      <c r="D19" s="37" t="s">
        <v>13</v>
      </c>
      <c r="E19" s="37"/>
      <c r="F19" s="37"/>
      <c r="G19" s="37"/>
      <c r="H19" s="35" t="s">
        <v>14</v>
      </c>
    </row>
    <row r="20" spans="1:8" x14ac:dyDescent="0.2">
      <c r="A20" s="35"/>
      <c r="B20" s="36"/>
      <c r="C20" s="36"/>
      <c r="D20" s="35" t="s">
        <v>15</v>
      </c>
      <c r="E20" s="35" t="s">
        <v>16</v>
      </c>
      <c r="F20" s="35" t="s">
        <v>17</v>
      </c>
      <c r="G20" s="35" t="s">
        <v>18</v>
      </c>
      <c r="H20" s="35"/>
    </row>
    <row r="21" spans="1:8" x14ac:dyDescent="0.2">
      <c r="A21" s="35"/>
      <c r="B21" s="36"/>
      <c r="C21" s="36"/>
      <c r="D21" s="35"/>
      <c r="E21" s="35"/>
      <c r="F21" s="35"/>
      <c r="G21" s="35"/>
      <c r="H21" s="35"/>
    </row>
    <row r="22" spans="1:8" x14ac:dyDescent="0.2">
      <c r="A22" s="35"/>
      <c r="B22" s="36"/>
      <c r="C22" s="36"/>
      <c r="D22" s="35"/>
      <c r="E22" s="35"/>
      <c r="F22" s="35"/>
      <c r="G22" s="35"/>
      <c r="H22" s="35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9" t="s">
        <v>19</v>
      </c>
      <c r="B24" s="30"/>
      <c r="C24" s="30"/>
      <c r="D24" s="30"/>
      <c r="E24" s="30"/>
      <c r="F24" s="30"/>
      <c r="G24" s="30"/>
      <c r="H24" s="30"/>
    </row>
    <row r="25" spans="1:8" ht="25.5" x14ac:dyDescent="0.2">
      <c r="A25" s="18">
        <v>1</v>
      </c>
      <c r="B25" s="19" t="s">
        <v>20</v>
      </c>
      <c r="C25" s="20" t="s">
        <v>36</v>
      </c>
      <c r="D25" s="26">
        <f>8330.25282+2025</f>
        <v>10355.25282</v>
      </c>
      <c r="E25" s="26">
        <v>981.05942000000005</v>
      </c>
      <c r="F25" s="22"/>
      <c r="G25" s="26">
        <v>20.379069999999999</v>
      </c>
      <c r="H25" s="21">
        <f>D25+E25+G25+F25</f>
        <v>11356.69131</v>
      </c>
    </row>
    <row r="26" spans="1:8" x14ac:dyDescent="0.2">
      <c r="A26" s="23"/>
      <c r="B26" s="27" t="s">
        <v>21</v>
      </c>
      <c r="C26" s="28"/>
      <c r="D26" s="21">
        <f>D25</f>
        <v>10355.25282</v>
      </c>
      <c r="E26" s="21">
        <f>E25</f>
        <v>981.05942000000005</v>
      </c>
      <c r="F26" s="22">
        <f>F25</f>
        <v>0</v>
      </c>
      <c r="G26" s="22">
        <f>G25</f>
        <v>20.379069999999999</v>
      </c>
      <c r="H26" s="21">
        <f>H25</f>
        <v>11356.69131</v>
      </c>
    </row>
    <row r="27" spans="1:8" x14ac:dyDescent="0.2">
      <c r="A27" s="29" t="s">
        <v>22</v>
      </c>
      <c r="B27" s="30"/>
      <c r="C27" s="30"/>
      <c r="D27" s="30"/>
      <c r="E27" s="30"/>
      <c r="F27" s="30"/>
      <c r="G27" s="30"/>
      <c r="H27" s="30"/>
    </row>
    <row r="28" spans="1:8" ht="38.25" x14ac:dyDescent="0.2">
      <c r="A28" s="18">
        <v>2</v>
      </c>
      <c r="B28" s="19" t="s">
        <v>20</v>
      </c>
      <c r="C28" s="19" t="s">
        <v>37</v>
      </c>
      <c r="D28" s="22"/>
      <c r="E28" s="22"/>
      <c r="F28" s="22"/>
      <c r="G28" s="21">
        <f>G26</f>
        <v>20.379069999999999</v>
      </c>
      <c r="H28" s="21">
        <f>G28</f>
        <v>20.379069999999999</v>
      </c>
    </row>
    <row r="29" spans="1:8" x14ac:dyDescent="0.2">
      <c r="A29" s="23"/>
      <c r="B29" s="27" t="s">
        <v>23</v>
      </c>
      <c r="C29" s="28"/>
      <c r="D29" s="22"/>
      <c r="E29" s="22"/>
      <c r="F29" s="22"/>
      <c r="G29" s="21">
        <f>G28</f>
        <v>20.379069999999999</v>
      </c>
      <c r="H29" s="21">
        <f>G29</f>
        <v>20.379069999999999</v>
      </c>
    </row>
    <row r="30" spans="1:8" x14ac:dyDescent="0.2">
      <c r="A30" s="23"/>
      <c r="B30" s="27" t="s">
        <v>24</v>
      </c>
      <c r="C30" s="28"/>
      <c r="D30" s="21">
        <f>D26</f>
        <v>10355.25282</v>
      </c>
      <c r="E30" s="21">
        <f>E26</f>
        <v>981.05942000000005</v>
      </c>
      <c r="F30" s="21">
        <f t="shared" ref="F30:H30" si="0">F26</f>
        <v>0</v>
      </c>
      <c r="G30" s="21">
        <f t="shared" si="0"/>
        <v>20.379069999999999</v>
      </c>
      <c r="H30" s="21">
        <f t="shared" si="0"/>
        <v>11356.69131</v>
      </c>
    </row>
    <row r="31" spans="1:8" x14ac:dyDescent="0.2">
      <c r="A31" s="29" t="s">
        <v>25</v>
      </c>
      <c r="B31" s="30"/>
      <c r="C31" s="30"/>
      <c r="D31" s="30"/>
      <c r="E31" s="30"/>
      <c r="F31" s="30"/>
      <c r="G31" s="30"/>
      <c r="H31" s="30"/>
    </row>
    <row r="32" spans="1:8" ht="25.5" x14ac:dyDescent="0.2">
      <c r="A32" s="18">
        <v>3</v>
      </c>
      <c r="B32" s="24"/>
      <c r="C32" s="19" t="s">
        <v>38</v>
      </c>
      <c r="D32" s="22"/>
      <c r="E32" s="22"/>
      <c r="F32" s="22"/>
      <c r="G32" s="26">
        <v>933.07073000000003</v>
      </c>
      <c r="H32" s="21">
        <f t="shared" ref="H32:H40" si="1">G32</f>
        <v>933.07073000000003</v>
      </c>
    </row>
    <row r="33" spans="1:8" x14ac:dyDescent="0.2">
      <c r="A33" s="18">
        <v>4</v>
      </c>
      <c r="B33" s="24"/>
      <c r="C33" s="19" t="s">
        <v>39</v>
      </c>
      <c r="D33" s="22"/>
      <c r="E33" s="22"/>
      <c r="F33" s="22"/>
      <c r="G33" s="21">
        <f>136800/1.2/1000</f>
        <v>114</v>
      </c>
      <c r="H33" s="21">
        <f t="shared" si="1"/>
        <v>114</v>
      </c>
    </row>
    <row r="34" spans="1:8" x14ac:dyDescent="0.2">
      <c r="A34" s="18">
        <v>5</v>
      </c>
      <c r="B34" s="24"/>
      <c r="C34" s="19" t="s">
        <v>40</v>
      </c>
      <c r="D34" s="22"/>
      <c r="E34" s="22"/>
      <c r="F34" s="22"/>
      <c r="G34" s="21">
        <f>40000/1000/1.2</f>
        <v>33.333333333333336</v>
      </c>
      <c r="H34" s="21">
        <f t="shared" si="1"/>
        <v>33.333333333333336</v>
      </c>
    </row>
    <row r="35" spans="1:8" x14ac:dyDescent="0.2">
      <c r="A35" s="18">
        <v>6</v>
      </c>
      <c r="B35" s="24"/>
      <c r="C35" s="19" t="s">
        <v>26</v>
      </c>
      <c r="D35" s="22"/>
      <c r="E35" s="22"/>
      <c r="F35" s="22"/>
      <c r="G35" s="21">
        <f>71971.2/1.2/1000</f>
        <v>59.975999999999999</v>
      </c>
      <c r="H35" s="21">
        <f t="shared" si="1"/>
        <v>59.975999999999999</v>
      </c>
    </row>
    <row r="36" spans="1:8" x14ac:dyDescent="0.2">
      <c r="A36" s="18">
        <v>7</v>
      </c>
      <c r="B36" s="24"/>
      <c r="C36" s="19" t="s">
        <v>27</v>
      </c>
      <c r="D36" s="22"/>
      <c r="E36" s="22"/>
      <c r="F36" s="22"/>
      <c r="G36" s="21">
        <f>65802.24/1.2/1000</f>
        <v>54.835200000000007</v>
      </c>
      <c r="H36" s="21">
        <f t="shared" si="1"/>
        <v>54.835200000000007</v>
      </c>
    </row>
    <row r="37" spans="1:8" x14ac:dyDescent="0.2">
      <c r="A37" s="18">
        <v>8</v>
      </c>
      <c r="B37" s="24"/>
      <c r="C37" s="19" t="s">
        <v>41</v>
      </c>
      <c r="D37" s="22"/>
      <c r="E37" s="22"/>
      <c r="F37" s="22"/>
      <c r="G37" s="21">
        <f>22950/1.2/1000</f>
        <v>19.125</v>
      </c>
      <c r="H37" s="21">
        <f t="shared" si="1"/>
        <v>19.125</v>
      </c>
    </row>
    <row r="38" spans="1:8" x14ac:dyDescent="0.2">
      <c r="A38" s="18">
        <v>9</v>
      </c>
      <c r="B38" s="24"/>
      <c r="C38" s="19" t="s">
        <v>28</v>
      </c>
      <c r="D38" s="22"/>
      <c r="E38" s="22"/>
      <c r="F38" s="22"/>
      <c r="G38" s="21">
        <f>30000/1.2/1000</f>
        <v>25</v>
      </c>
      <c r="H38" s="21">
        <f t="shared" si="1"/>
        <v>25</v>
      </c>
    </row>
    <row r="39" spans="1:8" ht="38.25" x14ac:dyDescent="0.2">
      <c r="A39" s="18">
        <v>10</v>
      </c>
      <c r="B39" s="19" t="s">
        <v>45</v>
      </c>
      <c r="C39" s="19" t="s">
        <v>42</v>
      </c>
      <c r="D39" s="22"/>
      <c r="E39" s="22"/>
      <c r="F39" s="22"/>
      <c r="G39" s="21">
        <v>1500</v>
      </c>
      <c r="H39" s="21">
        <f t="shared" si="1"/>
        <v>1500</v>
      </c>
    </row>
    <row r="40" spans="1:8" x14ac:dyDescent="0.2">
      <c r="A40" s="23"/>
      <c r="B40" s="27" t="s">
        <v>29</v>
      </c>
      <c r="C40" s="28"/>
      <c r="D40" s="22"/>
      <c r="E40" s="22"/>
      <c r="F40" s="22"/>
      <c r="G40" s="21">
        <f>G32+G33+G34+G35+G36+G37+G38+G39</f>
        <v>2739.340263333333</v>
      </c>
      <c r="H40" s="21">
        <f t="shared" si="1"/>
        <v>2739.340263333333</v>
      </c>
    </row>
    <row r="41" spans="1:8" x14ac:dyDescent="0.2">
      <c r="A41" s="23"/>
      <c r="B41" s="27" t="s">
        <v>30</v>
      </c>
      <c r="C41" s="28"/>
      <c r="D41" s="21">
        <f>D30</f>
        <v>10355.25282</v>
      </c>
      <c r="E41" s="21">
        <f>E30</f>
        <v>981.05942000000005</v>
      </c>
      <c r="F41" s="22">
        <f>F30</f>
        <v>0</v>
      </c>
      <c r="G41" s="21">
        <f>G40+G26</f>
        <v>2759.719333333333</v>
      </c>
      <c r="H41" s="21">
        <f>H30+H40</f>
        <v>14096.031573333334</v>
      </c>
    </row>
    <row r="42" spans="1:8" x14ac:dyDescent="0.2">
      <c r="A42" s="29" t="s">
        <v>31</v>
      </c>
      <c r="B42" s="30"/>
      <c r="C42" s="30"/>
      <c r="D42" s="30"/>
      <c r="E42" s="30"/>
      <c r="F42" s="30"/>
      <c r="G42" s="30"/>
      <c r="H42" s="30"/>
    </row>
    <row r="43" spans="1:8" x14ac:dyDescent="0.2">
      <c r="A43" s="18">
        <v>11</v>
      </c>
      <c r="B43" s="24"/>
      <c r="C43" s="19" t="s">
        <v>32</v>
      </c>
      <c r="D43" s="21">
        <f>D41/100*20</f>
        <v>2071.0505640000001</v>
      </c>
      <c r="E43" s="21">
        <f t="shared" ref="E43:G43" si="2">E41/100*20</f>
        <v>196.211884</v>
      </c>
      <c r="F43" s="21">
        <f t="shared" si="2"/>
        <v>0</v>
      </c>
      <c r="G43" s="21">
        <f t="shared" si="2"/>
        <v>551.94386666666662</v>
      </c>
      <c r="H43" s="21">
        <f>H41/100*20</f>
        <v>2819.2063146666669</v>
      </c>
    </row>
    <row r="44" spans="1:8" x14ac:dyDescent="0.2">
      <c r="A44" s="23"/>
      <c r="B44" s="27" t="s">
        <v>33</v>
      </c>
      <c r="C44" s="28"/>
      <c r="D44" s="21">
        <f>D43</f>
        <v>2071.0505640000001</v>
      </c>
      <c r="E44" s="21">
        <f>E43</f>
        <v>196.211884</v>
      </c>
      <c r="F44" s="22">
        <f>F43</f>
        <v>0</v>
      </c>
      <c r="G44" s="21">
        <f>G43</f>
        <v>551.94386666666662</v>
      </c>
      <c r="H44" s="21">
        <f>D44+E44+F44+G44</f>
        <v>2819.2063146666665</v>
      </c>
    </row>
    <row r="45" spans="1:8" x14ac:dyDescent="0.2">
      <c r="A45" s="23"/>
      <c r="B45" s="27" t="s">
        <v>34</v>
      </c>
      <c r="C45" s="28"/>
      <c r="D45" s="21">
        <f>D41+D43</f>
        <v>12426.303383999999</v>
      </c>
      <c r="E45" s="21">
        <f>E41+E43</f>
        <v>1177.2713040000001</v>
      </c>
      <c r="F45" s="21">
        <f t="shared" ref="F45" si="3">F41+F43</f>
        <v>0</v>
      </c>
      <c r="G45" s="21">
        <f>G41+G43</f>
        <v>3311.6631999999995</v>
      </c>
      <c r="H45" s="21">
        <f>H41+H43</f>
        <v>16915.237888</v>
      </c>
    </row>
  </sheetData>
  <mergeCells count="23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41:C41"/>
    <mergeCell ref="A42:H42"/>
    <mergeCell ref="B44:C44"/>
    <mergeCell ref="B45:C45"/>
    <mergeCell ref="B26:C26"/>
    <mergeCell ref="A27:H27"/>
    <mergeCell ref="B29:C29"/>
    <mergeCell ref="B30:C30"/>
    <mergeCell ref="A31:H31"/>
    <mergeCell ref="B40:C40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view="pageBreakPreview" topLeftCell="A19" zoomScale="75" zoomScaleNormal="75" zoomScaleSheetLayoutView="75" workbookViewId="0">
      <selection activeCell="C37" sqref="C3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1" t="s">
        <v>2</v>
      </c>
      <c r="D2" s="31"/>
      <c r="E2" s="31"/>
      <c r="F2" s="31"/>
      <c r="G2" s="31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25" t="s">
        <v>44</v>
      </c>
      <c r="C6" s="25"/>
      <c r="D6" s="2"/>
      <c r="E6" s="10"/>
      <c r="F6" s="2"/>
      <c r="G6" s="2"/>
      <c r="H6" s="2"/>
    </row>
    <row r="7" spans="2:8" x14ac:dyDescent="0.2">
      <c r="B7" s="1" t="s">
        <v>5</v>
      </c>
      <c r="D7" s="2"/>
      <c r="E7" s="2"/>
      <c r="F7" s="2"/>
      <c r="G7" s="2"/>
      <c r="H7" s="2"/>
    </row>
    <row r="8" spans="2:8" ht="28.5" customHeight="1" x14ac:dyDescent="0.2">
      <c r="C8" s="32" t="s">
        <v>36</v>
      </c>
      <c r="D8" s="33"/>
      <c r="E8" s="33"/>
      <c r="F8" s="33"/>
      <c r="G8" s="33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5.5" customHeight="1" x14ac:dyDescent="0.2">
      <c r="C15" s="34" t="s">
        <v>36</v>
      </c>
      <c r="D15" s="31"/>
      <c r="E15" s="31"/>
      <c r="F15" s="31"/>
      <c r="G15" s="31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35</v>
      </c>
      <c r="D18" s="13"/>
      <c r="E18" s="2"/>
      <c r="F18" s="2"/>
      <c r="G18" s="2"/>
      <c r="H18" s="2"/>
    </row>
    <row r="19" spans="1:8" ht="12.75" customHeight="1" x14ac:dyDescent="0.2">
      <c r="A19" s="35" t="s">
        <v>10</v>
      </c>
      <c r="B19" s="36" t="s">
        <v>11</v>
      </c>
      <c r="C19" s="36" t="s">
        <v>12</v>
      </c>
      <c r="D19" s="37" t="s">
        <v>13</v>
      </c>
      <c r="E19" s="37"/>
      <c r="F19" s="37"/>
      <c r="G19" s="37"/>
      <c r="H19" s="35" t="s">
        <v>14</v>
      </c>
    </row>
    <row r="20" spans="1:8" x14ac:dyDescent="0.2">
      <c r="A20" s="35"/>
      <c r="B20" s="36"/>
      <c r="C20" s="36"/>
      <c r="D20" s="35" t="s">
        <v>15</v>
      </c>
      <c r="E20" s="35" t="s">
        <v>16</v>
      </c>
      <c r="F20" s="35" t="s">
        <v>17</v>
      </c>
      <c r="G20" s="35" t="s">
        <v>18</v>
      </c>
      <c r="H20" s="35"/>
    </row>
    <row r="21" spans="1:8" x14ac:dyDescent="0.2">
      <c r="A21" s="35"/>
      <c r="B21" s="36"/>
      <c r="C21" s="36"/>
      <c r="D21" s="35"/>
      <c r="E21" s="35"/>
      <c r="F21" s="35"/>
      <c r="G21" s="35"/>
      <c r="H21" s="35"/>
    </row>
    <row r="22" spans="1:8" x14ac:dyDescent="0.2">
      <c r="A22" s="35"/>
      <c r="B22" s="36"/>
      <c r="C22" s="36"/>
      <c r="D22" s="35"/>
      <c r="E22" s="35"/>
      <c r="F22" s="35"/>
      <c r="G22" s="35"/>
      <c r="H22" s="35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9" t="s">
        <v>19</v>
      </c>
      <c r="B24" s="30"/>
      <c r="C24" s="30"/>
      <c r="D24" s="30"/>
      <c r="E24" s="30"/>
      <c r="F24" s="30"/>
      <c r="G24" s="30"/>
      <c r="H24" s="30"/>
    </row>
    <row r="25" spans="1:8" ht="25.5" x14ac:dyDescent="0.2">
      <c r="A25" s="18">
        <v>1</v>
      </c>
      <c r="B25" s="19" t="s">
        <v>20</v>
      </c>
      <c r="C25" s="20" t="s">
        <v>36</v>
      </c>
      <c r="D25" s="21">
        <f>(8330.25282+2025)/7.21</f>
        <v>1436.2347877947295</v>
      </c>
      <c r="E25" s="21">
        <f>981.05942/7.21</f>
        <v>136.06926768377255</v>
      </c>
      <c r="F25" s="22"/>
      <c r="G25" s="22">
        <f>20.37907/11.51</f>
        <v>1.7705534317984362</v>
      </c>
      <c r="H25" s="21">
        <f>D25+E25+G25+F25</f>
        <v>1574.0746089103004</v>
      </c>
    </row>
    <row r="26" spans="1:8" x14ac:dyDescent="0.2">
      <c r="A26" s="23"/>
      <c r="B26" s="27" t="s">
        <v>21</v>
      </c>
      <c r="C26" s="28"/>
      <c r="D26" s="21">
        <f>D25</f>
        <v>1436.2347877947295</v>
      </c>
      <c r="E26" s="21">
        <f>E25</f>
        <v>136.06926768377255</v>
      </c>
      <c r="F26" s="22">
        <f>F25</f>
        <v>0</v>
      </c>
      <c r="G26" s="22">
        <f>G25</f>
        <v>1.7705534317984362</v>
      </c>
      <c r="H26" s="21">
        <f>H25</f>
        <v>1574.0746089103004</v>
      </c>
    </row>
    <row r="27" spans="1:8" x14ac:dyDescent="0.2">
      <c r="A27" s="29" t="s">
        <v>22</v>
      </c>
      <c r="B27" s="30"/>
      <c r="C27" s="30"/>
      <c r="D27" s="30"/>
      <c r="E27" s="30"/>
      <c r="F27" s="30"/>
      <c r="G27" s="30"/>
      <c r="H27" s="30"/>
    </row>
    <row r="28" spans="1:8" ht="38.25" x14ac:dyDescent="0.2">
      <c r="A28" s="18">
        <v>2</v>
      </c>
      <c r="B28" s="19" t="s">
        <v>20</v>
      </c>
      <c r="C28" s="19" t="s">
        <v>37</v>
      </c>
      <c r="D28" s="22"/>
      <c r="E28" s="22"/>
      <c r="F28" s="22"/>
      <c r="G28" s="21">
        <f>G26</f>
        <v>1.7705534317984362</v>
      </c>
      <c r="H28" s="21">
        <f>G28</f>
        <v>1.7705534317984362</v>
      </c>
    </row>
    <row r="29" spans="1:8" x14ac:dyDescent="0.2">
      <c r="A29" s="23"/>
      <c r="B29" s="27" t="s">
        <v>23</v>
      </c>
      <c r="C29" s="28"/>
      <c r="D29" s="22"/>
      <c r="E29" s="22"/>
      <c r="F29" s="22"/>
      <c r="G29" s="21">
        <f>G28</f>
        <v>1.7705534317984362</v>
      </c>
      <c r="H29" s="21">
        <f>G29</f>
        <v>1.7705534317984362</v>
      </c>
    </row>
    <row r="30" spans="1:8" x14ac:dyDescent="0.2">
      <c r="A30" s="23"/>
      <c r="B30" s="27" t="s">
        <v>24</v>
      </c>
      <c r="C30" s="28"/>
      <c r="D30" s="21">
        <f>D26</f>
        <v>1436.2347877947295</v>
      </c>
      <c r="E30" s="21">
        <f>E26</f>
        <v>136.06926768377255</v>
      </c>
      <c r="F30" s="21">
        <f t="shared" ref="F30:H30" si="0">F26</f>
        <v>0</v>
      </c>
      <c r="G30" s="21">
        <f t="shared" si="0"/>
        <v>1.7705534317984362</v>
      </c>
      <c r="H30" s="21">
        <f t="shared" si="0"/>
        <v>1574.0746089103004</v>
      </c>
    </row>
    <row r="31" spans="1:8" x14ac:dyDescent="0.2">
      <c r="A31" s="29" t="s">
        <v>25</v>
      </c>
      <c r="B31" s="30"/>
      <c r="C31" s="30"/>
      <c r="D31" s="30"/>
      <c r="E31" s="30"/>
      <c r="F31" s="30"/>
      <c r="G31" s="30"/>
      <c r="H31" s="30"/>
    </row>
    <row r="32" spans="1:8" ht="25.5" x14ac:dyDescent="0.2">
      <c r="A32" s="18">
        <v>3</v>
      </c>
      <c r="B32" s="24"/>
      <c r="C32" s="19" t="s">
        <v>38</v>
      </c>
      <c r="D32" s="22"/>
      <c r="E32" s="22"/>
      <c r="F32" s="22"/>
      <c r="G32" s="21">
        <f>933.07073/4.91</f>
        <v>190.03477189409369</v>
      </c>
      <c r="H32" s="21">
        <f t="shared" ref="H32:H40" si="1">G32</f>
        <v>190.03477189409369</v>
      </c>
    </row>
    <row r="33" spans="1:8" x14ac:dyDescent="0.2">
      <c r="A33" s="18">
        <v>4</v>
      </c>
      <c r="B33" s="24"/>
      <c r="C33" s="19" t="s">
        <v>39</v>
      </c>
      <c r="D33" s="22"/>
      <c r="E33" s="22"/>
      <c r="F33" s="22"/>
      <c r="G33" s="21">
        <f>136800/1.2/1000/11.51</f>
        <v>9.9044309296264128</v>
      </c>
      <c r="H33" s="21">
        <f t="shared" si="1"/>
        <v>9.9044309296264128</v>
      </c>
    </row>
    <row r="34" spans="1:8" x14ac:dyDescent="0.2">
      <c r="A34" s="18">
        <v>5</v>
      </c>
      <c r="B34" s="24"/>
      <c r="C34" s="19" t="s">
        <v>40</v>
      </c>
      <c r="D34" s="22"/>
      <c r="E34" s="22"/>
      <c r="F34" s="22"/>
      <c r="G34" s="21">
        <f>40000/1000/1.2/11.51</f>
        <v>2.8960324355632787</v>
      </c>
      <c r="H34" s="21">
        <f t="shared" si="1"/>
        <v>2.8960324355632787</v>
      </c>
    </row>
    <row r="35" spans="1:8" x14ac:dyDescent="0.2">
      <c r="A35" s="18">
        <v>6</v>
      </c>
      <c r="B35" s="24"/>
      <c r="C35" s="19" t="s">
        <v>26</v>
      </c>
      <c r="D35" s="22"/>
      <c r="E35" s="22"/>
      <c r="F35" s="22"/>
      <c r="G35" s="21">
        <f>71971.2/1.2/1000/11.51</f>
        <v>5.2107732406602958</v>
      </c>
      <c r="H35" s="21">
        <f t="shared" si="1"/>
        <v>5.2107732406602958</v>
      </c>
    </row>
    <row r="36" spans="1:8" x14ac:dyDescent="0.2">
      <c r="A36" s="18">
        <v>7</v>
      </c>
      <c r="B36" s="24"/>
      <c r="C36" s="19" t="s">
        <v>27</v>
      </c>
      <c r="D36" s="22"/>
      <c r="E36" s="22"/>
      <c r="F36" s="22"/>
      <c r="G36" s="21">
        <f>65802.24/1.2/1000/11.51</f>
        <v>4.764135534317985</v>
      </c>
      <c r="H36" s="21">
        <f t="shared" si="1"/>
        <v>4.764135534317985</v>
      </c>
    </row>
    <row r="37" spans="1:8" x14ac:dyDescent="0.2">
      <c r="A37" s="18">
        <v>8</v>
      </c>
      <c r="B37" s="24"/>
      <c r="C37" s="19" t="s">
        <v>41</v>
      </c>
      <c r="D37" s="22"/>
      <c r="E37" s="22"/>
      <c r="F37" s="22"/>
      <c r="G37" s="21">
        <f>22950/1.2/1000/11.51</f>
        <v>1.6615986099044309</v>
      </c>
      <c r="H37" s="21">
        <f t="shared" si="1"/>
        <v>1.6615986099044309</v>
      </c>
    </row>
    <row r="38" spans="1:8" x14ac:dyDescent="0.2">
      <c r="A38" s="18">
        <v>9</v>
      </c>
      <c r="B38" s="24"/>
      <c r="C38" s="19" t="s">
        <v>28</v>
      </c>
      <c r="D38" s="22"/>
      <c r="E38" s="22"/>
      <c r="F38" s="22"/>
      <c r="G38" s="21">
        <f>30000/1.2/1000/11.51</f>
        <v>2.1720243266724588</v>
      </c>
      <c r="H38" s="21">
        <f t="shared" si="1"/>
        <v>2.1720243266724588</v>
      </c>
    </row>
    <row r="39" spans="1:8" ht="38.25" x14ac:dyDescent="0.2">
      <c r="A39" s="18">
        <v>10</v>
      </c>
      <c r="B39" s="19" t="s">
        <v>45</v>
      </c>
      <c r="C39" s="19" t="s">
        <v>42</v>
      </c>
      <c r="D39" s="22"/>
      <c r="E39" s="22"/>
      <c r="F39" s="22"/>
      <c r="G39" s="21">
        <f>1500/11.51</f>
        <v>130.32145960034754</v>
      </c>
      <c r="H39" s="21">
        <f t="shared" si="1"/>
        <v>130.32145960034754</v>
      </c>
    </row>
    <row r="40" spans="1:8" x14ac:dyDescent="0.2">
      <c r="A40" s="23"/>
      <c r="B40" s="27" t="s">
        <v>29</v>
      </c>
      <c r="C40" s="28"/>
      <c r="D40" s="22"/>
      <c r="E40" s="22"/>
      <c r="F40" s="22"/>
      <c r="G40" s="21">
        <f>G32+G33+G34+G35+G36+G37+G38+G39</f>
        <v>346.96522657118612</v>
      </c>
      <c r="H40" s="21">
        <f t="shared" si="1"/>
        <v>346.96522657118612</v>
      </c>
    </row>
    <row r="41" spans="1:8" x14ac:dyDescent="0.2">
      <c r="A41" s="23"/>
      <c r="B41" s="27" t="s">
        <v>30</v>
      </c>
      <c r="C41" s="28"/>
      <c r="D41" s="21">
        <f>D30</f>
        <v>1436.2347877947295</v>
      </c>
      <c r="E41" s="21">
        <f>E30</f>
        <v>136.06926768377255</v>
      </c>
      <c r="F41" s="22">
        <f>F30</f>
        <v>0</v>
      </c>
      <c r="G41" s="21">
        <f>G40+G26</f>
        <v>348.73578000298454</v>
      </c>
      <c r="H41" s="21">
        <f>H30+H40</f>
        <v>1921.0398354814865</v>
      </c>
    </row>
    <row r="42" spans="1:8" x14ac:dyDescent="0.2">
      <c r="A42" s="29" t="s">
        <v>31</v>
      </c>
      <c r="B42" s="30"/>
      <c r="C42" s="30"/>
      <c r="D42" s="30"/>
      <c r="E42" s="30"/>
      <c r="F42" s="30"/>
      <c r="G42" s="30"/>
      <c r="H42" s="30"/>
    </row>
    <row r="43" spans="1:8" x14ac:dyDescent="0.2">
      <c r="A43" s="18">
        <v>11</v>
      </c>
      <c r="B43" s="24"/>
      <c r="C43" s="19" t="s">
        <v>32</v>
      </c>
      <c r="D43" s="21">
        <f>D41/100*20</f>
        <v>287.24695755894589</v>
      </c>
      <c r="E43" s="21">
        <f t="shared" ref="E43:G43" si="2">E41/100*20</f>
        <v>27.21385353675451</v>
      </c>
      <c r="F43" s="21">
        <f t="shared" si="2"/>
        <v>0</v>
      </c>
      <c r="G43" s="21">
        <f t="shared" si="2"/>
        <v>69.747156000596902</v>
      </c>
      <c r="H43" s="21">
        <f>H41/100*20</f>
        <v>384.20796709629735</v>
      </c>
    </row>
    <row r="44" spans="1:8" x14ac:dyDescent="0.2">
      <c r="A44" s="23"/>
      <c r="B44" s="27" t="s">
        <v>33</v>
      </c>
      <c r="C44" s="28"/>
      <c r="D44" s="21">
        <f>D43</f>
        <v>287.24695755894589</v>
      </c>
      <c r="E44" s="21">
        <f>E43</f>
        <v>27.21385353675451</v>
      </c>
      <c r="F44" s="22">
        <f>F43</f>
        <v>0</v>
      </c>
      <c r="G44" s="21">
        <f>G43</f>
        <v>69.747156000596902</v>
      </c>
      <c r="H44" s="21">
        <f>D44+E44+F44+G44</f>
        <v>384.20796709629735</v>
      </c>
    </row>
    <row r="45" spans="1:8" x14ac:dyDescent="0.2">
      <c r="A45" s="23"/>
      <c r="B45" s="27" t="s">
        <v>34</v>
      </c>
      <c r="C45" s="28"/>
      <c r="D45" s="21">
        <f>D41+D43</f>
        <v>1723.4817453536755</v>
      </c>
      <c r="E45" s="21">
        <f>E41+E43</f>
        <v>163.28312122052705</v>
      </c>
      <c r="F45" s="21">
        <f t="shared" ref="F45" si="3">F41+F43</f>
        <v>0</v>
      </c>
      <c r="G45" s="21">
        <f>G41+G43</f>
        <v>418.48293600358147</v>
      </c>
      <c r="H45" s="21">
        <f>H41+H43</f>
        <v>2305.2478025777837</v>
      </c>
    </row>
  </sheetData>
  <mergeCells count="23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41:C41"/>
    <mergeCell ref="A42:H42"/>
    <mergeCell ref="B44:C44"/>
    <mergeCell ref="B45:C45"/>
    <mergeCell ref="B26:C26"/>
    <mergeCell ref="A27:H27"/>
    <mergeCell ref="B29:C29"/>
    <mergeCell ref="B30:C30"/>
    <mergeCell ref="A31:H31"/>
    <mergeCell ref="B40:C40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Плужник Сергей Алексеевич</cp:lastModifiedBy>
  <dcterms:created xsi:type="dcterms:W3CDTF">2022-07-06T13:17:17Z</dcterms:created>
  <dcterms:modified xsi:type="dcterms:W3CDTF">2022-07-18T07:42:40Z</dcterms:modified>
</cp:coreProperties>
</file>