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L_22-1-17-1-01-07-0-0305 -\"/>
    </mc:Choice>
  </mc:AlternateContent>
  <xr:revisionPtr revIDLastSave="0" documentId="13_ncr:1_{440E785D-33A8-4255-ADD5-0F51305B2E73}" xr6:coauthVersionLast="36" xr6:coauthVersionMax="45" xr10:uidLastSave="{00000000-0000-0000-0000-000000000000}"/>
  <bookViews>
    <workbookView xWindow="-120" yWindow="-120" windowWidth="29040" windowHeight="17640" tabRatio="879" xr2:uid="{00000000-000D-0000-FFFF-FFFF00000000}"/>
  </bookViews>
  <sheets>
    <sheet name="УРС" sheetId="113" r:id="rId1"/>
  </sheets>
  <definedNames>
    <definedName name="___wrn2" localSheetId="0" hidden="1">{"glc1",#N/A,FALSE,"GLC";"glc2",#N/A,FALSE,"GLC";"glc3",#N/A,FALSE,"GLC";"glc4",#N/A,FALSE,"GLC";"glc5",#N/A,FALSE,"GLC"}</definedName>
    <definedName name="___wrn222" localSheetId="0" hidden="1">{"glc1",#N/A,FALSE,"GLC";"glc2",#N/A,FALSE,"GLC";"glc3",#N/A,FALSE,"GLC";"glc4",#N/A,FALSE,"GLC";"glc5",#N/A,FALSE,"GLC"}</definedName>
    <definedName name="__wrn2" localSheetId="0" hidden="1">{"glc1",#N/A,FALSE,"GLC";"glc2",#N/A,FALSE,"GLC";"glc3",#N/A,FALSE,"GLC";"glc4",#N/A,FALSE,"GLC";"glc5",#N/A,FALSE,"GLC"}</definedName>
    <definedName name="__wrn222" localSheetId="0" hidden="1">{"glc1",#N/A,FALSE,"GLC";"glc2",#N/A,FALSE,"GLC";"glc3",#N/A,FALSE,"GLC";"glc4",#N/A,FALSE,"GLC";"glc5",#N/A,FALSE,"GLC"}</definedName>
    <definedName name="_wrn2" localSheetId="0" hidden="1">{"glc1",#N/A,FALSE,"GLC";"glc2",#N/A,FALSE,"GLC";"glc3",#N/A,FALSE,"GLC";"glc4",#N/A,FALSE,"GLC";"glc5",#N/A,FALSE,"GLC"}</definedName>
    <definedName name="_wrn222" localSheetId="0" hidden="1">{"glc1",#N/A,FALSE,"GLC";"glc2",#N/A,FALSE,"GLC";"glc3",#N/A,FALSE,"GLC";"glc4",#N/A,FALSE,"GLC";"glc5",#N/A,FALSE,"GLC"}</definedName>
    <definedName name="wrn" localSheetId="0" hidden="1">{"glc1",#N/A,FALSE,"GLC";"glc2",#N/A,FALSE,"GLC";"glc3",#N/A,FALSE,"GLC";"glc4",#N/A,FALSE,"GLC";"glc5",#N/A,FALSE,"GLC"}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and._Trend._.Analysis.2" localSheetId="0" hidden="1">{#N/A,#N/A,FALSE,"Aging Summary";#N/A,#N/A,FALSE,"Ratio Analysis";#N/A,#N/A,FALSE,"Test 120 Day Accts";#N/A,#N/A,FALSE,"Tickmarks"}</definedName>
    <definedName name="wrn.basicfin." localSheetId="0" hidden="1">{"assets",#N/A,FALSE,"historicBS";"liab",#N/A,FALSE,"historicBS";"is",#N/A,FALSE,"historicIS";"ratios",#N/A,FALSE,"ratios"}</definedName>
    <definedName name="wrn.basicfin.2" localSheetId="0" hidden="1">{"assets",#N/A,FALSE,"historicBS";"liab",#N/A,FALSE,"historicBS";"is",#N/A,FALSE,"historicIS";"ratios",#N/A,FALSE,"ratios"}</definedName>
    <definedName name="wrn.Departmentals." localSheetId="0" hidden="1">{#N/A,#N/A,TRUE,"Engineering Dept";#N/A,#N/A,TRUE,"Sales Dept";#N/A,#N/A,TRUE,"Marketing Dept";#N/A,#N/A,TRUE,"Admin Dept"}</definedName>
    <definedName name="wrn.Departments." localSheetId="0" hidden="1">{#N/A,#N/A,FALSE,"Engineering Dept";#N/A,#N/A,FALSE,"Sales Dept";#N/A,#N/A,FALSE,"Marketing Dept";#N/A,#N/A,FALSE,"Admin Dept";#N/A,#N/A,FALSE,"Total Operating Expenses"}</definedName>
    <definedName name="wrn.Financials." localSheetId="0" hidden="1">{#N/A,#N/A,TRUE,"Balance Sheet";#N/A,#N/A,TRUE,"Income Statement";#N/A,#N/A,TRUE,"Statement of Cash Flows";#N/A,#N/A,TRUE,"Key Indicators"}</definedName>
    <definedName name="wrn.glc." localSheetId="0" hidden="1">{"glcbs",#N/A,FALSE,"GLCBS";"glccsbs",#N/A,FALSE,"GLCCSBS";"glcis",#N/A,FALSE,"GLCIS";"glccsis",#N/A,FALSE,"GLCCSIS";"glcrat1",#N/A,FALSE,"GLC-ratios1"}</definedName>
    <definedName name="wrn.glcpromonte." localSheetId="0" hidden="1">{"glc1",#N/A,FALSE,"GLC";"glc2",#N/A,FALSE,"GLC";"glc3",#N/A,FALSE,"GLC";"glc4",#N/A,FALSE,"GLC";"glc5",#N/A,FALSE,"GLC"}</definedName>
    <definedName name="wrn.print.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0" hidden="1">{#N/A,#N/A,FALSE,"Aging Summary";#N/A,#N/A,FALSE,"Ratio Analysis";#N/A,#N/A,FALSE,"Test 120 Day Accts";#N/A,#N/A,FALSE,"Tickmarks"}</definedName>
    <definedName name="Лимит" localSheetId="0">УРС!#REF!</definedName>
    <definedName name="_xlnm.Print_Area" localSheetId="0">УРС!$A$1:$U$136</definedName>
    <definedName name="Срок_Ввод" localSheetId="0">УРС!$H$6</definedName>
    <definedName name="Стоимость" localSheetId="0">УРС!#REF!</definedName>
    <definedName name="Стоимость_Оборудование" localSheetId="0">УРС!#REF!</definedName>
    <definedName name="Стоимость_ПИР" localSheetId="0">УРС!#REF!</definedName>
    <definedName name="Стоимость_СМР" localSheetId="0">УРС!#REF!</definedName>
    <definedName name="Титул" localSheetId="0">УРС!$A$4</definedName>
    <definedName name="ф1" localSheetId="0" hidden="1">{#N/A,#N/A,FALSE,"Aging Summary";#N/A,#N/A,FALSE,"Ratio Analysis";#N/A,#N/A,FALSE,"Test 120 Day Accts";#N/A,#N/A,FALSE,"Tickmarks"}</definedName>
  </definedNames>
  <calcPr calcId="191029"/>
</workbook>
</file>

<file path=xl/calcChain.xml><?xml version="1.0" encoding="utf-8"?>
<calcChain xmlns="http://schemas.openxmlformats.org/spreadsheetml/2006/main">
  <c r="S127" i="113" l="1"/>
  <c r="S126" i="113"/>
  <c r="S125" i="113"/>
  <c r="S124" i="113"/>
  <c r="S123" i="113"/>
  <c r="H90" i="113" l="1"/>
  <c r="H89" i="113"/>
  <c r="H10" i="113" l="1"/>
  <c r="H11" i="113"/>
  <c r="H12" i="113"/>
  <c r="H13" i="113"/>
  <c r="H14" i="113"/>
  <c r="H15" i="113"/>
  <c r="H16" i="113"/>
  <c r="H17" i="113"/>
  <c r="H18" i="113"/>
  <c r="H19" i="113"/>
  <c r="H20" i="113"/>
  <c r="H21" i="113"/>
  <c r="H23" i="113"/>
  <c r="H24" i="113"/>
  <c r="G28" i="113"/>
  <c r="H25" i="113" l="1"/>
  <c r="H27" i="113" s="1"/>
  <c r="G66" i="113"/>
  <c r="H32" i="113" l="1"/>
  <c r="H31" i="113"/>
  <c r="H29" i="113"/>
  <c r="H26" i="113"/>
  <c r="H30" i="113"/>
  <c r="H28" i="113"/>
  <c r="L123" i="113"/>
  <c r="L127" i="113" s="1"/>
  <c r="K123" i="113"/>
  <c r="K127" i="113" s="1"/>
  <c r="J123" i="113"/>
  <c r="J127" i="113" s="1"/>
  <c r="I123" i="113"/>
  <c r="I127" i="113" s="1"/>
  <c r="H123" i="113"/>
  <c r="H127" i="113" s="1"/>
  <c r="G123" i="113"/>
  <c r="G125" i="113" s="1"/>
  <c r="F123" i="113"/>
  <c r="F127" i="113" s="1"/>
  <c r="E123" i="113"/>
  <c r="E127" i="113" s="1"/>
  <c r="H33" i="113" l="1"/>
  <c r="H36" i="113" s="1"/>
  <c r="F124" i="113"/>
  <c r="J124" i="113"/>
  <c r="F125" i="113"/>
  <c r="J125" i="113"/>
  <c r="F126" i="113"/>
  <c r="J126" i="113"/>
  <c r="G124" i="113"/>
  <c r="K124" i="113"/>
  <c r="K125" i="113"/>
  <c r="G126" i="113"/>
  <c r="K126" i="113"/>
  <c r="G127" i="113"/>
  <c r="H124" i="113"/>
  <c r="L124" i="113"/>
  <c r="H125" i="113"/>
  <c r="L125" i="113"/>
  <c r="H126" i="113"/>
  <c r="L126" i="113"/>
  <c r="E124" i="113"/>
  <c r="I124" i="113"/>
  <c r="E125" i="113"/>
  <c r="I125" i="113"/>
  <c r="E126" i="113"/>
  <c r="I126" i="113"/>
  <c r="H39" i="113" l="1"/>
  <c r="H35" i="113"/>
  <c r="H38" i="113"/>
  <c r="H37" i="113"/>
  <c r="N127" i="113"/>
  <c r="M127" i="113"/>
  <c r="C127" i="113"/>
  <c r="N126" i="113"/>
  <c r="M126" i="113"/>
  <c r="N125" i="113"/>
  <c r="M125" i="113"/>
  <c r="N124" i="113"/>
  <c r="M124" i="113"/>
  <c r="N123" i="113"/>
  <c r="M123" i="113"/>
  <c r="H92" i="113"/>
  <c r="H91" i="113"/>
  <c r="H88" i="113"/>
  <c r="H71" i="113"/>
  <c r="H70" i="113"/>
  <c r="H69" i="113"/>
  <c r="H68" i="113"/>
  <c r="H67" i="113"/>
  <c r="H66" i="113"/>
  <c r="G50" i="113"/>
  <c r="H47" i="113"/>
  <c r="H46" i="113"/>
  <c r="H45" i="113"/>
  <c r="H44" i="113"/>
  <c r="H43" i="113"/>
  <c r="H42" i="113"/>
  <c r="H72" i="113" l="1"/>
  <c r="H78" i="113" s="1"/>
  <c r="H93" i="113"/>
  <c r="H48" i="113"/>
  <c r="H50" i="113" s="1"/>
  <c r="M128" i="113"/>
  <c r="N128" i="113"/>
  <c r="H96" i="113" l="1"/>
  <c r="H97" i="113"/>
  <c r="H53" i="113"/>
  <c r="H75" i="113"/>
  <c r="H54" i="113"/>
  <c r="H51" i="113"/>
  <c r="H98" i="113"/>
  <c r="H49" i="113"/>
  <c r="H99" i="113"/>
  <c r="H94" i="113"/>
  <c r="H95" i="113"/>
  <c r="H74" i="113"/>
  <c r="H73" i="113"/>
  <c r="H77" i="113"/>
  <c r="H76" i="113"/>
  <c r="H52" i="113"/>
  <c r="H101" i="113" l="1"/>
  <c r="H103" i="113" s="1"/>
  <c r="H105" i="113" s="1"/>
  <c r="H55" i="113"/>
  <c r="H57" i="113" s="1"/>
  <c r="H63" i="113" s="1"/>
  <c r="H79" i="113"/>
  <c r="H82" i="113" s="1"/>
  <c r="H84" i="113" l="1"/>
  <c r="H106" i="113"/>
  <c r="H107" i="113"/>
  <c r="H109" i="113"/>
  <c r="H108" i="113"/>
  <c r="H59" i="113"/>
  <c r="H62" i="113"/>
  <c r="H61" i="113"/>
  <c r="H60" i="113"/>
  <c r="H83" i="113"/>
  <c r="H85" i="113"/>
  <c r="H81" i="113"/>
  <c r="C113" i="113" l="1"/>
  <c r="J113" i="113" s="1"/>
  <c r="C114" i="113"/>
  <c r="J114" i="113" s="1"/>
  <c r="C117" i="113"/>
  <c r="J117" i="113" s="1"/>
  <c r="C116" i="113"/>
  <c r="J116" i="113" s="1"/>
  <c r="C115" i="113"/>
  <c r="J115" i="113" s="1"/>
  <c r="J118" i="113" l="1"/>
  <c r="D125" i="113"/>
  <c r="D126" i="113"/>
  <c r="D124" i="113"/>
  <c r="D127" i="113"/>
  <c r="D123" i="113"/>
  <c r="C118" i="113"/>
  <c r="S128" i="113" l="1"/>
  <c r="U124" i="113"/>
  <c r="I118" i="113"/>
  <c r="D128" i="113"/>
  <c r="D118" i="113"/>
  <c r="U125" i="113" l="1"/>
  <c r="U126" i="113"/>
  <c r="R128" i="113"/>
  <c r="U127" i="113"/>
  <c r="U123" i="113"/>
  <c r="U128" i="1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A4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=Распределение!Титул</t>
        </r>
      </text>
    </comment>
  </commentList>
</comments>
</file>

<file path=xl/sharedStrings.xml><?xml version="1.0" encoding="utf-8"?>
<sst xmlns="http://schemas.openxmlformats.org/spreadsheetml/2006/main" count="287" uniqueCount="122">
  <si>
    <t>№ п/п</t>
  </si>
  <si>
    <t>км</t>
  </si>
  <si>
    <t>(должность)</t>
  </si>
  <si>
    <t>ПИР</t>
  </si>
  <si>
    <t>СМР</t>
  </si>
  <si>
    <t>Приложение № ________</t>
  </si>
  <si>
    <t>к Приказу ОАО "Ленэнерго"</t>
  </si>
  <si>
    <t>от ______________ №_____</t>
  </si>
  <si>
    <t>Составляющие затрат</t>
  </si>
  <si>
    <t>Пункт ТЗ</t>
  </si>
  <si>
    <t>Номер таблицы</t>
  </si>
  <si>
    <t>Расчёт затрат</t>
  </si>
  <si>
    <t xml:space="preserve">Величина затрат, тыс. руб. </t>
  </si>
  <si>
    <t>Единица изм.</t>
  </si>
  <si>
    <t>Кол-во</t>
  </si>
  <si>
    <t>Цена единицы, тыс. руб</t>
  </si>
  <si>
    <t>Таблица №19</t>
  </si>
  <si>
    <t>шт</t>
  </si>
  <si>
    <t>Таблица №18</t>
  </si>
  <si>
    <t>Таблица №28</t>
  </si>
  <si>
    <t>м2</t>
  </si>
  <si>
    <t>ИТОГО в ценах 2000г:</t>
  </si>
  <si>
    <t xml:space="preserve">Благоустройство </t>
  </si>
  <si>
    <t xml:space="preserve">Временные здания и сооружения </t>
  </si>
  <si>
    <t xml:space="preserve">Проектно-изыскательские работы </t>
  </si>
  <si>
    <t>Содержание службы заказчика - застройщика, строительный контроль</t>
  </si>
  <si>
    <t>Непредвиденные затраты</t>
  </si>
  <si>
    <t>ИТОГО полная стоимость  в ценах 2000г без НДС:</t>
  </si>
  <si>
    <t>в том числе (Прил.5 - Составляющие стоимости строительства):</t>
  </si>
  <si>
    <t>Оборудование</t>
  </si>
  <si>
    <t>ПНР</t>
  </si>
  <si>
    <t xml:space="preserve">Прочие </t>
  </si>
  <si>
    <t xml:space="preserve">Прочие работы и затраты (3имнее удорожание, ПНР, страхование и т.д.) </t>
  </si>
  <si>
    <t>п.4.1.2.</t>
  </si>
  <si>
    <t>Таблица №9</t>
  </si>
  <si>
    <t>п.3.3</t>
  </si>
  <si>
    <t>в том числе:</t>
  </si>
  <si>
    <t>Стоимость в ценах 2000 г. для освоения</t>
  </si>
  <si>
    <t>в 2018</t>
  </si>
  <si>
    <t>в 2019</t>
  </si>
  <si>
    <t>в 2020</t>
  </si>
  <si>
    <t>ВСЕГО: тыс.руб. без НДС:</t>
  </si>
  <si>
    <t>Плановая стоимость объекта в прогнозных ценах года окончания строительства, тыс.руб. без НДС</t>
  </si>
  <si>
    <t>Плановая стоимость объекта в прогнозных ценах года окончания строительства</t>
  </si>
  <si>
    <t>ВСЕГО</t>
  </si>
  <si>
    <t>ВСЕГО, тыс.руб. без НДС:</t>
  </si>
  <si>
    <t>Примечание:</t>
  </si>
  <si>
    <t>Технические и количественные  характеристики  объекта согласованы и соответствуют техническому заданию</t>
  </si>
  <si>
    <t>(подпись)</t>
  </si>
  <si>
    <t>Ответственные за стоимостные показатели:</t>
  </si>
  <si>
    <t>Согласовано:</t>
  </si>
  <si>
    <t>(расшифровка подписи)</t>
  </si>
  <si>
    <t>ГНБ</t>
  </si>
  <si>
    <t>100м</t>
  </si>
  <si>
    <t>Строительство ПС по ФСК 2013г</t>
  </si>
  <si>
    <t>Таблица №14</t>
  </si>
  <si>
    <t>шт.</t>
  </si>
  <si>
    <t>Ячейки комплекта элегазового выключателя ОРУ-110кВ</t>
  </si>
  <si>
    <t>Таблица №13</t>
  </si>
  <si>
    <t>Ячейки комплекта вакуумного выключателя с выкатным элементом РУ-10 (6) кВ</t>
  </si>
  <si>
    <t>Таблица №25</t>
  </si>
  <si>
    <t>п.4.6.</t>
  </si>
  <si>
    <t xml:space="preserve">Прочие работы и затраты (ПНР и т.д.) </t>
  </si>
  <si>
    <t>в том числе (Приложение №8 Таблица №16 - Составляющие стоимости строительства):</t>
  </si>
  <si>
    <t>Таблица №1</t>
  </si>
  <si>
    <t xml:space="preserve">ВОЛС- ВЛ </t>
  </si>
  <si>
    <t>п.2.3.</t>
  </si>
  <si>
    <t xml:space="preserve">Прочие работы и затраты (3имнее удорожание, ПНР и т.д.) </t>
  </si>
  <si>
    <t>в том числе (Таблица №5 - Составляющие стоимости строительства):</t>
  </si>
  <si>
    <t xml:space="preserve"> Строительство КЛ 110кВ</t>
  </si>
  <si>
    <t>Таблица №8</t>
  </si>
  <si>
    <t>Таблица №11</t>
  </si>
  <si>
    <t>п.3.2</t>
  </si>
  <si>
    <t>в 2021</t>
  </si>
  <si>
    <t>в 2022</t>
  </si>
  <si>
    <t>в 2023</t>
  </si>
  <si>
    <t>в 2024</t>
  </si>
  <si>
    <t>в 2025</t>
  </si>
  <si>
    <t xml:space="preserve">Индексы дефляторы Минэкономразвития на период стр-ва </t>
  </si>
  <si>
    <t>инд. МРР (Письмо №49127-ХМ/09 от 26.12.2017 на 4кв.2017)</t>
  </si>
  <si>
    <t>стоимость строительства в уровне цен 4 кв.2017г.</t>
  </si>
  <si>
    <t>1. Расчёт выполнен на основании Сборника "Укрупненные стоимостные  показатели линий электропередачи и подстанций напряжением 35-750 кВ", утвержденный приказом ОАО "ФСК ЕЭС" от 09.07.2012 №385 (в редакции приказа ОАО "ФСК ЕЭС" от 21.10.2014 №477).</t>
  </si>
  <si>
    <t>2. В расчете стоимости применены индексы МРР, согласно письмам  Министерства регионального развития РФ №49127-ХМ/09 от 26.12.2017 - 4кв.2017; индексы-дефляторы согласно данным Минэкономразвития</t>
  </si>
  <si>
    <t>Заместитель директора по строительству ф-ла ПАО "Ленэнерго" ДСО</t>
  </si>
  <si>
    <t>Начальник сметного отдела ф-ла ПАО "Ленэнерго" ДСО</t>
  </si>
  <si>
    <t>Департамент по сметно-договорной работе ПАО "Ленэнерго"</t>
  </si>
  <si>
    <r>
      <t xml:space="preserve">Начальник Департамента управления собственностью
</t>
    </r>
    <r>
      <rPr>
        <i/>
        <sz val="12"/>
        <rFont val="Times New Roman"/>
        <family val="1"/>
        <charset val="204"/>
      </rPr>
      <t>(в части землеустроительной документации)</t>
    </r>
  </si>
  <si>
    <t>_____________________________</t>
  </si>
  <si>
    <t>Ячейки вакуумного выключателя
КРУ-10(6)кВ</t>
  </si>
  <si>
    <t>Устройство лежневых дорог</t>
  </si>
  <si>
    <t>Таблица № 4</t>
  </si>
  <si>
    <t>2018  - 1,053</t>
  </si>
  <si>
    <t>2019  - 1,053*1,074</t>
  </si>
  <si>
    <t>2020  -1,053*1,074*1,036</t>
  </si>
  <si>
    <t>2021  -1,053*1,074*1,036*1,037</t>
  </si>
  <si>
    <t>2022  -1,053*1,074*1,036*1,037*1,037</t>
  </si>
  <si>
    <t>2023  -1,053*1,074*1,036*1,037*1,037*1,038</t>
  </si>
  <si>
    <t>2024  -1,053*1,074*1,036*1,037*1,037*1,038*1,038</t>
  </si>
  <si>
    <t>2025  -1,053*1,074*1,036*1,037*1,037*1,038*1,038*1,038</t>
  </si>
  <si>
    <t>Ячейка трансформатора 110/10 кВ, 2х16МВА</t>
  </si>
  <si>
    <t>Постоянная часть затрат по ПС 110кВ -закрытая</t>
  </si>
  <si>
    <t>СМР (ТЕР)</t>
  </si>
  <si>
    <t>ПНР (ТЕР)</t>
  </si>
  <si>
    <t>Таблица №12</t>
  </si>
  <si>
    <t>Площадь постоянного отвода земли  под подстанции</t>
  </si>
  <si>
    <t>п.4.5</t>
  </si>
  <si>
    <t>Затраты, связанные с отводом земельных участков Табл.4 Приказ ОАО «ФСК ЕЭС» 26.11.2012   № 725 (в ред.28.03.2013 № 191)</t>
  </si>
  <si>
    <t>20-1-20-1-08-03-0-1343</t>
  </si>
  <si>
    <t>Строительство КЛ -110 кВ</t>
  </si>
  <si>
    <t>КЛ 110 кВ, 500мм2, длина трассы 0,7 с К=0,15</t>
  </si>
  <si>
    <t>Строительство  ВЛ 110 кВ</t>
  </si>
  <si>
    <t>Вырубка и подготовка просеки</t>
  </si>
  <si>
    <t>22-1-08-1-01-07-0-0302</t>
  </si>
  <si>
    <t xml:space="preserve"> ВЛ 110 кВ одноцепная (стальные опоры), провод сечением 150 мм2, км</t>
  </si>
  <si>
    <r>
      <t>КЛ 110 кВ, сечением 300мм</t>
    </r>
    <r>
      <rPr>
        <sz val="12"/>
        <rFont val="Calibri"/>
        <family val="2"/>
        <charset val="204"/>
      </rPr>
      <t>²</t>
    </r>
    <r>
      <rPr>
        <sz val="8.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 изоляцией из сшитого полиэтилена, один кабель в траншее</t>
    </r>
  </si>
  <si>
    <t>ИТОГО стоимость  в ценах 2000г без НДС:</t>
  </si>
  <si>
    <t>Понижающий коэффициент, основание: приказ АО "ЛОЭСК" №1156 о/д от 11.12.2018 г.</t>
  </si>
  <si>
    <t>-</t>
  </si>
  <si>
    <t>Ответственный за расчет стоимости:</t>
  </si>
  <si>
    <t>Начальник сметного отдела АО "ЛОЭСК"</t>
  </si>
  <si>
    <t>Чернявская Н.П.</t>
  </si>
  <si>
    <t>Расчет стоимости по титулу: "Всев, Стр-во ЛЭП 110 кВ для присоединения ПС 110 кВ «Лесное» (L_22-1-17-1-01-07-0-0305)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</si>
</sst>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(&quot;р&quot;* #,##0_);_(&quot;р&quot;* \(#,##0\);_(&quot;р&quot;* &quot;-&quot;_);_(@_)"/>
    <numFmt numFmtId="165" formatCode="_(* #,##0_);_(* \(#,##0\);_(* &quot;-&quot;_);_(@_)"/>
    <numFmt numFmtId="166" formatCode="_(&quot;р&quot;* #,##0.00_);_(&quot;р&quot;* \(#,##0.00\);_(&quot;р&quot;* &quot;-&quot;??_);_(@_)"/>
    <numFmt numFmtId="167" formatCode="_(* #,##0.00_);_(* \(#,##0.00\);_(* &quot;-&quot;??_);_(@_)"/>
    <numFmt numFmtId="168" formatCode="0.0"/>
    <numFmt numFmtId="169" formatCode="_-* #,##0\ _р_._-;\-* #,##0\ _р_._-;_-* &quot;-&quot;\ _р_._-;_-@_-"/>
    <numFmt numFmtId="170" formatCode="&quot;$&quot;#,##0_);[Red]\(&quot;$&quot;#,##0\)"/>
    <numFmt numFmtId="171" formatCode="0.000"/>
    <numFmt numFmtId="172" formatCode="0.0%"/>
    <numFmt numFmtId="173" formatCode="#,##0.000000"/>
    <numFmt numFmtId="174" formatCode="0.0000000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2"/>
      <name val="Arial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u/>
      <sz val="18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Helv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8.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color theme="1"/>
      <name val="Times New Roman"/>
      <family val="1"/>
      <charset val="204"/>
    </font>
    <font>
      <u/>
      <sz val="1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1">
    <xf numFmtId="0" fontId="0" fillId="0" borderId="0">
      <protection locked="0"/>
    </xf>
    <xf numFmtId="0" fontId="6" fillId="2" borderId="0" applyNumberFormat="0" applyBorder="0" applyAlignment="0" applyProtection="0">
      <protection locked="0"/>
    </xf>
    <xf numFmtId="0" fontId="6" fillId="3" borderId="0" applyNumberFormat="0" applyBorder="0" applyAlignment="0" applyProtection="0">
      <protection locked="0"/>
    </xf>
    <xf numFmtId="0" fontId="6" fillId="4" borderId="0" applyNumberFormat="0" applyBorder="0" applyAlignment="0" applyProtection="0">
      <protection locked="0"/>
    </xf>
    <xf numFmtId="0" fontId="6" fillId="5" borderId="0" applyNumberFormat="0" applyBorder="0" applyAlignment="0" applyProtection="0">
      <protection locked="0"/>
    </xf>
    <xf numFmtId="0" fontId="6" fillId="6" borderId="0" applyNumberFormat="0" applyBorder="0" applyAlignment="0" applyProtection="0">
      <protection locked="0"/>
    </xf>
    <xf numFmtId="0" fontId="6" fillId="7" borderId="0" applyNumberFormat="0" applyBorder="0" applyAlignment="0" applyProtection="0">
      <protection locked="0"/>
    </xf>
    <xf numFmtId="0" fontId="6" fillId="8" borderId="0" applyNumberFormat="0" applyBorder="0" applyAlignment="0" applyProtection="0">
      <protection locked="0"/>
    </xf>
    <xf numFmtId="0" fontId="6" fillId="9" borderId="0" applyNumberFormat="0" applyBorder="0" applyAlignment="0" applyProtection="0">
      <protection locked="0"/>
    </xf>
    <xf numFmtId="0" fontId="6" fillId="10" borderId="0" applyNumberFormat="0" applyBorder="0" applyAlignment="0" applyProtection="0">
      <protection locked="0"/>
    </xf>
    <xf numFmtId="0" fontId="6" fillId="5" borderId="0" applyNumberFormat="0" applyBorder="0" applyAlignment="0" applyProtection="0">
      <protection locked="0"/>
    </xf>
    <xf numFmtId="0" fontId="6" fillId="8" borderId="0" applyNumberFormat="0" applyBorder="0" applyAlignment="0" applyProtection="0">
      <protection locked="0"/>
    </xf>
    <xf numFmtId="0" fontId="6" fillId="11" borderId="0" applyNumberFormat="0" applyBorder="0" applyAlignment="0" applyProtection="0">
      <protection locked="0"/>
    </xf>
    <xf numFmtId="0" fontId="7" fillId="12" borderId="0" applyNumberFormat="0" applyBorder="0" applyAlignment="0" applyProtection="0">
      <protection locked="0"/>
    </xf>
    <xf numFmtId="0" fontId="7" fillId="9" borderId="0" applyNumberFormat="0" applyBorder="0" applyAlignment="0" applyProtection="0">
      <protection locked="0"/>
    </xf>
    <xf numFmtId="0" fontId="7" fillId="10" borderId="0" applyNumberFormat="0" applyBorder="0" applyAlignment="0" applyProtection="0">
      <protection locked="0"/>
    </xf>
    <xf numFmtId="0" fontId="7" fillId="13" borderId="0" applyNumberFormat="0" applyBorder="0" applyAlignment="0" applyProtection="0">
      <protection locked="0"/>
    </xf>
    <xf numFmtId="0" fontId="7" fillId="14" borderId="0" applyNumberFormat="0" applyBorder="0" applyAlignment="0" applyProtection="0">
      <protection locked="0"/>
    </xf>
    <xf numFmtId="0" fontId="7" fillId="15" borderId="0" applyNumberFormat="0" applyBorder="0" applyAlignment="0" applyProtection="0">
      <protection locked="0"/>
    </xf>
    <xf numFmtId="0" fontId="7" fillId="16" borderId="0" applyNumberFormat="0" applyBorder="0" applyAlignment="0" applyProtection="0">
      <protection locked="0"/>
    </xf>
    <xf numFmtId="0" fontId="7" fillId="17" borderId="0" applyNumberFormat="0" applyBorder="0" applyAlignment="0" applyProtection="0">
      <protection locked="0"/>
    </xf>
    <xf numFmtId="0" fontId="7" fillId="18" borderId="0" applyNumberFormat="0" applyBorder="0" applyAlignment="0" applyProtection="0">
      <protection locked="0"/>
    </xf>
    <xf numFmtId="0" fontId="7" fillId="13" borderId="0" applyNumberFormat="0" applyBorder="0" applyAlignment="0" applyProtection="0">
      <protection locked="0"/>
    </xf>
    <xf numFmtId="0" fontId="7" fillId="14" borderId="0" applyNumberFormat="0" applyBorder="0" applyAlignment="0" applyProtection="0">
      <protection locked="0"/>
    </xf>
    <xf numFmtId="0" fontId="7" fillId="19" borderId="0" applyNumberFormat="0" applyBorder="0" applyAlignment="0" applyProtection="0">
      <protection locked="0"/>
    </xf>
    <xf numFmtId="0" fontId="8" fillId="7" borderId="1" applyNumberFormat="0" applyAlignment="0" applyProtection="0"/>
    <xf numFmtId="0" fontId="9" fillId="20" borderId="2" applyNumberFormat="0" applyAlignment="0" applyProtection="0">
      <protection locked="0"/>
    </xf>
    <xf numFmtId="0" fontId="10" fillId="20" borderId="1" applyNumberFormat="0" applyAlignment="0" applyProtection="0">
      <protection locked="0"/>
    </xf>
    <xf numFmtId="0" fontId="11" fillId="0" borderId="3" applyNumberFormat="0" applyFill="0" applyAlignment="0" applyProtection="0">
      <protection locked="0"/>
    </xf>
    <xf numFmtId="0" fontId="12" fillId="0" borderId="4" applyNumberFormat="0" applyFill="0" applyAlignment="0" applyProtection="0">
      <protection locked="0"/>
    </xf>
    <xf numFmtId="0" fontId="13" fillId="0" borderId="5" applyNumberFormat="0" applyFill="0" applyAlignment="0" applyProtection="0">
      <protection locked="0"/>
    </xf>
    <xf numFmtId="0" fontId="13" fillId="0" borderId="0" applyNumberFormat="0" applyFill="0" applyBorder="0" applyAlignment="0" applyProtection="0">
      <protection locked="0"/>
    </xf>
    <xf numFmtId="0" fontId="14" fillId="0" borderId="6" applyNumberFormat="0" applyFill="0" applyAlignment="0" applyProtection="0">
      <protection locked="0"/>
    </xf>
    <xf numFmtId="0" fontId="15" fillId="21" borderId="7" applyNumberFormat="0" applyAlignment="0" applyProtection="0">
      <protection locked="0"/>
    </xf>
    <xf numFmtId="0" fontId="16" fillId="0" borderId="0" applyNumberFormat="0" applyFill="0" applyBorder="0" applyAlignment="0" applyProtection="0">
      <protection locked="0"/>
    </xf>
    <xf numFmtId="0" fontId="17" fillId="22" borderId="0" applyNumberFormat="0" applyBorder="0" applyAlignment="0" applyProtection="0">
      <protection locked="0"/>
    </xf>
    <xf numFmtId="0" fontId="18" fillId="3" borderId="0" applyNumberFormat="0" applyBorder="0" applyAlignment="0" applyProtection="0">
      <protection locked="0"/>
    </xf>
    <xf numFmtId="0" fontId="19" fillId="0" borderId="0" applyNumberFormat="0" applyFill="0" applyBorder="0" applyAlignment="0" applyProtection="0">
      <protection locked="0"/>
    </xf>
    <xf numFmtId="0" fontId="6" fillId="23" borderId="8" applyNumberFormat="0" applyFont="0" applyAlignment="0" applyProtection="0">
      <protection locked="0"/>
    </xf>
    <xf numFmtId="0" fontId="20" fillId="0" borderId="9" applyNumberFormat="0" applyFill="0" applyAlignment="0" applyProtection="0">
      <protection locked="0"/>
    </xf>
    <xf numFmtId="0" fontId="21" fillId="0" borderId="0" applyNumberFormat="0" applyFill="0" applyBorder="0" applyAlignment="0" applyProtection="0">
      <protection locked="0"/>
    </xf>
    <xf numFmtId="0" fontId="22" fillId="4" borderId="0" applyNumberFormat="0" applyBorder="0" applyAlignment="0" applyProtection="0">
      <protection locked="0"/>
    </xf>
    <xf numFmtId="0" fontId="32" fillId="0" borderId="0" applyNumberFormat="0" applyFill="0" applyBorder="0" applyAlignment="0" applyProtection="0">
      <protection locked="0"/>
    </xf>
    <xf numFmtId="0" fontId="34" fillId="0" borderId="0"/>
    <xf numFmtId="169" fontId="35" fillId="0" borderId="0" applyFont="0" applyFill="0" applyBorder="0" applyAlignment="0" applyProtection="0"/>
    <xf numFmtId="170" fontId="36" fillId="0" borderId="0" applyFont="0" applyFill="0" applyBorder="0" applyAlignment="0" applyProtection="0"/>
    <xf numFmtId="0" fontId="37" fillId="0" borderId="0" applyProtection="0"/>
    <xf numFmtId="0" fontId="37" fillId="0" borderId="0"/>
    <xf numFmtId="0" fontId="34" fillId="0" borderId="0"/>
    <xf numFmtId="4" fontId="55" fillId="0" borderId="0">
      <alignment vertical="center"/>
    </xf>
    <xf numFmtId="4" fontId="55" fillId="0" borderId="0">
      <alignment vertical="center"/>
    </xf>
    <xf numFmtId="0" fontId="23" fillId="0" borderId="0"/>
    <xf numFmtId="0" fontId="23" fillId="0" borderId="0"/>
    <xf numFmtId="4" fontId="55" fillId="0" borderId="0">
      <alignment vertical="center"/>
    </xf>
    <xf numFmtId="0" fontId="34" fillId="0" borderId="0"/>
    <xf numFmtId="4" fontId="55" fillId="0" borderId="0">
      <alignment vertical="center"/>
    </xf>
    <xf numFmtId="0" fontId="56" fillId="0" borderId="0"/>
    <xf numFmtId="0" fontId="54" fillId="0" borderId="0"/>
    <xf numFmtId="0" fontId="54" fillId="0" borderId="0"/>
    <xf numFmtId="0" fontId="54" fillId="0" borderId="0"/>
    <xf numFmtId="0" fontId="29" fillId="25" borderId="0">
      <alignment horizontal="left" vertical="center"/>
    </xf>
    <xf numFmtId="0" fontId="29" fillId="25" borderId="0">
      <alignment horizontal="left" vertical="center"/>
    </xf>
    <xf numFmtId="167" fontId="58" fillId="0" borderId="0" applyFont="0" applyFill="0" applyBorder="0" applyAlignment="0" applyProtection="0">
      <protection locked="0"/>
    </xf>
    <xf numFmtId="165" fontId="58" fillId="0" borderId="0" applyFont="0" applyFill="0" applyBorder="0" applyAlignment="0" applyProtection="0">
      <protection locked="0"/>
    </xf>
    <xf numFmtId="166" fontId="58" fillId="0" borderId="0" applyFont="0" applyFill="0" applyBorder="0" applyAlignment="0" applyProtection="0">
      <protection locked="0"/>
    </xf>
    <xf numFmtId="164" fontId="58" fillId="0" borderId="0" applyFont="0" applyFill="0" applyBorder="0" applyAlignment="0" applyProtection="0">
      <protection locked="0"/>
    </xf>
    <xf numFmtId="9" fontId="58" fillId="0" borderId="0" applyFont="0" applyFill="0" applyBorder="0" applyAlignment="0" applyProtection="0">
      <protection locked="0"/>
    </xf>
    <xf numFmtId="0" fontId="3" fillId="0" borderId="0">
      <protection locked="0"/>
    </xf>
    <xf numFmtId="0" fontId="2" fillId="0" borderId="0"/>
    <xf numFmtId="0" fontId="32" fillId="0" borderId="0" applyNumberFormat="0" applyFill="0" applyBorder="0" applyAlignment="0" applyProtection="0"/>
    <xf numFmtId="0" fontId="1" fillId="0" borderId="0">
      <protection locked="0"/>
    </xf>
  </cellStyleXfs>
  <cellXfs count="252">
    <xf numFmtId="0" fontId="0" fillId="0" borderId="0" xfId="0">
      <protection locked="0"/>
    </xf>
    <xf numFmtId="0" fontId="44" fillId="0" borderId="10" xfId="0" applyFont="1" applyFill="1" applyBorder="1" applyAlignment="1">
      <alignment horizontal="center" vertical="center" wrapText="1"/>
      <protection locked="0"/>
    </xf>
    <xf numFmtId="4" fontId="5" fillId="24" borderId="18" xfId="0" applyNumberFormat="1" applyFont="1" applyFill="1" applyBorder="1" applyAlignment="1">
      <alignment horizontal="right" vertical="center" wrapText="1"/>
      <protection locked="0"/>
    </xf>
    <xf numFmtId="0" fontId="38" fillId="0" borderId="0" xfId="67" applyFont="1" applyFill="1">
      <protection locked="0"/>
    </xf>
    <xf numFmtId="0" fontId="4" fillId="0" borderId="0" xfId="67" applyFont="1" applyFill="1" applyAlignment="1">
      <alignment horizontal="right"/>
      <protection locked="0"/>
    </xf>
    <xf numFmtId="0" fontId="38" fillId="0" borderId="0" xfId="67" applyFont="1" applyFill="1" applyAlignment="1">
      <alignment horizontal="center" vertical="center"/>
      <protection locked="0"/>
    </xf>
    <xf numFmtId="0" fontId="39" fillId="0" borderId="0" xfId="67" applyFont="1" applyFill="1">
      <protection locked="0"/>
    </xf>
    <xf numFmtId="0" fontId="40" fillId="0" borderId="0" xfId="67" applyFont="1" applyFill="1">
      <protection locked="0"/>
    </xf>
    <xf numFmtId="0" fontId="40" fillId="0" borderId="0" xfId="67" applyFont="1" applyFill="1" applyAlignment="1">
      <alignment horizontal="right"/>
      <protection locked="0"/>
    </xf>
    <xf numFmtId="0" fontId="40" fillId="0" borderId="0" xfId="67" applyFont="1" applyFill="1" applyAlignment="1">
      <alignment horizontal="center" vertical="center"/>
      <protection locked="0"/>
    </xf>
    <xf numFmtId="0" fontId="30" fillId="0" borderId="0" xfId="67" applyFont="1" applyFill="1">
      <protection locked="0"/>
    </xf>
    <xf numFmtId="0" fontId="5" fillId="0" borderId="0" xfId="67" applyFont="1" applyFill="1" applyAlignment="1">
      <alignment wrapText="1"/>
      <protection locked="0"/>
    </xf>
    <xf numFmtId="14" fontId="5" fillId="0" borderId="0" xfId="67" applyNumberFormat="1" applyFont="1" applyFill="1" applyAlignment="1">
      <alignment wrapText="1"/>
      <protection locked="0"/>
    </xf>
    <xf numFmtId="49" fontId="31" fillId="0" borderId="0" xfId="67" applyNumberFormat="1" applyFont="1" applyFill="1" applyAlignment="1">
      <alignment horizontal="center" vertical="center"/>
      <protection locked="0"/>
    </xf>
    <xf numFmtId="14" fontId="39" fillId="0" borderId="0" xfId="67" applyNumberFormat="1" applyFont="1" applyFill="1">
      <protection locked="0"/>
    </xf>
    <xf numFmtId="0" fontId="27" fillId="0" borderId="0" xfId="67" applyFont="1" applyAlignment="1">
      <alignment horizontal="center" vertical="center"/>
      <protection locked="0"/>
    </xf>
    <xf numFmtId="0" fontId="43" fillId="0" borderId="0" xfId="67" applyFont="1">
      <protection locked="0"/>
    </xf>
    <xf numFmtId="2" fontId="42" fillId="0" borderId="0" xfId="67" applyNumberFormat="1" applyFont="1" applyFill="1" applyAlignment="1">
      <alignment horizontal="right" vertical="center"/>
      <protection locked="0"/>
    </xf>
    <xf numFmtId="49" fontId="4" fillId="0" borderId="0" xfId="67" applyNumberFormat="1" applyFont="1" applyFill="1" applyAlignment="1">
      <alignment horizontal="left"/>
      <protection locked="0"/>
    </xf>
    <xf numFmtId="0" fontId="4" fillId="0" borderId="0" xfId="67" applyFont="1" applyFill="1">
      <protection locked="0"/>
    </xf>
    <xf numFmtId="49" fontId="4" fillId="0" borderId="0" xfId="67" applyNumberFormat="1" applyFont="1" applyFill="1" applyAlignment="1">
      <alignment horizontal="right"/>
      <protection locked="0"/>
    </xf>
    <xf numFmtId="2" fontId="4" fillId="0" borderId="0" xfId="67" applyNumberFormat="1" applyFont="1" applyFill="1">
      <protection locked="0"/>
    </xf>
    <xf numFmtId="0" fontId="4" fillId="0" borderId="0" xfId="67" applyFont="1" applyFill="1" applyAlignment="1">
      <alignment horizontal="center" vertical="center"/>
      <protection locked="0"/>
    </xf>
    <xf numFmtId="0" fontId="35" fillId="0" borderId="0" xfId="67" applyFont="1" applyFill="1">
      <protection locked="0"/>
    </xf>
    <xf numFmtId="0" fontId="39" fillId="0" borderId="0" xfId="67" applyFont="1" applyFill="1" applyAlignment="1">
      <alignment horizontal="right" vertical="center"/>
      <protection locked="0"/>
    </xf>
    <xf numFmtId="4" fontId="39" fillId="0" borderId="0" xfId="67" applyNumberFormat="1" applyFont="1" applyFill="1" applyAlignment="1">
      <alignment vertical="center"/>
      <protection locked="0"/>
    </xf>
    <xf numFmtId="0" fontId="39" fillId="0" borderId="0" xfId="67" applyFont="1" applyFill="1" applyAlignment="1">
      <alignment vertical="center"/>
      <protection locked="0"/>
    </xf>
    <xf numFmtId="2" fontId="38" fillId="0" borderId="0" xfId="67" applyNumberFormat="1" applyFont="1" applyFill="1" applyAlignment="1">
      <alignment vertical="center"/>
      <protection locked="0"/>
    </xf>
    <xf numFmtId="0" fontId="35" fillId="0" borderId="0" xfId="67" quotePrefix="1" applyFont="1" applyFill="1">
      <protection locked="0"/>
    </xf>
    <xf numFmtId="0" fontId="39" fillId="0" borderId="0" xfId="67" quotePrefix="1" applyFont="1" applyFill="1" applyAlignment="1">
      <alignment vertical="center"/>
      <protection locked="0"/>
    </xf>
    <xf numFmtId="2" fontId="38" fillId="0" borderId="0" xfId="67" applyNumberFormat="1" applyFont="1" applyFill="1" applyAlignment="1">
      <alignment horizontal="center" vertical="center"/>
      <protection locked="0"/>
    </xf>
    <xf numFmtId="9" fontId="35" fillId="0" borderId="0" xfId="67" applyNumberFormat="1" applyFont="1" applyFill="1">
      <protection locked="0"/>
    </xf>
    <xf numFmtId="0" fontId="38" fillId="0" borderId="0" xfId="67" applyFont="1" applyFill="1" applyAlignment="1">
      <alignment vertical="center"/>
      <protection locked="0"/>
    </xf>
    <xf numFmtId="0" fontId="4" fillId="0" borderId="18" xfId="67" applyFont="1" applyFill="1" applyBorder="1" applyAlignment="1">
      <alignment horizontal="center" vertical="center" wrapText="1"/>
      <protection locked="0"/>
    </xf>
    <xf numFmtId="0" fontId="4" fillId="0" borderId="18" xfId="67" applyFont="1" applyFill="1" applyBorder="1" applyAlignment="1">
      <alignment vertical="center" wrapText="1"/>
      <protection locked="0"/>
    </xf>
    <xf numFmtId="49" fontId="4" fillId="0" borderId="18" xfId="67" applyNumberFormat="1" applyFont="1" applyFill="1" applyBorder="1" applyAlignment="1">
      <alignment horizontal="center" vertical="center" wrapText="1"/>
      <protection locked="0"/>
    </xf>
    <xf numFmtId="4" fontId="4" fillId="0" borderId="18" xfId="67" applyNumberFormat="1" applyFont="1" applyFill="1" applyBorder="1" applyAlignment="1">
      <alignment horizontal="center" vertical="center" wrapText="1"/>
      <protection locked="0"/>
    </xf>
    <xf numFmtId="4" fontId="4" fillId="0" borderId="18" xfId="67" applyNumberFormat="1" applyFont="1" applyFill="1" applyBorder="1" applyAlignment="1">
      <alignment horizontal="right" vertical="center" wrapText="1"/>
      <protection locked="0"/>
    </xf>
    <xf numFmtId="171" fontId="38" fillId="0" borderId="0" xfId="67" applyNumberFormat="1" applyFont="1" applyFill="1" applyAlignment="1">
      <alignment horizontal="center" vertical="center"/>
      <protection locked="0"/>
    </xf>
    <xf numFmtId="0" fontId="39" fillId="0" borderId="0" xfId="67" applyFont="1" applyFill="1" applyAlignment="1">
      <alignment vertical="top"/>
      <protection locked="0"/>
    </xf>
    <xf numFmtId="4" fontId="39" fillId="0" borderId="0" xfId="67" applyNumberFormat="1" applyFont="1" applyFill="1" applyAlignment="1">
      <alignment vertical="top"/>
      <protection locked="0"/>
    </xf>
    <xf numFmtId="0" fontId="39" fillId="0" borderId="0" xfId="67" quotePrefix="1" applyFont="1" applyFill="1" applyAlignment="1">
      <alignment vertical="top"/>
      <protection locked="0"/>
    </xf>
    <xf numFmtId="0" fontId="4" fillId="24" borderId="18" xfId="67" applyFont="1" applyFill="1" applyBorder="1" applyAlignment="1">
      <alignment horizontal="center" vertical="center" wrapText="1"/>
      <protection locked="0"/>
    </xf>
    <xf numFmtId="171" fontId="28" fillId="0" borderId="0" xfId="67" applyNumberFormat="1" applyFont="1" applyFill="1" applyAlignment="1">
      <alignment horizontal="left" vertical="center"/>
      <protection locked="0"/>
    </xf>
    <xf numFmtId="171" fontId="60" fillId="0" borderId="0" xfId="67" applyNumberFormat="1" applyFont="1" applyFill="1" applyAlignment="1">
      <alignment horizontal="center" vertical="center"/>
      <protection locked="0"/>
    </xf>
    <xf numFmtId="2" fontId="60" fillId="0" borderId="0" xfId="67" applyNumberFormat="1" applyFont="1" applyFill="1" applyAlignment="1">
      <alignment horizontal="center" vertical="center"/>
      <protection locked="0"/>
    </xf>
    <xf numFmtId="0" fontId="4" fillId="0" borderId="18" xfId="67" applyFont="1" applyFill="1" applyBorder="1" applyAlignment="1">
      <alignment horizontal="left" vertical="center" wrapText="1"/>
      <protection locked="0"/>
    </xf>
    <xf numFmtId="49" fontId="5" fillId="0" borderId="18" xfId="67" applyNumberFormat="1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horizontal="right" vertical="center" wrapText="1"/>
      <protection locked="0"/>
    </xf>
    <xf numFmtId="9" fontId="5" fillId="0" borderId="18" xfId="67" applyNumberFormat="1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horizontal="right"/>
      <protection locked="0"/>
    </xf>
    <xf numFmtId="2" fontId="4" fillId="0" borderId="18" xfId="67" applyNumberFormat="1" applyFont="1" applyFill="1" applyBorder="1" applyAlignment="1">
      <alignment horizontal="center" vertical="center" wrapText="1"/>
      <protection locked="0"/>
    </xf>
    <xf numFmtId="4" fontId="5" fillId="0" borderId="18" xfId="67" applyNumberFormat="1" applyFont="1" applyFill="1" applyBorder="1" applyAlignment="1">
      <alignment horizontal="right" vertical="center" wrapText="1"/>
      <protection locked="0"/>
    </xf>
    <xf numFmtId="171" fontId="61" fillId="0" borderId="0" xfId="67" applyNumberFormat="1" applyFont="1" applyFill="1" applyAlignment="1">
      <alignment horizontal="center" vertical="center"/>
      <protection locked="0"/>
    </xf>
    <xf numFmtId="172" fontId="4" fillId="0" borderId="18" xfId="67" applyNumberFormat="1" applyFont="1" applyFill="1" applyBorder="1" applyAlignment="1">
      <alignment horizontal="center" vertical="center" wrapText="1"/>
      <protection locked="0"/>
    </xf>
    <xf numFmtId="2" fontId="61" fillId="0" borderId="0" xfId="67" applyNumberFormat="1" applyFont="1" applyFill="1" applyAlignment="1">
      <alignment horizontal="center" vertical="center"/>
      <protection locked="0"/>
    </xf>
    <xf numFmtId="0" fontId="4" fillId="24" borderId="18" xfId="67" applyFont="1" applyFill="1" applyBorder="1" applyAlignment="1">
      <alignment horizontal="left" vertical="center" wrapText="1"/>
      <protection locked="0"/>
    </xf>
    <xf numFmtId="10" fontId="4" fillId="0" borderId="18" xfId="67" applyNumberFormat="1" applyFont="1" applyFill="1" applyBorder="1" applyAlignment="1">
      <alignment horizontal="center" vertical="center" wrapText="1"/>
      <protection locked="0"/>
    </xf>
    <xf numFmtId="2" fontId="39" fillId="0" borderId="0" xfId="67" applyNumberFormat="1" applyFont="1" applyFill="1" applyAlignment="1">
      <alignment vertical="top"/>
      <protection locked="0"/>
    </xf>
    <xf numFmtId="0" fontId="4" fillId="26" borderId="18" xfId="67" applyFont="1" applyFill="1" applyBorder="1" applyAlignment="1">
      <alignment horizontal="center" vertical="center" wrapText="1"/>
      <protection locked="0"/>
    </xf>
    <xf numFmtId="4" fontId="5" fillId="26" borderId="18" xfId="67" applyNumberFormat="1" applyFont="1" applyFill="1" applyBorder="1" applyAlignment="1">
      <alignment horizontal="right" vertical="center" wrapText="1"/>
      <protection locked="0"/>
    </xf>
    <xf numFmtId="0" fontId="4" fillId="0" borderId="18" xfId="67" applyFont="1" applyFill="1" applyBorder="1">
      <protection locked="0"/>
    </xf>
    <xf numFmtId="2" fontId="4" fillId="0" borderId="18" xfId="67" applyNumberFormat="1" applyFont="1" applyFill="1" applyBorder="1" applyAlignment="1">
      <alignment horizontal="right"/>
      <protection locked="0"/>
    </xf>
    <xf numFmtId="0" fontId="5" fillId="0" borderId="18" xfId="67" applyFont="1" applyFill="1" applyBorder="1" applyAlignment="1">
      <alignment horizontal="right" wrapText="1"/>
      <protection locked="0"/>
    </xf>
    <xf numFmtId="2" fontId="5" fillId="0" borderId="18" xfId="67" applyNumberFormat="1" applyFont="1" applyFill="1" applyBorder="1" applyAlignment="1">
      <alignment horizontal="right"/>
      <protection locked="0"/>
    </xf>
    <xf numFmtId="9" fontId="4" fillId="0" borderId="18" xfId="67" applyNumberFormat="1" applyFont="1" applyFill="1" applyBorder="1" applyAlignment="1">
      <alignment horizontal="center" vertical="center" wrapText="1"/>
      <protection locked="0"/>
    </xf>
    <xf numFmtId="0" fontId="4" fillId="0" borderId="0" xfId="67" applyFont="1" applyFill="1" applyBorder="1" applyAlignment="1">
      <alignment horizontal="center" vertical="center" wrapText="1"/>
      <protection locked="0"/>
    </xf>
    <xf numFmtId="0" fontId="5" fillId="0" borderId="0" xfId="67" applyFont="1" applyFill="1" applyBorder="1" applyAlignment="1">
      <alignment horizontal="right" vertical="center" wrapText="1"/>
      <protection locked="0"/>
    </xf>
    <xf numFmtId="49" fontId="5" fillId="0" borderId="0" xfId="67" applyNumberFormat="1" applyFont="1" applyFill="1" applyBorder="1" applyAlignment="1">
      <alignment horizontal="center" vertical="center" wrapText="1"/>
      <protection locked="0"/>
    </xf>
    <xf numFmtId="2" fontId="5" fillId="0" borderId="0" xfId="67" applyNumberFormat="1" applyFont="1" applyFill="1" applyBorder="1" applyAlignment="1">
      <alignment horizontal="center" vertical="center" wrapText="1"/>
      <protection locked="0"/>
    </xf>
    <xf numFmtId="171" fontId="61" fillId="0" borderId="0" xfId="67" applyNumberFormat="1" applyFont="1" applyFill="1" applyBorder="1" applyAlignment="1">
      <alignment horizontal="center" vertical="center"/>
      <protection locked="0"/>
    </xf>
    <xf numFmtId="171" fontId="38" fillId="0" borderId="0" xfId="67" applyNumberFormat="1" applyFont="1" applyFill="1" applyBorder="1" applyAlignment="1">
      <alignment horizontal="center" vertical="center"/>
      <protection locked="0"/>
    </xf>
    <xf numFmtId="0" fontId="38" fillId="0" borderId="0" xfId="67" applyFont="1" applyFill="1" applyBorder="1" applyAlignment="1">
      <alignment horizontal="center" vertical="center"/>
      <protection locked="0"/>
    </xf>
    <xf numFmtId="0" fontId="39" fillId="0" borderId="0" xfId="67" applyFont="1" applyFill="1" applyBorder="1">
      <protection locked="0"/>
    </xf>
    <xf numFmtId="0" fontId="61" fillId="0" borderId="0" xfId="67" applyFont="1" applyFill="1" applyAlignment="1">
      <alignment vertical="center"/>
      <protection locked="0"/>
    </xf>
    <xf numFmtId="2" fontId="61" fillId="0" borderId="0" xfId="67" applyNumberFormat="1" applyFont="1" applyFill="1" applyAlignment="1">
      <alignment vertical="center"/>
      <protection locked="0"/>
    </xf>
    <xf numFmtId="2" fontId="5" fillId="0" borderId="18" xfId="67" applyNumberFormat="1" applyFont="1" applyFill="1" applyBorder="1" applyAlignment="1">
      <alignment horizontal="right" vertical="center" wrapText="1"/>
      <protection locked="0"/>
    </xf>
    <xf numFmtId="168" fontId="4" fillId="0" borderId="18" xfId="67" applyNumberFormat="1" applyFont="1" applyFill="1" applyBorder="1" applyAlignment="1">
      <alignment horizontal="center" vertical="center" wrapText="1"/>
      <protection locked="0"/>
    </xf>
    <xf numFmtId="171" fontId="4" fillId="0" borderId="18" xfId="67" applyNumberFormat="1" applyFont="1" applyFill="1" applyBorder="1" applyAlignment="1">
      <alignment horizontal="center" vertical="center" wrapText="1"/>
      <protection locked="0"/>
    </xf>
    <xf numFmtId="0" fontId="38" fillId="0" borderId="0" xfId="67" applyFont="1" applyFill="1" applyBorder="1" applyAlignment="1">
      <alignment horizontal="center" vertical="center" wrapText="1"/>
      <protection locked="0"/>
    </xf>
    <xf numFmtId="0" fontId="26" fillId="0" borderId="0" xfId="67" applyFont="1" applyFill="1" applyBorder="1" applyAlignment="1">
      <alignment horizontal="right" vertical="center" wrapText="1"/>
      <protection locked="0"/>
    </xf>
    <xf numFmtId="49" fontId="41" fillId="0" borderId="0" xfId="67" applyNumberFormat="1" applyFont="1" applyFill="1" applyBorder="1" applyAlignment="1">
      <alignment horizontal="center" vertical="center" wrapText="1"/>
      <protection locked="0"/>
    </xf>
    <xf numFmtId="2" fontId="41" fillId="0" borderId="0" xfId="67" applyNumberFormat="1" applyFont="1" applyFill="1" applyBorder="1" applyAlignment="1">
      <alignment horizontal="center" vertical="center" wrapText="1"/>
      <protection locked="0"/>
    </xf>
    <xf numFmtId="0" fontId="3" fillId="0" borderId="0" xfId="67">
      <protection locked="0"/>
    </xf>
    <xf numFmtId="0" fontId="38" fillId="0" borderId="11" xfId="67" applyFont="1" applyFill="1" applyBorder="1" applyAlignment="1">
      <alignment horizontal="center" vertical="center" wrapText="1"/>
      <protection locked="0"/>
    </xf>
    <xf numFmtId="0" fontId="26" fillId="0" borderId="11" xfId="67" applyFont="1" applyFill="1" applyBorder="1" applyAlignment="1">
      <alignment horizontal="right" vertical="center" wrapText="1"/>
      <protection locked="0"/>
    </xf>
    <xf numFmtId="49" fontId="41" fillId="0" borderId="11" xfId="67" applyNumberFormat="1" applyFont="1" applyFill="1" applyBorder="1" applyAlignment="1">
      <alignment horizontal="center" vertical="center" wrapText="1"/>
      <protection locked="0"/>
    </xf>
    <xf numFmtId="0" fontId="44" fillId="0" borderId="0" xfId="67" applyFont="1" applyFill="1" applyBorder="1" applyAlignment="1">
      <alignment vertical="center"/>
      <protection locked="0"/>
    </xf>
    <xf numFmtId="10" fontId="44" fillId="0" borderId="0" xfId="67" applyNumberFormat="1" applyFont="1" applyFill="1" applyBorder="1" applyAlignment="1">
      <alignment vertical="center" wrapText="1"/>
      <protection locked="0"/>
    </xf>
    <xf numFmtId="0" fontId="38" fillId="0" borderId="10" xfId="67" applyFont="1" applyFill="1" applyBorder="1" applyAlignment="1">
      <alignment horizontal="center" vertical="center" wrapText="1"/>
      <protection locked="0"/>
    </xf>
    <xf numFmtId="0" fontId="5" fillId="0" borderId="13" xfId="67" applyFont="1" applyFill="1" applyBorder="1" applyAlignment="1">
      <alignment horizontal="center" vertical="center" wrapText="1"/>
      <protection locked="0"/>
    </xf>
    <xf numFmtId="0" fontId="44" fillId="0" borderId="13" xfId="67" applyFont="1" applyFill="1" applyBorder="1" applyAlignment="1">
      <alignment horizontal="center" vertical="center" wrapText="1"/>
      <protection locked="0"/>
    </xf>
    <xf numFmtId="0" fontId="44" fillId="24" borderId="18" xfId="67" applyFont="1" applyFill="1" applyBorder="1" applyAlignment="1">
      <alignment horizontal="center" vertical="center" wrapText="1"/>
      <protection locked="0"/>
    </xf>
    <xf numFmtId="0" fontId="44" fillId="0" borderId="0" xfId="67" applyFont="1" applyFill="1" applyBorder="1" applyAlignment="1">
      <alignment horizontal="center" vertical="center" wrapText="1"/>
      <protection locked="0"/>
    </xf>
    <xf numFmtId="0" fontId="38" fillId="0" borderId="19" xfId="67" applyFont="1" applyFill="1" applyBorder="1" applyAlignment="1">
      <alignment horizontal="center" vertical="center" wrapText="1"/>
      <protection locked="0"/>
    </xf>
    <xf numFmtId="0" fontId="5" fillId="0" borderId="19" xfId="67" applyFont="1" applyFill="1" applyBorder="1" applyAlignment="1">
      <alignment horizontal="right" vertical="center" wrapText="1"/>
      <protection locked="0"/>
    </xf>
    <xf numFmtId="4" fontId="5" fillId="0" borderId="18" xfId="67" applyNumberFormat="1" applyFont="1" applyFill="1" applyBorder="1" applyAlignment="1">
      <alignment horizontal="right" vertical="center"/>
      <protection locked="0"/>
    </xf>
    <xf numFmtId="173" fontId="4" fillId="0" borderId="0" xfId="67" applyNumberFormat="1" applyFont="1" applyFill="1" applyBorder="1" applyAlignment="1">
      <alignment horizontal="center" vertical="center" wrapText="1"/>
      <protection locked="0"/>
    </xf>
    <xf numFmtId="4" fontId="4" fillId="0" borderId="0" xfId="67" applyNumberFormat="1" applyFont="1" applyFill="1" applyBorder="1" applyAlignment="1">
      <alignment horizontal="center"/>
      <protection locked="0"/>
    </xf>
    <xf numFmtId="4" fontId="5" fillId="0" borderId="0" xfId="67" applyNumberFormat="1" applyFont="1" applyFill="1" applyBorder="1" applyAlignment="1">
      <alignment horizontal="right" vertical="center" wrapText="1"/>
      <protection locked="0"/>
    </xf>
    <xf numFmtId="0" fontId="38" fillId="0" borderId="18" xfId="67" applyFont="1" applyFill="1" applyBorder="1" applyAlignment="1">
      <alignment horizontal="center" vertical="center" wrapText="1"/>
      <protection locked="0"/>
    </xf>
    <xf numFmtId="0" fontId="38" fillId="26" borderId="13" xfId="67" applyFont="1" applyFill="1" applyBorder="1" applyAlignment="1">
      <alignment horizontal="center" vertical="center" wrapText="1"/>
      <protection locked="0"/>
    </xf>
    <xf numFmtId="0" fontId="5" fillId="26" borderId="18" xfId="67" applyFont="1" applyFill="1" applyBorder="1" applyAlignment="1">
      <alignment horizontal="right" vertical="center" wrapText="1"/>
      <protection locked="0"/>
    </xf>
    <xf numFmtId="172" fontId="4" fillId="0" borderId="0" xfId="67" applyNumberFormat="1" applyFont="1" applyFill="1" applyBorder="1" applyAlignment="1">
      <alignment horizontal="right" vertical="center" wrapText="1"/>
      <protection locked="0"/>
    </xf>
    <xf numFmtId="2" fontId="5" fillId="0" borderId="0" xfId="67" applyNumberFormat="1" applyFont="1" applyFill="1" applyBorder="1" applyAlignment="1">
      <alignment horizontal="right"/>
      <protection locked="0"/>
    </xf>
    <xf numFmtId="2" fontId="5" fillId="0" borderId="0" xfId="67" applyNumberFormat="1" applyFont="1" applyFill="1" applyBorder="1" applyAlignment="1">
      <alignment horizontal="right" vertical="center" wrapText="1"/>
      <protection locked="0"/>
    </xf>
    <xf numFmtId="0" fontId="38" fillId="0" borderId="14" xfId="67" applyFont="1" applyFill="1" applyBorder="1" applyAlignment="1">
      <alignment horizontal="center" vertical="center" wrapText="1"/>
      <protection locked="0"/>
    </xf>
    <xf numFmtId="0" fontId="26" fillId="0" borderId="14" xfId="67" applyFont="1" applyFill="1" applyBorder="1" applyAlignment="1">
      <alignment horizontal="right" vertical="center" wrapText="1"/>
      <protection locked="0"/>
    </xf>
    <xf numFmtId="49" fontId="41" fillId="0" borderId="14" xfId="67" applyNumberFormat="1" applyFont="1" applyFill="1" applyBorder="1" applyAlignment="1">
      <alignment horizontal="center" vertical="center" wrapText="1"/>
      <protection locked="0"/>
    </xf>
    <xf numFmtId="0" fontId="44" fillId="0" borderId="11" xfId="67" applyFont="1" applyFill="1" applyBorder="1" applyAlignment="1">
      <alignment vertical="center" wrapText="1"/>
      <protection locked="0"/>
    </xf>
    <xf numFmtId="0" fontId="45" fillId="0" borderId="12" xfId="67" applyFont="1" applyFill="1" applyBorder="1" applyAlignment="1">
      <alignment vertical="center" wrapText="1"/>
      <protection locked="0"/>
    </xf>
    <xf numFmtId="0" fontId="38" fillId="24" borderId="10" xfId="67" applyFont="1" applyFill="1" applyBorder="1" applyAlignment="1">
      <alignment horizontal="center" vertical="center" wrapText="1"/>
      <protection locked="0"/>
    </xf>
    <xf numFmtId="0" fontId="5" fillId="24" borderId="12" xfId="67" applyFont="1" applyFill="1" applyBorder="1" applyAlignment="1">
      <alignment horizontal="center" vertical="center" wrapText="1"/>
      <protection locked="0"/>
    </xf>
    <xf numFmtId="0" fontId="44" fillId="24" borderId="10" xfId="67" applyFont="1" applyFill="1" applyBorder="1" applyAlignment="1">
      <alignment horizontal="center" vertical="center" wrapText="1"/>
      <protection locked="0"/>
    </xf>
    <xf numFmtId="0" fontId="44" fillId="24" borderId="16" xfId="67" applyFont="1" applyFill="1" applyBorder="1" applyAlignment="1">
      <alignment horizontal="center" vertical="center" wrapText="1"/>
      <protection locked="0"/>
    </xf>
    <xf numFmtId="0" fontId="38" fillId="24" borderId="19" xfId="67" applyFont="1" applyFill="1" applyBorder="1" applyAlignment="1">
      <alignment horizontal="center" vertical="center" wrapText="1"/>
      <protection locked="0"/>
    </xf>
    <xf numFmtId="0" fontId="5" fillId="24" borderId="15" xfId="67" applyFont="1" applyFill="1" applyBorder="1" applyAlignment="1">
      <alignment horizontal="right" vertical="center" wrapText="1"/>
      <protection locked="0"/>
    </xf>
    <xf numFmtId="2" fontId="4" fillId="24" borderId="18" xfId="67" applyNumberFormat="1" applyFont="1" applyFill="1" applyBorder="1" applyAlignment="1">
      <alignment horizontal="center"/>
      <protection locked="0"/>
    </xf>
    <xf numFmtId="4" fontId="4" fillId="24" borderId="19" xfId="67" applyNumberFormat="1" applyFont="1" applyFill="1" applyBorder="1" applyAlignment="1">
      <alignment horizontal="right"/>
      <protection locked="0"/>
    </xf>
    <xf numFmtId="4" fontId="4" fillId="24" borderId="18" xfId="67" applyNumberFormat="1" applyFont="1" applyFill="1" applyBorder="1" applyAlignment="1">
      <alignment horizontal="right"/>
      <protection locked="0"/>
    </xf>
    <xf numFmtId="4" fontId="5" fillId="24" borderId="16" xfId="67" applyNumberFormat="1" applyFont="1" applyFill="1" applyBorder="1" applyAlignment="1">
      <alignment horizontal="right" vertical="center" wrapText="1"/>
      <protection locked="0"/>
    </xf>
    <xf numFmtId="2" fontId="45" fillId="0" borderId="12" xfId="67" applyNumberFormat="1" applyFont="1" applyFill="1" applyBorder="1" applyAlignment="1">
      <alignment vertical="center" wrapText="1"/>
      <protection locked="0"/>
    </xf>
    <xf numFmtId="0" fontId="44" fillId="0" borderId="0" xfId="67" applyFont="1" applyFill="1" applyBorder="1" applyAlignment="1">
      <alignment vertical="center" wrapText="1"/>
      <protection locked="0"/>
    </xf>
    <xf numFmtId="0" fontId="5" fillId="24" borderId="16" xfId="67" applyFont="1" applyFill="1" applyBorder="1" applyAlignment="1">
      <alignment horizontal="right" vertical="center" wrapText="1"/>
      <protection locked="0"/>
    </xf>
    <xf numFmtId="4" fontId="44" fillId="0" borderId="0" xfId="67" applyNumberFormat="1" applyFont="1" applyFill="1" applyBorder="1" applyAlignment="1">
      <alignment vertical="center" wrapText="1"/>
      <protection locked="0"/>
    </xf>
    <xf numFmtId="0" fontId="38" fillId="24" borderId="18" xfId="67" applyFont="1" applyFill="1" applyBorder="1" applyAlignment="1">
      <alignment horizontal="center" vertical="center" wrapText="1"/>
      <protection locked="0"/>
    </xf>
    <xf numFmtId="4" fontId="5" fillId="24" borderId="18" xfId="67" applyNumberFormat="1" applyFont="1" applyFill="1" applyBorder="1" applyAlignment="1">
      <alignment horizontal="right" vertical="center" wrapText="1"/>
      <protection locked="0"/>
    </xf>
    <xf numFmtId="4" fontId="46" fillId="0" borderId="12" xfId="67" applyNumberFormat="1" applyFont="1" applyFill="1" applyBorder="1" applyAlignment="1">
      <alignment horizontal="right" vertical="center" wrapText="1"/>
      <protection locked="0"/>
    </xf>
    <xf numFmtId="0" fontId="4" fillId="0" borderId="0" xfId="67" applyFont="1" applyFill="1" applyBorder="1" applyAlignment="1">
      <alignment horizontal="left"/>
      <protection locked="0"/>
    </xf>
    <xf numFmtId="0" fontId="35" fillId="0" borderId="0" xfId="67" applyFont="1" applyFill="1" applyBorder="1" applyAlignment="1">
      <alignment horizontal="left"/>
      <protection locked="0"/>
    </xf>
    <xf numFmtId="0" fontId="48" fillId="0" borderId="0" xfId="67" applyFont="1" applyFill="1" applyBorder="1" applyAlignment="1">
      <alignment horizontal="center" wrapText="1"/>
      <protection locked="0"/>
    </xf>
    <xf numFmtId="0" fontId="35" fillId="0" borderId="0" xfId="67" applyFont="1" applyFill="1" applyBorder="1">
      <protection locked="0"/>
    </xf>
    <xf numFmtId="0" fontId="4" fillId="0" borderId="0" xfId="67" applyFont="1" applyFill="1" applyAlignment="1">
      <alignment horizontal="left" vertical="center"/>
      <protection locked="0"/>
    </xf>
    <xf numFmtId="0" fontId="4" fillId="0" borderId="0" xfId="67" applyFont="1" applyFill="1" applyBorder="1">
      <protection locked="0"/>
    </xf>
    <xf numFmtId="0" fontId="38" fillId="0" borderId="0" xfId="67" applyFont="1" applyFill="1" applyBorder="1">
      <protection locked="0"/>
    </xf>
    <xf numFmtId="0" fontId="57" fillId="0" borderId="0" xfId="67" applyFont="1" applyFill="1" applyBorder="1" applyAlignment="1">
      <alignment vertical="center" wrapText="1"/>
      <protection locked="0"/>
    </xf>
    <xf numFmtId="4" fontId="57" fillId="0" borderId="0" xfId="67" applyNumberFormat="1" applyFont="1" applyFill="1" applyBorder="1" applyAlignment="1">
      <alignment horizontal="center" vertical="center" wrapText="1"/>
      <protection locked="0"/>
    </xf>
    <xf numFmtId="4" fontId="30" fillId="0" borderId="0" xfId="67" applyNumberFormat="1" applyFont="1" applyFill="1" applyAlignment="1">
      <alignment vertical="center"/>
      <protection locked="0"/>
    </xf>
    <xf numFmtId="0" fontId="35" fillId="0" borderId="0" xfId="67" applyFont="1" applyFill="1" applyAlignment="1">
      <protection locked="0"/>
    </xf>
    <xf numFmtId="0" fontId="4" fillId="0" borderId="0" xfId="67" applyFont="1" applyFill="1" applyAlignment="1">
      <alignment horizontal="left" wrapText="1"/>
      <protection locked="0"/>
    </xf>
    <xf numFmtId="0" fontId="4" fillId="0" borderId="0" xfId="67" applyFont="1" applyFill="1" applyAlignment="1">
      <protection locked="0"/>
    </xf>
    <xf numFmtId="2" fontId="4" fillId="0" borderId="0" xfId="67" applyNumberFormat="1" applyFont="1" applyFill="1" applyAlignment="1">
      <protection locked="0"/>
    </xf>
    <xf numFmtId="0" fontId="57" fillId="24" borderId="0" xfId="67" applyFont="1" applyFill="1" applyBorder="1" applyAlignment="1">
      <alignment vertical="center" wrapText="1"/>
      <protection locked="0"/>
    </xf>
    <xf numFmtId="4" fontId="57" fillId="24" borderId="0" xfId="67" applyNumberFormat="1" applyFont="1" applyFill="1" applyBorder="1" applyAlignment="1">
      <alignment horizontal="center" vertical="center" wrapText="1"/>
      <protection locked="0"/>
    </xf>
    <xf numFmtId="0" fontId="4" fillId="0" borderId="0" xfId="67" applyFont="1" applyFill="1" applyAlignment="1">
      <alignment horizontal="left" vertical="top" wrapText="1"/>
      <protection locked="0"/>
    </xf>
    <xf numFmtId="0" fontId="48" fillId="0" borderId="0" xfId="67" applyFont="1" applyFill="1">
      <protection locked="0"/>
    </xf>
    <xf numFmtId="4" fontId="48" fillId="0" borderId="0" xfId="67" applyNumberFormat="1" applyFont="1" applyFill="1">
      <protection locked="0"/>
    </xf>
    <xf numFmtId="0" fontId="4" fillId="0" borderId="0" xfId="67" applyFont="1" applyFill="1" applyBorder="1" applyAlignment="1">
      <alignment horizontal="left" vertical="top"/>
      <protection locked="0"/>
    </xf>
    <xf numFmtId="0" fontId="27" fillId="0" borderId="11" xfId="67" applyFont="1" applyFill="1" applyBorder="1">
      <protection locked="0"/>
    </xf>
    <xf numFmtId="0" fontId="27" fillId="0" borderId="0" xfId="67" applyFont="1" applyFill="1" applyBorder="1" applyAlignment="1">
      <alignment horizontal="left"/>
      <protection locked="0"/>
    </xf>
    <xf numFmtId="2" fontId="4" fillId="0" borderId="0" xfId="67" applyNumberFormat="1" applyFont="1" applyFill="1" applyAlignment="1">
      <alignment horizontal="center"/>
      <protection locked="0"/>
    </xf>
    <xf numFmtId="0" fontId="4" fillId="0" borderId="0" xfId="67" applyFont="1" applyFill="1" applyBorder="1" applyAlignment="1">
      <alignment wrapText="1"/>
      <protection locked="0"/>
    </xf>
    <xf numFmtId="0" fontId="4" fillId="0" borderId="0" xfId="67" applyFont="1" applyFill="1" applyAlignment="1">
      <alignment wrapText="1"/>
      <protection locked="0"/>
    </xf>
    <xf numFmtId="0" fontId="27" fillId="0" borderId="0" xfId="67" applyFont="1" applyFill="1" applyBorder="1" applyAlignment="1">
      <alignment horizontal="left" vertical="top"/>
      <protection locked="0"/>
    </xf>
    <xf numFmtId="2" fontId="38" fillId="0" borderId="0" xfId="67" applyNumberFormat="1" applyFont="1" applyFill="1" applyAlignment="1">
      <alignment horizontal="center"/>
      <protection locked="0"/>
    </xf>
    <xf numFmtId="2" fontId="38" fillId="0" borderId="0" xfId="67" applyNumberFormat="1" applyFont="1" applyFill="1">
      <protection locked="0"/>
    </xf>
    <xf numFmtId="0" fontId="49" fillId="0" borderId="0" xfId="67" applyFont="1" applyFill="1" applyBorder="1" applyAlignment="1">
      <protection locked="0"/>
    </xf>
    <xf numFmtId="0" fontId="35" fillId="0" borderId="11" xfId="67" applyFont="1" applyFill="1" applyBorder="1" applyAlignment="1">
      <alignment horizontal="left"/>
      <protection locked="0"/>
    </xf>
    <xf numFmtId="0" fontId="4" fillId="0" borderId="11" xfId="67" applyFont="1" applyFill="1" applyBorder="1">
      <protection locked="0"/>
    </xf>
    <xf numFmtId="0" fontId="35" fillId="0" borderId="11" xfId="67" applyFont="1" applyFill="1" applyBorder="1">
      <protection locked="0"/>
    </xf>
    <xf numFmtId="0" fontId="4" fillId="0" borderId="0" xfId="67" applyFont="1" applyFill="1" applyAlignment="1">
      <alignment vertical="center"/>
      <protection locked="0"/>
    </xf>
    <xf numFmtId="0" fontId="4" fillId="0" borderId="0" xfId="67" applyFont="1" applyFill="1" applyBorder="1" applyAlignment="1">
      <alignment vertical="center"/>
      <protection locked="0"/>
    </xf>
    <xf numFmtId="0" fontId="52" fillId="0" borderId="0" xfId="67" applyFont="1" applyFill="1" applyBorder="1" applyAlignment="1">
      <alignment horizontal="left"/>
      <protection locked="0"/>
    </xf>
    <xf numFmtId="0" fontId="24" fillId="0" borderId="0" xfId="67" applyFont="1" applyFill="1" applyBorder="1" applyAlignment="1">
      <alignment horizontal="left"/>
      <protection locked="0"/>
    </xf>
    <xf numFmtId="0" fontId="38" fillId="0" borderId="0" xfId="67" applyFont="1" applyFill="1" applyBorder="1" applyAlignment="1">
      <alignment horizontal="left"/>
      <protection locked="0"/>
    </xf>
    <xf numFmtId="2" fontId="24" fillId="0" borderId="0" xfId="67" applyNumberFormat="1" applyFont="1" applyFill="1">
      <protection locked="0"/>
    </xf>
    <xf numFmtId="0" fontId="24" fillId="0" borderId="0" xfId="67" applyFont="1" applyFill="1" applyAlignment="1">
      <alignment horizontal="center" vertical="center"/>
      <protection locked="0"/>
    </xf>
    <xf numFmtId="0" fontId="53" fillId="0" borderId="0" xfId="67" applyFont="1" applyFill="1">
      <protection locked="0"/>
    </xf>
    <xf numFmtId="49" fontId="24" fillId="0" borderId="0" xfId="67" applyNumberFormat="1" applyFont="1" applyFill="1" applyBorder="1" applyAlignment="1">
      <alignment horizontal="right" vertical="center"/>
      <protection locked="0"/>
    </xf>
    <xf numFmtId="49" fontId="24" fillId="0" borderId="0" xfId="67" applyNumberFormat="1" applyFont="1" applyFill="1" applyBorder="1" applyAlignment="1">
      <alignment horizontal="left" vertical="center"/>
      <protection locked="0"/>
    </xf>
    <xf numFmtId="0" fontId="24" fillId="0" borderId="0" xfId="67" applyFont="1" applyFill="1" applyBorder="1">
      <protection locked="0"/>
    </xf>
    <xf numFmtId="0" fontId="24" fillId="0" borderId="0" xfId="67" applyFont="1" applyFill="1">
      <protection locked="0"/>
    </xf>
    <xf numFmtId="0" fontId="44" fillId="0" borderId="18" xfId="0" applyFont="1" applyFill="1" applyBorder="1" applyAlignment="1">
      <alignment horizontal="center" vertical="center" wrapText="1"/>
      <protection locked="0"/>
    </xf>
    <xf numFmtId="173" fontId="4" fillId="0" borderId="19" xfId="0" applyNumberFormat="1" applyFont="1" applyFill="1" applyBorder="1" applyAlignment="1">
      <alignment horizontal="center"/>
      <protection locked="0"/>
    </xf>
    <xf numFmtId="174" fontId="38" fillId="0" borderId="0" xfId="67" applyNumberFormat="1" applyFont="1" applyFill="1" applyAlignment="1">
      <alignment horizontal="center" vertical="center"/>
      <protection locked="0"/>
    </xf>
    <xf numFmtId="0" fontId="31" fillId="24" borderId="16" xfId="67" applyFont="1" applyFill="1" applyBorder="1" applyAlignment="1">
      <alignment horizontal="left" vertical="center" wrapText="1"/>
      <protection locked="0"/>
    </xf>
    <xf numFmtId="0" fontId="31" fillId="24" borderId="20" xfId="67" applyFont="1" applyFill="1" applyBorder="1" applyAlignment="1">
      <alignment horizontal="left" vertical="center" wrapText="1"/>
      <protection locked="0"/>
    </xf>
    <xf numFmtId="4" fontId="28" fillId="0" borderId="0" xfId="67" applyNumberFormat="1" applyFont="1" applyFill="1" applyBorder="1" applyAlignment="1">
      <alignment horizontal="center"/>
      <protection locked="0"/>
    </xf>
    <xf numFmtId="0" fontId="31" fillId="0" borderId="0" xfId="67" applyFont="1" applyFill="1" applyBorder="1" applyAlignment="1">
      <alignment horizontal="left" vertical="center" wrapText="1"/>
      <protection locked="0"/>
    </xf>
    <xf numFmtId="0" fontId="3" fillId="0" borderId="0" xfId="67" applyFill="1" applyBorder="1">
      <protection locked="0"/>
    </xf>
    <xf numFmtId="172" fontId="4" fillId="0" borderId="0" xfId="67" applyNumberFormat="1" applyFont="1" applyFill="1" applyBorder="1" applyAlignment="1">
      <alignment horizontal="center" vertical="center" wrapText="1"/>
      <protection locked="0"/>
    </xf>
    <xf numFmtId="2" fontId="9" fillId="0" borderId="0" xfId="67" applyNumberFormat="1" applyFont="1" applyFill="1">
      <protection locked="0"/>
    </xf>
    <xf numFmtId="4" fontId="63" fillId="24" borderId="19" xfId="67" applyNumberFormat="1" applyFont="1" applyFill="1" applyBorder="1" applyAlignment="1">
      <alignment horizontal="center"/>
      <protection locked="0"/>
    </xf>
    <xf numFmtId="4" fontId="63" fillId="24" borderId="18" xfId="67" applyNumberFormat="1" applyFont="1" applyFill="1" applyBorder="1" applyAlignment="1">
      <alignment horizontal="center"/>
      <protection locked="0"/>
    </xf>
    <xf numFmtId="0" fontId="64" fillId="0" borderId="18" xfId="67" applyFont="1" applyFill="1" applyBorder="1" applyAlignment="1">
      <alignment horizontal="center"/>
      <protection locked="0"/>
    </xf>
    <xf numFmtId="0" fontId="65" fillId="0" borderId="18" xfId="67" applyFont="1" applyFill="1" applyBorder="1" applyAlignment="1">
      <alignment horizontal="center"/>
      <protection locked="0"/>
    </xf>
    <xf numFmtId="0" fontId="5" fillId="0" borderId="0" xfId="70" applyFont="1">
      <protection locked="0"/>
    </xf>
    <xf numFmtId="0" fontId="5" fillId="0" borderId="0" xfId="70" applyFont="1" applyAlignment="1">
      <alignment horizontal="right" vertical="center" wrapText="1"/>
      <protection locked="0"/>
    </xf>
    <xf numFmtId="49" fontId="5" fillId="0" borderId="0" xfId="70" applyNumberFormat="1" applyFont="1" applyAlignment="1">
      <alignment horizontal="center" vertical="center" wrapText="1"/>
      <protection locked="0"/>
    </xf>
    <xf numFmtId="4" fontId="5" fillId="0" borderId="0" xfId="70" applyNumberFormat="1" applyFont="1" applyAlignment="1">
      <alignment horizontal="right"/>
      <protection locked="0"/>
    </xf>
    <xf numFmtId="0" fontId="51" fillId="0" borderId="0" xfId="70" applyFont="1" applyAlignment="1">
      <alignment horizontal="right"/>
      <protection locked="0"/>
    </xf>
    <xf numFmtId="171" fontId="51" fillId="0" borderId="0" xfId="70" applyNumberFormat="1" applyFont="1" applyAlignment="1">
      <alignment horizontal="right"/>
      <protection locked="0"/>
    </xf>
    <xf numFmtId="0" fontId="4" fillId="0" borderId="0" xfId="70" applyFont="1">
      <protection locked="0"/>
    </xf>
    <xf numFmtId="4" fontId="5" fillId="0" borderId="0" xfId="70" applyNumberFormat="1" applyFont="1" applyAlignment="1">
      <alignment horizontal="right" vertical="center" wrapText="1"/>
      <protection locked="0"/>
    </xf>
    <xf numFmtId="0" fontId="66" fillId="0" borderId="0" xfId="70" applyFont="1" applyAlignment="1">
      <alignment vertical="center"/>
      <protection locked="0"/>
    </xf>
    <xf numFmtId="0" fontId="50" fillId="0" borderId="0" xfId="70" applyFont="1" applyAlignment="1">
      <alignment vertical="center"/>
      <protection locked="0"/>
    </xf>
    <xf numFmtId="0" fontId="4" fillId="0" borderId="0" xfId="70" applyFont="1" applyAlignment="1">
      <alignment vertical="top" wrapText="1"/>
      <protection locked="0"/>
    </xf>
    <xf numFmtId="4" fontId="50" fillId="0" borderId="0" xfId="70" applyNumberFormat="1" applyFont="1" applyAlignment="1">
      <alignment vertical="center"/>
      <protection locked="0"/>
    </xf>
    <xf numFmtId="0" fontId="4" fillId="0" borderId="0" xfId="70" applyFont="1" applyAlignment="1">
      <alignment horizontal="center" vertical="center"/>
      <protection locked="0"/>
    </xf>
    <xf numFmtId="0" fontId="35" fillId="0" borderId="0" xfId="70" applyFont="1">
      <protection locked="0"/>
    </xf>
    <xf numFmtId="0" fontId="4" fillId="0" borderId="0" xfId="70" applyFont="1" applyAlignment="1">
      <alignment horizontal="left" wrapText="1"/>
      <protection locked="0"/>
    </xf>
    <xf numFmtId="2" fontId="4" fillId="0" borderId="0" xfId="70" applyNumberFormat="1" applyFont="1">
      <protection locked="0"/>
    </xf>
    <xf numFmtId="0" fontId="4" fillId="0" borderId="0" xfId="70" applyFont="1" applyAlignment="1">
      <alignment wrapText="1"/>
      <protection locked="0"/>
    </xf>
    <xf numFmtId="0" fontId="4" fillId="0" borderId="0" xfId="70" applyFont="1" applyAlignment="1">
      <alignment horizontal="left"/>
      <protection locked="0"/>
    </xf>
    <xf numFmtId="2" fontId="4" fillId="0" borderId="0" xfId="70" applyNumberFormat="1" applyFont="1" applyAlignment="1">
      <alignment horizontal="center"/>
      <protection locked="0"/>
    </xf>
    <xf numFmtId="0" fontId="27" fillId="0" borderId="0" xfId="70" applyFont="1" applyAlignment="1">
      <alignment horizontal="left" vertical="top"/>
      <protection locked="0"/>
    </xf>
    <xf numFmtId="0" fontId="27" fillId="0" borderId="11" xfId="70" applyFont="1" applyBorder="1">
      <protection locked="0"/>
    </xf>
    <xf numFmtId="0" fontId="27" fillId="0" borderId="0" xfId="70" applyFont="1" applyAlignment="1">
      <alignment horizontal="left"/>
      <protection locked="0"/>
    </xf>
    <xf numFmtId="2" fontId="38" fillId="0" borderId="0" xfId="70" applyNumberFormat="1" applyFont="1" applyAlignment="1">
      <alignment horizontal="center"/>
      <protection locked="0"/>
    </xf>
    <xf numFmtId="2" fontId="38" fillId="0" borderId="0" xfId="70" applyNumberFormat="1" applyFont="1">
      <protection locked="0"/>
    </xf>
    <xf numFmtId="0" fontId="38" fillId="0" borderId="0" xfId="70" applyFont="1" applyAlignment="1">
      <alignment horizontal="center" vertical="center"/>
      <protection locked="0"/>
    </xf>
    <xf numFmtId="0" fontId="48" fillId="0" borderId="0" xfId="70" applyFont="1" applyAlignment="1">
      <alignment horizontal="center" wrapText="1"/>
      <protection locked="0"/>
    </xf>
    <xf numFmtId="0" fontId="44" fillId="0" borderId="18" xfId="67" applyFont="1" applyFill="1" applyBorder="1" applyAlignment="1">
      <alignment horizontal="center" vertical="center" wrapText="1"/>
      <protection locked="0"/>
    </xf>
    <xf numFmtId="0" fontId="44" fillId="0" borderId="18" xfId="67" applyFont="1" applyFill="1" applyBorder="1" applyAlignment="1">
      <alignment horizontal="center" vertical="center" wrapText="1"/>
      <protection locked="0"/>
    </xf>
    <xf numFmtId="0" fontId="5" fillId="26" borderId="16" xfId="67" applyFont="1" applyFill="1" applyBorder="1" applyAlignment="1">
      <alignment horizontal="left" vertical="center" wrapText="1"/>
      <protection locked="0"/>
    </xf>
    <xf numFmtId="0" fontId="5" fillId="26" borderId="20" xfId="67" applyFont="1" applyFill="1" applyBorder="1" applyAlignment="1">
      <alignment horizontal="left" vertical="center" wrapText="1"/>
      <protection locked="0"/>
    </xf>
    <xf numFmtId="0" fontId="5" fillId="26" borderId="17" xfId="67" applyFont="1" applyFill="1" applyBorder="1" applyAlignment="1">
      <alignment horizontal="left" vertical="center" wrapText="1"/>
      <protection locked="0"/>
    </xf>
    <xf numFmtId="0" fontId="5" fillId="0" borderId="18" xfId="67" applyFont="1" applyFill="1" applyBorder="1" applyAlignment="1">
      <alignment horizontal="left" vertical="center" wrapText="1"/>
      <protection locked="0"/>
    </xf>
    <xf numFmtId="0" fontId="5" fillId="27" borderId="18" xfId="67" applyFont="1" applyFill="1" applyBorder="1" applyAlignment="1">
      <alignment horizontal="center" vertical="center" wrapText="1"/>
      <protection locked="0"/>
    </xf>
    <xf numFmtId="0" fontId="26" fillId="0" borderId="0" xfId="67" applyFont="1" applyFill="1" applyBorder="1" applyAlignment="1">
      <alignment horizontal="center" vertical="center" wrapText="1"/>
      <protection locked="0"/>
    </xf>
    <xf numFmtId="0" fontId="27" fillId="0" borderId="0" xfId="67" applyFont="1" applyFill="1" applyAlignment="1">
      <alignment horizontal="right" vertical="center" wrapText="1"/>
      <protection locked="0"/>
    </xf>
    <xf numFmtId="49" fontId="26" fillId="0" borderId="0" xfId="67" applyNumberFormat="1" applyFont="1" applyFill="1" applyAlignment="1">
      <alignment horizontal="left" vertical="center" wrapText="1"/>
      <protection locked="0"/>
    </xf>
    <xf numFmtId="0" fontId="31" fillId="24" borderId="16" xfId="67" applyNumberFormat="1" applyFont="1" applyFill="1" applyBorder="1" applyAlignment="1">
      <alignment horizontal="center" vertical="center" wrapText="1"/>
      <protection locked="0"/>
    </xf>
    <xf numFmtId="0" fontId="3" fillId="0" borderId="20" xfId="67" applyBorder="1" applyAlignment="1">
      <alignment horizontal="center" vertical="center" wrapText="1"/>
      <protection locked="0"/>
    </xf>
    <xf numFmtId="0" fontId="3" fillId="0" borderId="17" xfId="67" applyBorder="1" applyAlignment="1">
      <alignment horizontal="center" vertical="center" wrapText="1"/>
      <protection locked="0"/>
    </xf>
    <xf numFmtId="0" fontId="5" fillId="24" borderId="16" xfId="67" applyFont="1" applyFill="1" applyBorder="1" applyAlignment="1">
      <alignment horizontal="right" vertical="center" wrapText="1"/>
      <protection locked="0"/>
    </xf>
    <xf numFmtId="0" fontId="5" fillId="24" borderId="20" xfId="67" applyFont="1" applyFill="1" applyBorder="1" applyAlignment="1">
      <alignment horizontal="right" vertical="center" wrapText="1"/>
      <protection locked="0"/>
    </xf>
    <xf numFmtId="0" fontId="5" fillId="24" borderId="17" xfId="67" applyFont="1" applyFill="1" applyBorder="1" applyAlignment="1">
      <alignment horizontal="right" vertical="center" wrapText="1"/>
      <protection locked="0"/>
    </xf>
    <xf numFmtId="0" fontId="5" fillId="0" borderId="16" xfId="67" applyFont="1" applyFill="1" applyBorder="1" applyAlignment="1">
      <alignment horizontal="left" vertical="center" wrapText="1"/>
      <protection locked="0"/>
    </xf>
    <xf numFmtId="0" fontId="5" fillId="0" borderId="20" xfId="67" applyFont="1" applyFill="1" applyBorder="1" applyAlignment="1">
      <alignment horizontal="left" vertical="center" wrapText="1"/>
      <protection locked="0"/>
    </xf>
    <xf numFmtId="0" fontId="5" fillId="0" borderId="17" xfId="67" applyFont="1" applyFill="1" applyBorder="1" applyAlignment="1">
      <alignment horizontal="left" vertical="center" wrapText="1"/>
      <protection locked="0"/>
    </xf>
    <xf numFmtId="0" fontId="31" fillId="0" borderId="16" xfId="67" applyFont="1" applyFill="1" applyBorder="1" applyAlignment="1">
      <alignment horizontal="center" vertical="center" wrapText="1"/>
      <protection locked="0"/>
    </xf>
    <xf numFmtId="0" fontId="31" fillId="0" borderId="20" xfId="67" applyFont="1" applyFill="1" applyBorder="1" applyAlignment="1">
      <alignment horizontal="center" vertical="center" wrapText="1"/>
      <protection locked="0"/>
    </xf>
    <xf numFmtId="0" fontId="48" fillId="0" borderId="14" xfId="67" applyFont="1" applyFill="1" applyBorder="1" applyAlignment="1">
      <alignment horizontal="center" wrapText="1"/>
      <protection locked="0"/>
    </xf>
    <xf numFmtId="10" fontId="5" fillId="0" borderId="0" xfId="67" applyNumberFormat="1" applyFont="1" applyFill="1" applyBorder="1" applyAlignment="1">
      <alignment horizontal="left" vertical="center" wrapText="1"/>
      <protection locked="0"/>
    </xf>
    <xf numFmtId="10" fontId="5" fillId="0" borderId="0" xfId="67" applyNumberFormat="1" applyFont="1" applyFill="1" applyBorder="1" applyAlignment="1">
      <alignment horizontal="right" vertical="center" wrapText="1"/>
      <protection locked="0"/>
    </xf>
    <xf numFmtId="0" fontId="27" fillId="0" borderId="0" xfId="67" applyFont="1" applyFill="1" applyBorder="1" applyAlignment="1">
      <alignment horizontal="left" wrapText="1"/>
      <protection locked="0"/>
    </xf>
    <xf numFmtId="0" fontId="27" fillId="0" borderId="11" xfId="67" applyFont="1" applyFill="1" applyBorder="1" applyAlignment="1">
      <alignment horizontal="center"/>
      <protection locked="0"/>
    </xf>
    <xf numFmtId="0" fontId="5" fillId="0" borderId="0" xfId="67" applyFont="1" applyFill="1" applyBorder="1" applyAlignment="1">
      <alignment horizontal="left" wrapText="1"/>
      <protection locked="0"/>
    </xf>
    <xf numFmtId="0" fontId="48" fillId="0" borderId="0" xfId="67" applyFont="1" applyFill="1" applyBorder="1" applyAlignment="1">
      <alignment horizontal="center" wrapText="1"/>
      <protection locked="0"/>
    </xf>
    <xf numFmtId="0" fontId="48" fillId="0" borderId="14" xfId="70" applyFont="1" applyBorder="1" applyAlignment="1">
      <alignment horizontal="center" wrapText="1"/>
      <protection locked="0"/>
    </xf>
    <xf numFmtId="0" fontId="4" fillId="0" borderId="0" xfId="70" applyFont="1" applyAlignment="1">
      <alignment horizontal="left" vertical="top" wrapText="1"/>
      <protection locked="0"/>
    </xf>
    <xf numFmtId="0" fontId="5" fillId="0" borderId="0" xfId="70" applyFont="1" applyAlignment="1">
      <alignment horizontal="left" wrapText="1"/>
      <protection locked="0"/>
    </xf>
    <xf numFmtId="0" fontId="27" fillId="0" borderId="0" xfId="70" applyFont="1" applyAlignment="1">
      <alignment horizontal="left" wrapText="1"/>
      <protection locked="0"/>
    </xf>
    <xf numFmtId="0" fontId="27" fillId="0" borderId="11" xfId="70" applyFont="1" applyBorder="1" applyAlignment="1">
      <alignment horizontal="center"/>
      <protection locked="0"/>
    </xf>
    <xf numFmtId="49" fontId="4" fillId="0" borderId="0" xfId="67" applyNumberFormat="1" applyFont="1" applyFill="1" applyAlignment="1">
      <alignment horizontal="right" vertical="center"/>
      <protection locked="0"/>
    </xf>
    <xf numFmtId="0" fontId="4" fillId="0" borderId="0" xfId="67" applyNumberFormat="1" applyFont="1" applyFill="1">
      <protection locked="0"/>
    </xf>
    <xf numFmtId="0" fontId="59" fillId="0" borderId="0" xfId="67" applyNumberFormat="1" applyFont="1" applyFill="1">
      <protection locked="0"/>
    </xf>
    <xf numFmtId="0" fontId="5" fillId="0" borderId="16" xfId="67" applyFont="1" applyFill="1" applyBorder="1" applyAlignment="1">
      <alignment horizontal="center" vertical="center" wrapText="1"/>
      <protection locked="0"/>
    </xf>
    <xf numFmtId="0" fontId="5" fillId="0" borderId="20" xfId="67" applyFont="1" applyFill="1" applyBorder="1" applyAlignment="1">
      <alignment horizontal="center" vertical="center" wrapText="1"/>
      <protection locked="0"/>
    </xf>
    <xf numFmtId="0" fontId="5" fillId="0" borderId="17" xfId="67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horizontal="center" vertical="center" wrapText="1"/>
      <protection locked="0"/>
    </xf>
  </cellXfs>
  <cellStyles count="71">
    <cellStyle name=" 1" xfId="48" xr:uid="{00000000-0005-0000-0000-000000000000}"/>
    <cellStyle name="_0056 ИП ДНС-5 (ВАХТОВЫЙ ПОСЕЛОК и ОЧИСТНЫЕ) 09 04 10г " xfId="49" xr:uid="{00000000-0005-0000-0000-000001000000}"/>
    <cellStyle name="_0056 ИП ДНС-5 (ДНС с УПСВ и ВОДОЗАБОР) 09 04 10г " xfId="50" xr:uid="{00000000-0005-0000-0000-000002000000}"/>
    <cellStyle name="_1171-20.2007 ПО Смета № 10_0056 ИП ДНС-5 (ВАХТОВЫЙ ПОСЕЛОК и ОЧИСТНЫЕ) 09 04 10г " xfId="51" xr:uid="{00000000-0005-0000-0000-000003000000}"/>
    <cellStyle name="_1171-20.2007 ПО Смета № 10_0056 ИП ДНС-5 (ДНС с УПСВ и ВОДОЗАБОР) 09 04 10г " xfId="52" xr:uid="{00000000-0005-0000-0000-000004000000}"/>
    <cellStyle name="_1216-29.2007.ПО - Смета №10 ЭС Баштанная " xfId="53" xr:uid="{00000000-0005-0000-0000-000005000000}"/>
    <cellStyle name="_1216-36.2007.ПО  см. по ф.1 ПС   " xfId="54" xr:uid="{00000000-0005-0000-0000-000006000000}"/>
    <cellStyle name="_1750608-0002Д007 смета № 12 ИТМ ГО ЧС " xfId="55" xr:uid="{00000000-0005-0000-0000-000007000000}"/>
    <cellStyle name="_Коммерческое предложение. Дополнение " xfId="56" xr:uid="{00000000-0005-0000-0000-000008000000}"/>
    <cellStyle name="_Материалы на эксплуатацию для Г А " xfId="43" xr:uid="{00000000-0005-0000-0000-000009000000}"/>
    <cellStyle name="_Степень физического износа " xfId="57" xr:uid="{00000000-0005-0000-0000-00000A000000}"/>
    <cellStyle name="_Техзадание АСУТП  СОЧИ " xfId="58" xr:uid="{00000000-0005-0000-0000-00000B000000}"/>
    <cellStyle name="_Трудозатраты " xfId="59" xr:uid="{00000000-0005-0000-0000-00000C000000}"/>
    <cellStyle name="20% — акцент1" xfId="1" builtinId="30" hidden="1" customBuiltin="1"/>
    <cellStyle name="20% — акцент2" xfId="2" builtinId="34" hidden="1" customBuiltin="1"/>
    <cellStyle name="20% — акцент3" xfId="3" builtinId="38" hidden="1" customBuiltin="1"/>
    <cellStyle name="20% — акцент4" xfId="4" builtinId="42" hidden="1" customBuiltin="1"/>
    <cellStyle name="20% — акцент5" xfId="5" builtinId="46" hidden="1" customBuiltin="1"/>
    <cellStyle name="20% — акцент6" xfId="6" builtinId="50" hidden="1" customBuiltin="1"/>
    <cellStyle name="40% — акцент1" xfId="7" builtinId="31" hidden="1" customBuiltin="1"/>
    <cellStyle name="40% — акцент2" xfId="8" builtinId="35" hidden="1" customBuiltin="1"/>
    <cellStyle name="40% — акцент3" xfId="9" builtinId="39" hidden="1" customBuiltin="1"/>
    <cellStyle name="40% — акцент4" xfId="10" builtinId="43" hidden="1" customBuiltin="1"/>
    <cellStyle name="40% — акцент5" xfId="11" builtinId="47" hidden="1" customBuiltin="1"/>
    <cellStyle name="40% — акцент6" xfId="12" builtinId="51" hidden="1" customBuiltin="1"/>
    <cellStyle name="60% — акцент1" xfId="13" builtinId="32" hidden="1" customBuiltin="1"/>
    <cellStyle name="60% — акцент2" xfId="14" builtinId="36" hidden="1" customBuiltin="1"/>
    <cellStyle name="60% — акцент3" xfId="15" builtinId="40" hidden="1" customBuiltin="1"/>
    <cellStyle name="60% — акцент4" xfId="16" builtinId="44" hidden="1" customBuiltin="1"/>
    <cellStyle name="60% — акцент5" xfId="17" builtinId="48" hidden="1" customBuiltin="1"/>
    <cellStyle name="60% — акцент6" xfId="18" builtinId="52" hidden="1" customBuiltin="1"/>
    <cellStyle name="Comma [0]" xfId="44" xr:uid="{00000000-0005-0000-0000-00001F000000}"/>
    <cellStyle name="Currency [0]" xfId="45" xr:uid="{00000000-0005-0000-0000-000020000000}"/>
    <cellStyle name="Normal" xfId="46" xr:uid="{00000000-0005-0000-0000-000021000000}"/>
    <cellStyle name="Normal1" xfId="47" xr:uid="{00000000-0005-0000-0000-000022000000}"/>
    <cellStyle name="S7_+см 4 4 1 пож сигнал- КНС-5+ " xfId="60" xr:uid="{00000000-0005-0000-0000-000023000000}"/>
    <cellStyle name="S8_+см 4 4 1 пож сигнал- КНС-5+ " xfId="61" xr:uid="{00000000-0005-0000-0000-000024000000}"/>
    <cellStyle name="Акцент1" xfId="19" builtinId="29" hidden="1" customBuiltin="1"/>
    <cellStyle name="Акцент2" xfId="20" builtinId="33" hidden="1" customBuiltin="1"/>
    <cellStyle name="Акцент3" xfId="21" builtinId="37" hidden="1" customBuiltin="1"/>
    <cellStyle name="Акцент4" xfId="22" builtinId="41" hidden="1" customBuiltin="1"/>
    <cellStyle name="Акцент5" xfId="23" builtinId="45" hidden="1" customBuiltin="1"/>
    <cellStyle name="Акцент6" xfId="24" builtinId="49" hidden="1" customBuiltin="1"/>
    <cellStyle name="Ввод " xfId="25" builtinId="20" customBuiltin="1"/>
    <cellStyle name="Вывод" xfId="26" builtinId="21" hidden="1" customBuiltin="1"/>
    <cellStyle name="Вычисление" xfId="27" builtinId="22" hidden="1" customBuiltin="1"/>
    <cellStyle name="Гиперссылка" xfId="42" builtinId="8" hidden="1" customBuiltin="1"/>
    <cellStyle name="Гиперссылка 2" xfId="69" xr:uid="{00000000-0005-0000-0000-00002F000000}"/>
    <cellStyle name="Денежный" xfId="64" builtinId="4" hidden="1" customBuiltin="1"/>
    <cellStyle name="Денежный [0]" xfId="65" builtinId="7" hidden="1" customBuiltin="1"/>
    <cellStyle name="Заголовок 1" xfId="28" builtinId="16" hidden="1" customBuiltin="1"/>
    <cellStyle name="Заголовок 2" xfId="29" builtinId="17" hidden="1" customBuiltin="1"/>
    <cellStyle name="Заголовок 3" xfId="30" builtinId="18" hidden="1" customBuiltin="1"/>
    <cellStyle name="Заголовок 4" xfId="31" builtinId="19" hidden="1" customBuiltin="1"/>
    <cellStyle name="Итог" xfId="32" builtinId="25" hidden="1" customBuiltin="1"/>
    <cellStyle name="Контрольная ячейка" xfId="33" builtinId="23" hidden="1" customBuiltin="1"/>
    <cellStyle name="Название" xfId="34" builtinId="15" hidden="1" customBuiltin="1"/>
    <cellStyle name="Нейтральный" xfId="35" builtinId="28" hidden="1" customBuiltin="1"/>
    <cellStyle name="Обычный" xfId="0" builtinId="0" customBuiltin="1"/>
    <cellStyle name="Обычный 2" xfId="67" xr:uid="{00000000-0005-0000-0000-00003B000000}"/>
    <cellStyle name="Обычный 2 3" xfId="70" xr:uid="{B2559CA4-2C87-4A06-8122-08170DA3B96E}"/>
    <cellStyle name="Обычный 3" xfId="68" xr:uid="{00000000-0005-0000-0000-00003C000000}"/>
    <cellStyle name="Плохой" xfId="36" builtinId="27" hidden="1" customBuiltin="1"/>
    <cellStyle name="Пояснение" xfId="37" builtinId="53" hidden="1" customBuiltin="1"/>
    <cellStyle name="Примечание" xfId="38" builtinId="10" hidden="1" customBuiltin="1"/>
    <cellStyle name="Процентный" xfId="66" builtinId="5" hidden="1" customBuiltin="1"/>
    <cellStyle name="Связанная ячейка" xfId="39" builtinId="24" hidden="1" customBuiltin="1"/>
    <cellStyle name="Текст предупреждения" xfId="40" builtinId="11" hidden="1" customBuiltin="1"/>
    <cellStyle name="Финансовый" xfId="62" builtinId="3" hidden="1" customBuiltin="1"/>
    <cellStyle name="Финансовый [0]" xfId="63" builtinId="6" hidden="1" customBuiltin="1"/>
    <cellStyle name="Хороший" xfId="41" builtinId="26" hidden="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Метро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tabColor rgb="FFFFFF00"/>
    <pageSetUpPr fitToPage="1"/>
  </sheetPr>
  <dimension ref="A1:AH513"/>
  <sheetViews>
    <sheetView tabSelected="1" view="pageBreakPreview" topLeftCell="A4" zoomScale="70" zoomScaleNormal="73" zoomScaleSheetLayoutView="70" workbookViewId="0">
      <selection activeCell="A4" sqref="A4:H4"/>
    </sheetView>
  </sheetViews>
  <sheetFormatPr defaultColWidth="8.25" defaultRowHeight="20.25" x14ac:dyDescent="0.3"/>
  <cols>
    <col min="1" max="1" width="3.5" style="3" customWidth="1"/>
    <col min="2" max="2" width="36.625" style="3" customWidth="1"/>
    <col min="3" max="3" width="11.75" style="3" customWidth="1"/>
    <col min="4" max="5" width="16.625" style="3" customWidth="1"/>
    <col min="6" max="6" width="12.25" style="3" customWidth="1"/>
    <col min="7" max="7" width="13.875" style="3" customWidth="1"/>
    <col min="8" max="8" width="15.625" style="3" customWidth="1"/>
    <col min="9" max="9" width="14.375" style="155" customWidth="1"/>
    <col min="10" max="10" width="15.875" style="155" customWidth="1"/>
    <col min="11" max="11" width="12.125" style="155" customWidth="1"/>
    <col min="12" max="12" width="14.375" style="155" customWidth="1"/>
    <col min="13" max="13" width="7.25" style="5" hidden="1" customWidth="1"/>
    <col min="14" max="14" width="8.25" style="5" hidden="1" customWidth="1"/>
    <col min="15" max="15" width="9.25" style="5" customWidth="1"/>
    <col min="16" max="16" width="10.5" style="5" customWidth="1"/>
    <col min="17" max="17" width="7.125" style="5" customWidth="1"/>
    <col min="18" max="18" width="10.5" style="5" customWidth="1"/>
    <col min="19" max="19" width="12.25" style="5" customWidth="1"/>
    <col min="20" max="20" width="8.5" style="5" customWidth="1"/>
    <col min="21" max="21" width="14.125" style="6" customWidth="1"/>
    <col min="22" max="22" width="23.375" style="6" customWidth="1"/>
    <col min="23" max="23" width="15.625" style="6" customWidth="1"/>
    <col min="24" max="24" width="18.75" style="6" customWidth="1"/>
    <col min="25" max="25" width="16.375" style="6" customWidth="1"/>
    <col min="26" max="26" width="9.625" style="6" customWidth="1"/>
    <col min="27" max="28" width="8.25" style="6"/>
    <col min="29" max="29" width="12.5" style="6" customWidth="1"/>
    <col min="30" max="16384" width="8.25" style="6"/>
  </cols>
  <sheetData>
    <row r="1" spans="1:30" hidden="1" x14ac:dyDescent="0.3">
      <c r="I1" s="4" t="s">
        <v>5</v>
      </c>
      <c r="J1" s="4" t="s">
        <v>5</v>
      </c>
      <c r="K1" s="4"/>
      <c r="L1" s="4"/>
    </row>
    <row r="2" spans="1:30" hidden="1" x14ac:dyDescent="0.3">
      <c r="I2" s="4" t="s">
        <v>6</v>
      </c>
      <c r="J2" s="4" t="s">
        <v>6</v>
      </c>
      <c r="K2" s="4"/>
      <c r="L2" s="4"/>
    </row>
    <row r="3" spans="1:30" s="10" customFormat="1" ht="15.75" hidden="1" x14ac:dyDescent="0.25">
      <c r="A3" s="7"/>
      <c r="B3" s="7"/>
      <c r="C3" s="7"/>
      <c r="D3" s="7"/>
      <c r="E3" s="7"/>
      <c r="F3" s="7"/>
      <c r="G3" s="7"/>
      <c r="H3" s="8"/>
      <c r="I3" s="4" t="s">
        <v>7</v>
      </c>
      <c r="J3" s="4" t="s">
        <v>7</v>
      </c>
      <c r="K3" s="4"/>
      <c r="L3" s="4"/>
      <c r="M3" s="9"/>
      <c r="N3" s="9"/>
      <c r="O3" s="9"/>
      <c r="P3" s="9"/>
      <c r="Q3" s="9"/>
      <c r="R3" s="9"/>
      <c r="S3" s="9"/>
      <c r="T3" s="9"/>
    </row>
    <row r="4" spans="1:30" ht="74.25" customHeight="1" x14ac:dyDescent="0.3">
      <c r="A4" s="219" t="s">
        <v>121</v>
      </c>
      <c r="B4" s="219"/>
      <c r="C4" s="219"/>
      <c r="D4" s="219"/>
      <c r="E4" s="219"/>
      <c r="F4" s="219"/>
      <c r="G4" s="219"/>
      <c r="H4" s="219"/>
      <c r="I4" s="11"/>
      <c r="J4" s="12"/>
      <c r="K4" s="12"/>
      <c r="L4" s="12"/>
      <c r="M4" s="13"/>
      <c r="N4" s="13"/>
      <c r="V4" s="14"/>
    </row>
    <row r="5" spans="1:30" s="16" customFormat="1" ht="16.149999999999999" customHeight="1" x14ac:dyDescent="0.25">
      <c r="A5" s="220"/>
      <c r="B5" s="220"/>
      <c r="C5" s="221"/>
      <c r="D5" s="221"/>
      <c r="E5" s="221"/>
      <c r="F5" s="221"/>
      <c r="G5" s="221"/>
      <c r="H5" s="221"/>
      <c r="I5" s="17"/>
      <c r="J5" s="17"/>
      <c r="K5" s="17"/>
      <c r="L5" s="17"/>
      <c r="M5" s="15"/>
      <c r="N5" s="15"/>
      <c r="O5" s="15"/>
      <c r="P5" s="15"/>
      <c r="Q5" s="15"/>
      <c r="R5" s="15"/>
      <c r="S5" s="15"/>
      <c r="T5" s="15"/>
    </row>
    <row r="6" spans="1:30" s="23" customFormat="1" ht="16.149999999999999" customHeight="1" x14ac:dyDescent="0.25">
      <c r="A6" s="18"/>
      <c r="B6" s="18"/>
      <c r="C6" s="18"/>
      <c r="D6" s="19"/>
      <c r="E6" s="20"/>
      <c r="F6" s="19"/>
      <c r="G6" s="245"/>
      <c r="H6" s="246"/>
      <c r="I6" s="247"/>
      <c r="J6" s="21"/>
      <c r="K6" s="21"/>
      <c r="L6" s="21"/>
      <c r="M6" s="22"/>
      <c r="N6" s="22"/>
      <c r="O6" s="22"/>
      <c r="P6" s="22"/>
      <c r="Q6" s="22"/>
      <c r="R6" s="22"/>
      <c r="S6" s="22"/>
      <c r="T6" s="22"/>
      <c r="W6" s="24"/>
      <c r="X6" s="25"/>
      <c r="Y6" s="26"/>
    </row>
    <row r="7" spans="1:30" s="26" customFormat="1" ht="36" customHeight="1" x14ac:dyDescent="0.25">
      <c r="A7" s="213" t="s">
        <v>0</v>
      </c>
      <c r="B7" s="213" t="s">
        <v>8</v>
      </c>
      <c r="C7" s="213" t="s">
        <v>9</v>
      </c>
      <c r="D7" s="213" t="s">
        <v>10</v>
      </c>
      <c r="E7" s="213" t="s">
        <v>11</v>
      </c>
      <c r="F7" s="213"/>
      <c r="G7" s="213"/>
      <c r="H7" s="213" t="s">
        <v>12</v>
      </c>
      <c r="I7" s="246"/>
      <c r="J7" s="27"/>
      <c r="K7" s="27"/>
      <c r="L7" s="27"/>
      <c r="M7" s="5"/>
      <c r="N7" s="5"/>
      <c r="O7" s="5"/>
      <c r="P7" s="5"/>
      <c r="Q7" s="5"/>
      <c r="R7" s="5"/>
      <c r="S7" s="5"/>
      <c r="T7" s="5"/>
      <c r="W7" s="24"/>
      <c r="X7" s="25"/>
      <c r="AA7" s="23"/>
      <c r="AB7" s="28"/>
      <c r="AD7" s="29"/>
    </row>
    <row r="8" spans="1:30" s="26" customFormat="1" ht="24" customHeight="1" x14ac:dyDescent="0.2">
      <c r="A8" s="213"/>
      <c r="B8" s="213"/>
      <c r="C8" s="213"/>
      <c r="D8" s="213"/>
      <c r="E8" s="212" t="s">
        <v>13</v>
      </c>
      <c r="F8" s="212" t="s">
        <v>14</v>
      </c>
      <c r="G8" s="212" t="s">
        <v>15</v>
      </c>
      <c r="H8" s="213"/>
      <c r="I8" s="30"/>
      <c r="J8" s="30"/>
      <c r="K8" s="30"/>
      <c r="L8" s="30"/>
      <c r="M8" s="5"/>
      <c r="N8" s="5"/>
      <c r="O8" s="5"/>
      <c r="P8" s="5"/>
      <c r="Q8" s="5"/>
      <c r="R8" s="5"/>
      <c r="S8" s="5"/>
      <c r="T8" s="5"/>
      <c r="W8" s="24"/>
      <c r="X8" s="25"/>
      <c r="AA8" s="23"/>
      <c r="AB8" s="23"/>
      <c r="AC8" s="31"/>
      <c r="AD8" s="29"/>
    </row>
    <row r="9" spans="1:30" s="26" customFormat="1" ht="21" hidden="1" customHeight="1" x14ac:dyDescent="0.25">
      <c r="A9" s="248" t="s">
        <v>54</v>
      </c>
      <c r="B9" s="249"/>
      <c r="C9" s="249"/>
      <c r="D9" s="249"/>
      <c r="E9" s="249"/>
      <c r="F9" s="249"/>
      <c r="G9" s="249"/>
      <c r="H9" s="250"/>
      <c r="I9" s="32"/>
      <c r="J9" s="32"/>
      <c r="K9" s="32"/>
      <c r="L9" s="32"/>
      <c r="M9" s="5"/>
      <c r="N9" s="5"/>
      <c r="O9" s="5"/>
      <c r="P9" s="5"/>
      <c r="Q9" s="5"/>
      <c r="R9" s="5"/>
      <c r="S9" s="5"/>
      <c r="T9" s="5"/>
      <c r="AD9" s="29"/>
    </row>
    <row r="10" spans="1:30" ht="33.75" hidden="1" customHeight="1" x14ac:dyDescent="0.3">
      <c r="A10" s="33">
        <v>1</v>
      </c>
      <c r="B10" s="34" t="s">
        <v>99</v>
      </c>
      <c r="C10" s="35"/>
      <c r="D10" s="33" t="s">
        <v>55</v>
      </c>
      <c r="E10" s="33" t="s">
        <v>56</v>
      </c>
      <c r="F10" s="33">
        <v>0</v>
      </c>
      <c r="G10" s="36">
        <v>5849</v>
      </c>
      <c r="H10" s="37">
        <f>G10*F10</f>
        <v>0</v>
      </c>
      <c r="I10" s="38"/>
      <c r="J10" s="38"/>
      <c r="K10" s="38"/>
      <c r="L10" s="38"/>
      <c r="X10" s="39"/>
      <c r="Y10" s="39"/>
      <c r="Z10" s="39"/>
      <c r="AC10" s="40"/>
      <c r="AD10" s="41"/>
    </row>
    <row r="11" spans="1:30" ht="35.25" hidden="1" customHeight="1" x14ac:dyDescent="0.3">
      <c r="A11" s="33">
        <v>2</v>
      </c>
      <c r="B11" s="34" t="s">
        <v>57</v>
      </c>
      <c r="C11" s="35"/>
      <c r="D11" s="35" t="s">
        <v>58</v>
      </c>
      <c r="E11" s="33" t="s">
        <v>56</v>
      </c>
      <c r="F11" s="33">
        <v>0</v>
      </c>
      <c r="G11" s="36">
        <v>7703</v>
      </c>
      <c r="H11" s="37">
        <f>G11*F11</f>
        <v>0</v>
      </c>
      <c r="I11" s="38"/>
      <c r="J11" s="38"/>
      <c r="K11" s="38"/>
      <c r="L11" s="38"/>
      <c r="X11" s="39"/>
      <c r="Y11" s="39"/>
      <c r="Z11" s="39"/>
      <c r="AC11" s="40"/>
      <c r="AD11" s="41"/>
    </row>
    <row r="12" spans="1:30" ht="33" hidden="1" customHeight="1" x14ac:dyDescent="0.3">
      <c r="A12" s="33">
        <v>3</v>
      </c>
      <c r="B12" s="34" t="s">
        <v>88</v>
      </c>
      <c r="C12" s="35"/>
      <c r="D12" s="35" t="s">
        <v>58</v>
      </c>
      <c r="E12" s="33" t="s">
        <v>17</v>
      </c>
      <c r="F12" s="33">
        <v>0</v>
      </c>
      <c r="G12" s="36">
        <v>570</v>
      </c>
      <c r="H12" s="37">
        <f t="shared" ref="H12" si="0">G12*F12</f>
        <v>0</v>
      </c>
      <c r="I12" s="38"/>
      <c r="J12" s="38"/>
      <c r="K12" s="38"/>
      <c r="L12" s="38"/>
      <c r="X12" s="39"/>
      <c r="Y12" s="39"/>
      <c r="Z12" s="39"/>
      <c r="AC12" s="40"/>
      <c r="AD12" s="41"/>
    </row>
    <row r="13" spans="1:30" ht="33" hidden="1" customHeight="1" x14ac:dyDescent="0.3">
      <c r="A13" s="33">
        <v>4</v>
      </c>
      <c r="B13" s="34" t="s">
        <v>104</v>
      </c>
      <c r="C13" s="35"/>
      <c r="D13" s="35" t="s">
        <v>103</v>
      </c>
      <c r="E13" s="33" t="s">
        <v>20</v>
      </c>
      <c r="F13" s="33"/>
      <c r="G13" s="36">
        <v>11.5</v>
      </c>
      <c r="H13" s="37">
        <f t="shared" ref="H13:H24" si="1">G13*F13</f>
        <v>0</v>
      </c>
      <c r="I13" s="38"/>
      <c r="J13" s="38"/>
      <c r="K13" s="38"/>
      <c r="L13" s="38"/>
      <c r="X13" s="39"/>
      <c r="Y13" s="39"/>
      <c r="Z13" s="39"/>
      <c r="AC13" s="40"/>
      <c r="AD13" s="41"/>
    </row>
    <row r="14" spans="1:30" ht="51" hidden="1" customHeight="1" x14ac:dyDescent="0.3">
      <c r="A14" s="33">
        <v>3</v>
      </c>
      <c r="B14" s="34" t="s">
        <v>59</v>
      </c>
      <c r="C14" s="35"/>
      <c r="D14" s="35" t="s">
        <v>58</v>
      </c>
      <c r="E14" s="33" t="s">
        <v>17</v>
      </c>
      <c r="F14" s="33"/>
      <c r="G14" s="36">
        <v>163</v>
      </c>
      <c r="H14" s="37">
        <f>G14*F14</f>
        <v>0</v>
      </c>
      <c r="I14" s="38"/>
      <c r="J14" s="38"/>
      <c r="K14" s="38"/>
      <c r="L14" s="38"/>
      <c r="X14" s="39"/>
      <c r="Y14" s="39"/>
      <c r="Z14" s="39"/>
      <c r="AC14" s="40"/>
      <c r="AD14" s="41"/>
    </row>
    <row r="15" spans="1:30" ht="66" hidden="1" customHeight="1" x14ac:dyDescent="0.3">
      <c r="A15" s="33">
        <v>4</v>
      </c>
      <c r="B15" s="34" t="s">
        <v>100</v>
      </c>
      <c r="C15" s="35"/>
      <c r="D15" s="33" t="s">
        <v>60</v>
      </c>
      <c r="E15" s="33" t="s">
        <v>17</v>
      </c>
      <c r="F15" s="33">
        <v>0</v>
      </c>
      <c r="G15" s="36">
        <v>37637</v>
      </c>
      <c r="H15" s="37">
        <f>G15*F15*0.5</f>
        <v>0</v>
      </c>
      <c r="I15" s="43"/>
      <c r="J15" s="174"/>
      <c r="K15" s="38"/>
      <c r="L15" s="38"/>
      <c r="X15" s="39"/>
      <c r="Y15" s="39"/>
      <c r="Z15" s="39"/>
      <c r="AC15" s="40"/>
      <c r="AD15" s="41"/>
    </row>
    <row r="16" spans="1:30" ht="28.5" hidden="1" customHeight="1" x14ac:dyDescent="0.3">
      <c r="A16" s="33"/>
      <c r="B16" s="34"/>
      <c r="C16" s="35"/>
      <c r="D16" s="33" t="s">
        <v>16</v>
      </c>
      <c r="E16" s="33" t="s">
        <v>17</v>
      </c>
      <c r="F16" s="33"/>
      <c r="G16" s="36">
        <v>3420</v>
      </c>
      <c r="H16" s="37">
        <f t="shared" si="1"/>
        <v>0</v>
      </c>
      <c r="I16" s="44"/>
      <c r="J16" s="38"/>
      <c r="K16" s="38"/>
      <c r="L16" s="38"/>
      <c r="X16" s="39"/>
      <c r="Y16" s="39"/>
      <c r="Z16" s="39"/>
      <c r="AC16" s="40"/>
      <c r="AD16" s="41"/>
    </row>
    <row r="17" spans="1:30" hidden="1" x14ac:dyDescent="0.3">
      <c r="A17" s="33"/>
      <c r="B17" s="34"/>
      <c r="C17" s="35"/>
      <c r="D17" s="33" t="s">
        <v>18</v>
      </c>
      <c r="E17" s="33" t="s">
        <v>17</v>
      </c>
      <c r="F17" s="33"/>
      <c r="G17" s="36"/>
      <c r="H17" s="37">
        <f t="shared" si="1"/>
        <v>0</v>
      </c>
      <c r="I17" s="44"/>
      <c r="J17" s="38"/>
      <c r="K17" s="38"/>
      <c r="L17" s="38"/>
      <c r="X17" s="39"/>
      <c r="Y17" s="39"/>
      <c r="Z17" s="39"/>
      <c r="AC17" s="40"/>
      <c r="AD17" s="41"/>
    </row>
    <row r="18" spans="1:30" ht="1.5" customHeight="1" x14ac:dyDescent="0.3">
      <c r="A18" s="33"/>
      <c r="B18" s="34"/>
      <c r="C18" s="35"/>
      <c r="D18" s="33" t="s">
        <v>18</v>
      </c>
      <c r="E18" s="33" t="s">
        <v>17</v>
      </c>
      <c r="F18" s="33"/>
      <c r="G18" s="36">
        <v>330</v>
      </c>
      <c r="H18" s="37">
        <f>G18*F18</f>
        <v>0</v>
      </c>
      <c r="I18" s="45"/>
      <c r="J18" s="30"/>
      <c r="K18" s="30"/>
      <c r="L18" s="30"/>
    </row>
    <row r="19" spans="1:30" ht="31.5" hidden="1" customHeight="1" x14ac:dyDescent="0.3">
      <c r="A19" s="33"/>
      <c r="B19" s="46"/>
      <c r="C19" s="47"/>
      <c r="D19" s="33" t="s">
        <v>19</v>
      </c>
      <c r="E19" s="33" t="s">
        <v>17</v>
      </c>
      <c r="F19" s="33"/>
      <c r="G19" s="36"/>
      <c r="H19" s="37">
        <f t="shared" si="1"/>
        <v>0</v>
      </c>
      <c r="I19" s="45"/>
      <c r="J19" s="30"/>
      <c r="K19" s="30"/>
      <c r="L19" s="30"/>
    </row>
    <row r="20" spans="1:30" ht="33.75" hidden="1" customHeight="1" x14ac:dyDescent="0.3">
      <c r="A20" s="33"/>
      <c r="B20" s="46"/>
      <c r="C20" s="35"/>
      <c r="D20" s="33" t="s">
        <v>19</v>
      </c>
      <c r="E20" s="33" t="s">
        <v>17</v>
      </c>
      <c r="F20" s="33"/>
      <c r="G20" s="36">
        <v>15625</v>
      </c>
      <c r="H20" s="37">
        <f t="shared" si="1"/>
        <v>0</v>
      </c>
      <c r="I20" s="45"/>
      <c r="J20" s="30"/>
      <c r="K20" s="30"/>
      <c r="L20" s="30"/>
    </row>
    <row r="21" spans="1:30" ht="28.5" hidden="1" customHeight="1" x14ac:dyDescent="0.3">
      <c r="A21" s="33"/>
      <c r="B21" s="48"/>
      <c r="C21" s="47"/>
      <c r="D21" s="33"/>
      <c r="E21" s="33"/>
      <c r="F21" s="33"/>
      <c r="G21" s="36"/>
      <c r="H21" s="37">
        <f>G21*F21</f>
        <v>0</v>
      </c>
      <c r="I21" s="45"/>
      <c r="J21" s="30"/>
      <c r="K21" s="30"/>
      <c r="L21" s="30"/>
    </row>
    <row r="22" spans="1:30" ht="38.25" hidden="1" customHeight="1" x14ac:dyDescent="0.3">
      <c r="A22" s="33">
        <v>5</v>
      </c>
      <c r="B22" s="34"/>
      <c r="C22" s="35"/>
      <c r="D22" s="33" t="s">
        <v>105</v>
      </c>
      <c r="E22" s="33"/>
      <c r="F22" s="33"/>
      <c r="G22" s="36"/>
      <c r="H22" s="37"/>
      <c r="I22" s="45"/>
      <c r="J22" s="30"/>
      <c r="K22" s="30"/>
      <c r="L22" s="30"/>
    </row>
    <row r="23" spans="1:30" ht="33.75" hidden="1" customHeight="1" x14ac:dyDescent="0.3">
      <c r="A23" s="33"/>
      <c r="B23" s="46"/>
      <c r="C23" s="47"/>
      <c r="D23" s="33"/>
      <c r="E23" s="33"/>
      <c r="F23" s="33"/>
      <c r="G23" s="36"/>
      <c r="H23" s="37">
        <f t="shared" si="1"/>
        <v>0</v>
      </c>
      <c r="I23" s="45"/>
      <c r="J23" s="30"/>
      <c r="K23" s="30"/>
      <c r="L23" s="30"/>
    </row>
    <row r="24" spans="1:30" ht="35.25" hidden="1" customHeight="1" x14ac:dyDescent="0.3">
      <c r="A24" s="33"/>
      <c r="B24" s="46"/>
      <c r="C24" s="47"/>
      <c r="D24" s="33"/>
      <c r="E24" s="33"/>
      <c r="F24" s="33"/>
      <c r="G24" s="36"/>
      <c r="H24" s="37">
        <f t="shared" si="1"/>
        <v>0</v>
      </c>
      <c r="I24" s="45"/>
      <c r="J24" s="30"/>
      <c r="K24" s="30"/>
      <c r="L24" s="30"/>
    </row>
    <row r="25" spans="1:30" ht="33" hidden="1" customHeight="1" x14ac:dyDescent="0.3">
      <c r="A25" s="33"/>
      <c r="B25" s="48" t="s">
        <v>21</v>
      </c>
      <c r="C25" s="49"/>
      <c r="D25" s="33"/>
      <c r="E25" s="50"/>
      <c r="F25" s="50"/>
      <c r="G25" s="51"/>
      <c r="H25" s="52">
        <f>SUM(H10:H24)</f>
        <v>0</v>
      </c>
      <c r="I25" s="53"/>
      <c r="J25" s="38"/>
      <c r="K25" s="38"/>
      <c r="L25" s="38"/>
      <c r="W25" s="26"/>
      <c r="X25" s="25"/>
      <c r="Y25" s="26"/>
      <c r="Z25" s="23"/>
      <c r="AA25" s="23"/>
      <c r="AB25" s="23"/>
      <c r="AC25" s="23"/>
    </row>
    <row r="26" spans="1:30" ht="41.25" hidden="1" customHeight="1" x14ac:dyDescent="0.3">
      <c r="A26" s="33"/>
      <c r="B26" s="46" t="s">
        <v>106</v>
      </c>
      <c r="C26" s="47"/>
      <c r="D26" s="33" t="s">
        <v>105</v>
      </c>
      <c r="E26" s="33"/>
      <c r="F26" s="33"/>
      <c r="G26" s="57">
        <v>6.9999999999999999E-4</v>
      </c>
      <c r="H26" s="37">
        <f t="shared" ref="H26:H27" si="2">ROUND($H$25*G26,2)</f>
        <v>0</v>
      </c>
      <c r="I26" s="55"/>
      <c r="J26" s="30"/>
      <c r="K26" s="30"/>
      <c r="L26" s="30"/>
      <c r="W26" s="26"/>
      <c r="X26" s="26"/>
      <c r="Y26" s="26"/>
      <c r="Z26" s="26"/>
      <c r="AA26" s="23"/>
      <c r="AB26" s="28"/>
      <c r="AC26" s="26"/>
    </row>
    <row r="27" spans="1:30" ht="39" hidden="1" customHeight="1" x14ac:dyDescent="0.3">
      <c r="A27" s="33"/>
      <c r="B27" s="46" t="s">
        <v>22</v>
      </c>
      <c r="C27" s="47"/>
      <c r="D27" s="33" t="s">
        <v>61</v>
      </c>
      <c r="E27" s="33"/>
      <c r="F27" s="33"/>
      <c r="G27" s="54">
        <v>0</v>
      </c>
      <c r="H27" s="37">
        <f t="shared" si="2"/>
        <v>0</v>
      </c>
      <c r="I27" s="55"/>
      <c r="J27" s="30"/>
      <c r="K27" s="30"/>
      <c r="L27" s="30"/>
      <c r="W27" s="26"/>
      <c r="X27" s="25"/>
      <c r="Y27" s="26"/>
      <c r="Z27" s="26"/>
      <c r="AA27" s="23"/>
      <c r="AB27" s="23"/>
      <c r="AC27" s="31"/>
    </row>
    <row r="28" spans="1:30" ht="36.75" hidden="1" customHeight="1" x14ac:dyDescent="0.3">
      <c r="A28" s="33"/>
      <c r="B28" s="46" t="s">
        <v>23</v>
      </c>
      <c r="C28" s="35"/>
      <c r="D28" s="33" t="s">
        <v>61</v>
      </c>
      <c r="E28" s="33"/>
      <c r="F28" s="33"/>
      <c r="G28" s="57">
        <f>1.3%</f>
        <v>1.3000000000000001E-2</v>
      </c>
      <c r="H28" s="37">
        <f>ROUND($H$25*G28,2)</f>
        <v>0</v>
      </c>
      <c r="I28" s="53"/>
      <c r="J28" s="38"/>
      <c r="K28" s="38"/>
      <c r="L28" s="38"/>
      <c r="W28" s="26"/>
      <c r="X28" s="26"/>
      <c r="Y28" s="26"/>
      <c r="Z28" s="26"/>
      <c r="AA28" s="26"/>
      <c r="AB28" s="26"/>
      <c r="AC28" s="26"/>
    </row>
    <row r="29" spans="1:30" ht="39" hidden="1" customHeight="1" x14ac:dyDescent="0.3">
      <c r="A29" s="33"/>
      <c r="B29" s="46" t="s">
        <v>24</v>
      </c>
      <c r="C29" s="35"/>
      <c r="D29" s="33" t="s">
        <v>61</v>
      </c>
      <c r="E29" s="33"/>
      <c r="F29" s="33"/>
      <c r="G29" s="54">
        <v>0.08</v>
      </c>
      <c r="H29" s="37">
        <f>ROUND($H$25*G29,2)</f>
        <v>0</v>
      </c>
      <c r="I29" s="53">
        <v>8.5</v>
      </c>
      <c r="J29" s="38"/>
      <c r="K29" s="38"/>
      <c r="L29" s="38"/>
      <c r="X29" s="58"/>
      <c r="Y29" s="39"/>
      <c r="Z29" s="39"/>
      <c r="AC29" s="40"/>
    </row>
    <row r="30" spans="1:30" ht="35.25" hidden="1" customHeight="1" x14ac:dyDescent="0.3">
      <c r="A30" s="33"/>
      <c r="B30" s="46" t="s">
        <v>25</v>
      </c>
      <c r="C30" s="35"/>
      <c r="D30" s="33" t="s">
        <v>61</v>
      </c>
      <c r="E30" s="33"/>
      <c r="F30" s="33"/>
      <c r="G30" s="57">
        <v>3.1800000000000002E-2</v>
      </c>
      <c r="H30" s="37">
        <f>ROUND($H$25*G30,2)</f>
        <v>0</v>
      </c>
      <c r="I30" s="53"/>
      <c r="J30" s="38"/>
      <c r="K30" s="38"/>
      <c r="L30" s="38"/>
    </row>
    <row r="31" spans="1:30" ht="28.5" hidden="1" customHeight="1" x14ac:dyDescent="0.3">
      <c r="A31" s="33"/>
      <c r="B31" s="46" t="s">
        <v>62</v>
      </c>
      <c r="C31" s="35"/>
      <c r="D31" s="33" t="s">
        <v>61</v>
      </c>
      <c r="E31" s="33"/>
      <c r="F31" s="33"/>
      <c r="G31" s="54">
        <v>0.09</v>
      </c>
      <c r="H31" s="37">
        <f>ROUND($H$25*G31,2)</f>
        <v>0</v>
      </c>
      <c r="I31" s="53"/>
      <c r="J31" s="38"/>
      <c r="K31" s="38"/>
      <c r="L31" s="38"/>
      <c r="W31" s="26"/>
      <c r="X31" s="25"/>
      <c r="Y31" s="26"/>
      <c r="Z31" s="23"/>
      <c r="AA31" s="23"/>
      <c r="AB31" s="23"/>
      <c r="AC31" s="23"/>
    </row>
    <row r="32" spans="1:30" ht="28.5" hidden="1" customHeight="1" x14ac:dyDescent="0.3">
      <c r="A32" s="33"/>
      <c r="B32" s="46" t="s">
        <v>26</v>
      </c>
      <c r="C32" s="35"/>
      <c r="D32" s="33" t="s">
        <v>61</v>
      </c>
      <c r="E32" s="33"/>
      <c r="F32" s="33"/>
      <c r="G32" s="54">
        <v>0.03</v>
      </c>
      <c r="H32" s="37">
        <f>ROUND($H$25*G32,2)</f>
        <v>0</v>
      </c>
      <c r="I32" s="53"/>
      <c r="J32" s="38"/>
      <c r="K32" s="38"/>
      <c r="L32" s="38"/>
      <c r="W32" s="26"/>
      <c r="X32" s="26"/>
      <c r="Y32" s="26"/>
      <c r="Z32" s="26"/>
      <c r="AA32" s="23"/>
      <c r="AB32" s="28"/>
      <c r="AC32" s="26"/>
    </row>
    <row r="33" spans="1:29" ht="24" hidden="1" customHeight="1" x14ac:dyDescent="0.3">
      <c r="A33" s="33"/>
      <c r="B33" s="228" t="s">
        <v>27</v>
      </c>
      <c r="C33" s="229"/>
      <c r="D33" s="229"/>
      <c r="E33" s="229"/>
      <c r="F33" s="229"/>
      <c r="G33" s="230"/>
      <c r="H33" s="52">
        <f>SUM(H25:H32)</f>
        <v>0</v>
      </c>
      <c r="I33" s="53"/>
      <c r="J33" s="38"/>
      <c r="K33" s="38"/>
      <c r="L33" s="38"/>
      <c r="W33" s="26"/>
      <c r="X33" s="25"/>
      <c r="Y33" s="26"/>
      <c r="Z33" s="26"/>
      <c r="AA33" s="23"/>
      <c r="AB33" s="23"/>
      <c r="AC33" s="31"/>
    </row>
    <row r="34" spans="1:29" ht="31.5" hidden="1" customHeight="1" x14ac:dyDescent="0.3">
      <c r="A34" s="33"/>
      <c r="B34" s="228" t="s">
        <v>63</v>
      </c>
      <c r="C34" s="229"/>
      <c r="D34" s="229"/>
      <c r="E34" s="229"/>
      <c r="F34" s="229"/>
      <c r="G34" s="229"/>
      <c r="H34" s="230"/>
      <c r="I34" s="43"/>
      <c r="J34" s="38"/>
      <c r="K34" s="38"/>
      <c r="L34" s="38"/>
      <c r="W34" s="26"/>
      <c r="X34" s="26"/>
      <c r="Y34" s="26"/>
      <c r="Z34" s="26"/>
      <c r="AA34" s="26"/>
      <c r="AB34" s="26"/>
      <c r="AC34" s="26"/>
    </row>
    <row r="35" spans="1:29" ht="22.5" hidden="1" customHeight="1" x14ac:dyDescent="0.3">
      <c r="A35" s="33"/>
      <c r="B35" s="48" t="s">
        <v>3</v>
      </c>
      <c r="C35" s="61"/>
      <c r="D35" s="62"/>
      <c r="E35" s="62"/>
      <c r="F35" s="63"/>
      <c r="G35" s="54">
        <v>0.08</v>
      </c>
      <c r="H35" s="52">
        <f>ROUND($H$33*G35,2)</f>
        <v>0</v>
      </c>
      <c r="I35" s="53"/>
      <c r="J35" s="38"/>
      <c r="K35" s="38"/>
      <c r="L35" s="38"/>
      <c r="X35" s="58"/>
      <c r="Y35" s="39"/>
      <c r="Z35" s="39"/>
      <c r="AC35" s="40"/>
    </row>
    <row r="36" spans="1:29" ht="27" hidden="1" customHeight="1" x14ac:dyDescent="0.3">
      <c r="A36" s="33"/>
      <c r="B36" s="48" t="s">
        <v>4</v>
      </c>
      <c r="C36" s="61"/>
      <c r="D36" s="62"/>
      <c r="E36" s="62"/>
      <c r="F36" s="64"/>
      <c r="G36" s="65">
        <v>0.2</v>
      </c>
      <c r="H36" s="52">
        <f>ROUND($H$33*G36,2)</f>
        <v>0</v>
      </c>
      <c r="I36" s="53"/>
      <c r="J36" s="38"/>
      <c r="K36" s="38"/>
      <c r="L36" s="38"/>
    </row>
    <row r="37" spans="1:29" ht="24.75" hidden="1" customHeight="1" x14ac:dyDescent="0.3">
      <c r="A37" s="33"/>
      <c r="B37" s="48" t="s">
        <v>29</v>
      </c>
      <c r="C37" s="61"/>
      <c r="D37" s="62"/>
      <c r="E37" s="62"/>
      <c r="F37" s="64"/>
      <c r="G37" s="65">
        <v>0.63</v>
      </c>
      <c r="H37" s="52">
        <f>ROUND($H$33*G37,2)</f>
        <v>0</v>
      </c>
      <c r="I37" s="53"/>
      <c r="J37" s="38"/>
      <c r="K37" s="38"/>
      <c r="L37" s="38"/>
    </row>
    <row r="38" spans="1:29" ht="27.75" hidden="1" customHeight="1" x14ac:dyDescent="0.3">
      <c r="A38" s="33"/>
      <c r="B38" s="48" t="s">
        <v>30</v>
      </c>
      <c r="C38" s="61"/>
      <c r="D38" s="62"/>
      <c r="E38" s="62"/>
      <c r="F38" s="64"/>
      <c r="G38" s="54">
        <v>7.0000000000000007E-2</v>
      </c>
      <c r="H38" s="52">
        <f>ROUND($H$33*G38,2)</f>
        <v>0</v>
      </c>
      <c r="I38" s="53"/>
      <c r="J38" s="38"/>
      <c r="K38" s="38"/>
      <c r="L38" s="38"/>
    </row>
    <row r="39" spans="1:29" ht="28.5" hidden="1" customHeight="1" x14ac:dyDescent="0.3">
      <c r="A39" s="33"/>
      <c r="B39" s="48" t="s">
        <v>31</v>
      </c>
      <c r="C39" s="61"/>
      <c r="D39" s="62"/>
      <c r="E39" s="62"/>
      <c r="F39" s="64"/>
      <c r="G39" s="54">
        <v>0.02</v>
      </c>
      <c r="H39" s="52">
        <f>ROUND($H$33*G39,2)</f>
        <v>0</v>
      </c>
      <c r="I39" s="53"/>
      <c r="J39" s="38"/>
      <c r="K39" s="38"/>
      <c r="L39" s="38"/>
    </row>
    <row r="40" spans="1:29" s="73" customFormat="1" ht="2.25" hidden="1" customHeight="1" x14ac:dyDescent="0.3">
      <c r="A40" s="66"/>
      <c r="B40" s="67"/>
      <c r="C40" s="68"/>
      <c r="D40" s="66"/>
      <c r="E40" s="66"/>
      <c r="F40" s="66"/>
      <c r="G40" s="180"/>
      <c r="H40" s="69"/>
      <c r="I40" s="70"/>
      <c r="J40" s="71"/>
      <c r="K40" s="71"/>
      <c r="L40" s="71"/>
      <c r="M40" s="72"/>
      <c r="N40" s="72"/>
      <c r="O40" s="72"/>
      <c r="P40" s="72"/>
      <c r="Q40" s="72"/>
      <c r="R40" s="72"/>
      <c r="S40" s="72"/>
      <c r="T40" s="72"/>
    </row>
    <row r="41" spans="1:29" s="26" customFormat="1" ht="27.75" customHeight="1" x14ac:dyDescent="0.25">
      <c r="A41" s="251" t="s">
        <v>110</v>
      </c>
      <c r="B41" s="251"/>
      <c r="C41" s="251"/>
      <c r="D41" s="251"/>
      <c r="E41" s="251"/>
      <c r="F41" s="251"/>
      <c r="G41" s="251"/>
      <c r="H41" s="251"/>
      <c r="I41" s="74"/>
      <c r="J41" s="32"/>
      <c r="K41" s="32"/>
      <c r="L41" s="32"/>
      <c r="M41" s="5"/>
      <c r="N41" s="5"/>
      <c r="O41" s="5"/>
      <c r="P41" s="5"/>
      <c r="Q41" s="5"/>
      <c r="R41" s="5"/>
      <c r="S41" s="5"/>
      <c r="T41" s="5"/>
    </row>
    <row r="42" spans="1:29" s="26" customFormat="1" ht="33" customHeight="1" x14ac:dyDescent="0.25">
      <c r="A42" s="33"/>
      <c r="B42" s="34" t="s">
        <v>113</v>
      </c>
      <c r="C42" s="35"/>
      <c r="D42" s="33" t="s">
        <v>64</v>
      </c>
      <c r="E42" s="33" t="s">
        <v>1</v>
      </c>
      <c r="F42" s="42">
        <v>20</v>
      </c>
      <c r="G42" s="36">
        <v>811.6</v>
      </c>
      <c r="H42" s="37">
        <f>F42*G42</f>
        <v>16232</v>
      </c>
      <c r="I42" s="75"/>
      <c r="J42" s="27"/>
      <c r="K42" s="27"/>
      <c r="L42" s="27"/>
      <c r="M42" s="5"/>
      <c r="N42" s="5"/>
      <c r="O42" s="5"/>
      <c r="P42" s="5"/>
      <c r="Q42" s="5"/>
      <c r="R42" s="5"/>
      <c r="S42" s="5"/>
      <c r="T42" s="5"/>
    </row>
    <row r="43" spans="1:29" s="26" customFormat="1" ht="21.75" customHeight="1" x14ac:dyDescent="0.25">
      <c r="A43" s="33"/>
      <c r="B43" s="34" t="s">
        <v>65</v>
      </c>
      <c r="C43" s="33"/>
      <c r="D43" s="33" t="s">
        <v>66</v>
      </c>
      <c r="E43" s="33" t="s">
        <v>1</v>
      </c>
      <c r="F43" s="33">
        <v>20</v>
      </c>
      <c r="G43" s="33">
        <v>97</v>
      </c>
      <c r="H43" s="37">
        <f>F43*G43</f>
        <v>1940</v>
      </c>
      <c r="I43" s="75"/>
      <c r="J43" s="27"/>
      <c r="K43" s="27"/>
      <c r="L43" s="27"/>
      <c r="M43" s="5"/>
      <c r="N43" s="5"/>
      <c r="O43" s="5"/>
      <c r="P43" s="5"/>
      <c r="Q43" s="5"/>
      <c r="R43" s="5"/>
      <c r="S43" s="5"/>
      <c r="T43" s="5"/>
    </row>
    <row r="44" spans="1:29" ht="20.25" customHeight="1" x14ac:dyDescent="0.3">
      <c r="A44" s="33"/>
      <c r="B44" s="34" t="s">
        <v>89</v>
      </c>
      <c r="C44" s="35"/>
      <c r="D44" s="33" t="s">
        <v>90</v>
      </c>
      <c r="E44" s="33" t="s">
        <v>1</v>
      </c>
      <c r="F44" s="33">
        <v>2</v>
      </c>
      <c r="G44" s="51">
        <v>780</v>
      </c>
      <c r="H44" s="37">
        <f>F44*G44</f>
        <v>1560</v>
      </c>
      <c r="I44" s="53"/>
      <c r="J44" s="38"/>
      <c r="K44" s="38"/>
      <c r="L44" s="38"/>
    </row>
    <row r="45" spans="1:29" ht="35.25" customHeight="1" x14ac:dyDescent="0.3">
      <c r="A45" s="33"/>
      <c r="B45" s="34" t="s">
        <v>111</v>
      </c>
      <c r="C45" s="35"/>
      <c r="D45" s="33" t="s">
        <v>90</v>
      </c>
      <c r="E45" s="33" t="s">
        <v>1</v>
      </c>
      <c r="F45" s="33">
        <v>6</v>
      </c>
      <c r="G45" s="51">
        <v>165</v>
      </c>
      <c r="H45" s="37">
        <f>G45*F45</f>
        <v>990</v>
      </c>
      <c r="I45" s="53"/>
      <c r="J45" s="38"/>
      <c r="K45" s="38"/>
      <c r="L45" s="38"/>
    </row>
    <row r="46" spans="1:29" ht="22.5" customHeight="1" x14ac:dyDescent="0.3">
      <c r="A46" s="33"/>
      <c r="B46" s="46"/>
      <c r="C46" s="35"/>
      <c r="D46" s="33"/>
      <c r="E46" s="33"/>
      <c r="F46" s="33"/>
      <c r="G46" s="51"/>
      <c r="H46" s="37">
        <f>G46*F46</f>
        <v>0</v>
      </c>
      <c r="I46" s="53"/>
      <c r="J46" s="38"/>
      <c r="K46" s="38"/>
      <c r="L46" s="38"/>
    </row>
    <row r="47" spans="1:29" ht="28.5" customHeight="1" x14ac:dyDescent="0.3">
      <c r="A47" s="33"/>
      <c r="B47" s="46"/>
      <c r="C47" s="35"/>
      <c r="D47" s="33"/>
      <c r="E47" s="33"/>
      <c r="F47" s="33"/>
      <c r="G47" s="51"/>
      <c r="H47" s="37">
        <f>G47*F47</f>
        <v>0</v>
      </c>
      <c r="I47" s="53"/>
      <c r="J47" s="38"/>
      <c r="K47" s="38"/>
      <c r="L47" s="38"/>
    </row>
    <row r="48" spans="1:29" ht="20.25" customHeight="1" x14ac:dyDescent="0.3">
      <c r="A48" s="33"/>
      <c r="B48" s="48" t="s">
        <v>21</v>
      </c>
      <c r="C48" s="49"/>
      <c r="D48" s="33"/>
      <c r="E48" s="50"/>
      <c r="F48" s="50"/>
      <c r="G48" s="51"/>
      <c r="H48" s="52">
        <f>SUM(H42:H47)</f>
        <v>20722</v>
      </c>
      <c r="I48" s="53"/>
      <c r="J48" s="38"/>
      <c r="K48" s="38"/>
      <c r="L48" s="38"/>
    </row>
    <row r="49" spans="1:29" ht="20.25" customHeight="1" x14ac:dyDescent="0.3">
      <c r="A49" s="33"/>
      <c r="B49" s="46" t="s">
        <v>22</v>
      </c>
      <c r="C49" s="47"/>
      <c r="D49" s="33" t="s">
        <v>66</v>
      </c>
      <c r="E49" s="33"/>
      <c r="F49" s="33"/>
      <c r="G49" s="54">
        <v>0</v>
      </c>
      <c r="H49" s="37">
        <f t="shared" ref="H49:H54" si="3">ROUND($H$48*G49,2)</f>
        <v>0</v>
      </c>
      <c r="I49" s="55"/>
      <c r="J49" s="30"/>
      <c r="K49" s="30"/>
      <c r="L49" s="30"/>
    </row>
    <row r="50" spans="1:29" ht="20.25" customHeight="1" x14ac:dyDescent="0.3">
      <c r="A50" s="33"/>
      <c r="B50" s="56" t="s">
        <v>23</v>
      </c>
      <c r="C50" s="35"/>
      <c r="D50" s="33" t="s">
        <v>66</v>
      </c>
      <c r="E50" s="33"/>
      <c r="F50" s="33"/>
      <c r="G50" s="54">
        <f>3.3%</f>
        <v>3.3000000000000002E-2</v>
      </c>
      <c r="H50" s="37">
        <f t="shared" si="3"/>
        <v>683.83</v>
      </c>
      <c r="I50" s="53"/>
      <c r="J50" s="38"/>
      <c r="K50" s="38"/>
      <c r="L50" s="38"/>
    </row>
    <row r="51" spans="1:29" ht="27" customHeight="1" x14ac:dyDescent="0.3">
      <c r="A51" s="33"/>
      <c r="B51" s="56" t="s">
        <v>24</v>
      </c>
      <c r="C51" s="35"/>
      <c r="D51" s="33" t="s">
        <v>66</v>
      </c>
      <c r="E51" s="33"/>
      <c r="F51" s="33"/>
      <c r="G51" s="54">
        <v>0.08</v>
      </c>
      <c r="H51" s="37">
        <f t="shared" si="3"/>
        <v>1657.76</v>
      </c>
      <c r="I51" s="53">
        <v>8.5</v>
      </c>
      <c r="J51" s="38"/>
      <c r="K51" s="38"/>
      <c r="L51" s="38"/>
    </row>
    <row r="52" spans="1:29" ht="28.5" customHeight="1" x14ac:dyDescent="0.3">
      <c r="A52" s="33"/>
      <c r="B52" s="56" t="s">
        <v>25</v>
      </c>
      <c r="C52" s="35"/>
      <c r="D52" s="33" t="s">
        <v>66</v>
      </c>
      <c r="E52" s="33"/>
      <c r="F52" s="33"/>
      <c r="G52" s="57">
        <v>3.1800000000000002E-2</v>
      </c>
      <c r="H52" s="37">
        <f t="shared" si="3"/>
        <v>658.96</v>
      </c>
      <c r="I52" s="53"/>
      <c r="J52" s="38"/>
      <c r="K52" s="38"/>
      <c r="L52" s="38"/>
    </row>
    <row r="53" spans="1:29" ht="27.75" customHeight="1" x14ac:dyDescent="0.3">
      <c r="A53" s="33"/>
      <c r="B53" s="56" t="s">
        <v>67</v>
      </c>
      <c r="C53" s="35"/>
      <c r="D53" s="33" t="s">
        <v>66</v>
      </c>
      <c r="E53" s="33"/>
      <c r="F53" s="33"/>
      <c r="G53" s="54">
        <v>0.06</v>
      </c>
      <c r="H53" s="37">
        <f t="shared" si="3"/>
        <v>1243.32</v>
      </c>
      <c r="I53" s="53"/>
      <c r="J53" s="38"/>
      <c r="K53" s="38"/>
      <c r="L53" s="38"/>
    </row>
    <row r="54" spans="1:29" ht="21.75" customHeight="1" x14ac:dyDescent="0.3">
      <c r="A54" s="33"/>
      <c r="B54" s="46" t="s">
        <v>26</v>
      </c>
      <c r="C54" s="35"/>
      <c r="D54" s="33" t="s">
        <v>66</v>
      </c>
      <c r="E54" s="33"/>
      <c r="F54" s="33"/>
      <c r="G54" s="54">
        <v>0.03</v>
      </c>
      <c r="H54" s="37">
        <f t="shared" si="3"/>
        <v>621.66</v>
      </c>
      <c r="I54" s="38"/>
      <c r="J54" s="38"/>
      <c r="K54" s="38"/>
      <c r="L54" s="38"/>
    </row>
    <row r="55" spans="1:29" ht="20.25" customHeight="1" x14ac:dyDescent="0.3">
      <c r="A55" s="59"/>
      <c r="B55" s="214" t="s">
        <v>115</v>
      </c>
      <c r="C55" s="215"/>
      <c r="D55" s="215"/>
      <c r="E55" s="215"/>
      <c r="F55" s="215"/>
      <c r="G55" s="216"/>
      <c r="H55" s="60">
        <f>SUM(H47:H54)</f>
        <v>25587.53</v>
      </c>
      <c r="I55" s="53"/>
      <c r="J55" s="38"/>
      <c r="K55" s="38"/>
      <c r="L55" s="38"/>
      <c r="W55" s="26"/>
      <c r="X55" s="25"/>
      <c r="Y55" s="26"/>
      <c r="Z55" s="26"/>
      <c r="AA55" s="23"/>
      <c r="AB55" s="23"/>
      <c r="AC55" s="31"/>
    </row>
    <row r="56" spans="1:29" ht="30.75" customHeight="1" x14ac:dyDescent="0.3">
      <c r="A56" s="59"/>
      <c r="B56" s="214" t="s">
        <v>116</v>
      </c>
      <c r="C56" s="215"/>
      <c r="D56" s="215"/>
      <c r="E56" s="215"/>
      <c r="F56" s="215"/>
      <c r="G56" s="216"/>
      <c r="H56" s="60">
        <v>0.95963799999999999</v>
      </c>
      <c r="I56" s="53"/>
      <c r="J56" s="38"/>
      <c r="K56" s="38"/>
      <c r="L56" s="38"/>
      <c r="W56" s="26"/>
      <c r="X56" s="25"/>
      <c r="Y56" s="26"/>
      <c r="Z56" s="26"/>
      <c r="AA56" s="23"/>
      <c r="AB56" s="23"/>
      <c r="AC56" s="31"/>
    </row>
    <row r="57" spans="1:29" ht="20.25" customHeight="1" x14ac:dyDescent="0.3">
      <c r="A57" s="59"/>
      <c r="B57" s="214" t="s">
        <v>27</v>
      </c>
      <c r="C57" s="215"/>
      <c r="D57" s="215"/>
      <c r="E57" s="215"/>
      <c r="F57" s="215"/>
      <c r="G57" s="216"/>
      <c r="H57" s="60">
        <f>H55*H56</f>
        <v>24554.766114139999</v>
      </c>
      <c r="I57" s="53"/>
      <c r="J57" s="38"/>
      <c r="K57" s="38"/>
      <c r="L57" s="38"/>
      <c r="W57" s="26"/>
      <c r="X57" s="25"/>
      <c r="Y57" s="26"/>
      <c r="Z57" s="26"/>
      <c r="AA57" s="23"/>
      <c r="AB57" s="23"/>
      <c r="AC57" s="31"/>
    </row>
    <row r="58" spans="1:29" ht="27.75" customHeight="1" x14ac:dyDescent="0.3">
      <c r="A58" s="33"/>
      <c r="B58" s="217" t="s">
        <v>68</v>
      </c>
      <c r="C58" s="217"/>
      <c r="D58" s="217"/>
      <c r="E58" s="217"/>
      <c r="F58" s="217"/>
      <c r="G58" s="217"/>
      <c r="H58" s="217"/>
      <c r="I58" s="38"/>
      <c r="J58" s="38"/>
      <c r="K58" s="38"/>
      <c r="L58" s="38"/>
    </row>
    <row r="59" spans="1:29" ht="22.5" customHeight="1" x14ac:dyDescent="0.3">
      <c r="A59" s="33"/>
      <c r="B59" s="48" t="s">
        <v>3</v>
      </c>
      <c r="C59" s="61"/>
      <c r="D59" s="62"/>
      <c r="E59" s="62"/>
      <c r="F59" s="63"/>
      <c r="G59" s="54">
        <v>8.5000000000000006E-2</v>
      </c>
      <c r="H59" s="76">
        <f>ROUND($H$57*G59,2)</f>
        <v>2087.16</v>
      </c>
      <c r="I59" s="38"/>
      <c r="J59" s="38"/>
      <c r="K59" s="38"/>
      <c r="L59" s="38"/>
    </row>
    <row r="60" spans="1:29" ht="21.75" customHeight="1" x14ac:dyDescent="0.3">
      <c r="A60" s="33"/>
      <c r="B60" s="48" t="s">
        <v>4</v>
      </c>
      <c r="C60" s="61"/>
      <c r="D60" s="62"/>
      <c r="E60" s="62"/>
      <c r="F60" s="64"/>
      <c r="G60" s="54">
        <v>0.8</v>
      </c>
      <c r="H60" s="52">
        <f>ROUND($H$57*G60,2)</f>
        <v>19643.810000000001</v>
      </c>
      <c r="I60" s="38"/>
      <c r="J60" s="38"/>
      <c r="K60" s="38"/>
      <c r="L60" s="38"/>
    </row>
    <row r="61" spans="1:29" ht="18.75" customHeight="1" x14ac:dyDescent="0.3">
      <c r="A61" s="33"/>
      <c r="B61" s="48" t="s">
        <v>29</v>
      </c>
      <c r="C61" s="61"/>
      <c r="D61" s="62"/>
      <c r="E61" s="62"/>
      <c r="F61" s="64"/>
      <c r="G61" s="54">
        <v>0</v>
      </c>
      <c r="H61" s="52">
        <f>ROUND($H$57*G61,2)</f>
        <v>0</v>
      </c>
      <c r="I61" s="38"/>
      <c r="J61" s="38"/>
      <c r="K61" s="38"/>
      <c r="L61" s="38"/>
    </row>
    <row r="62" spans="1:29" ht="22.5" customHeight="1" x14ac:dyDescent="0.3">
      <c r="A62" s="33"/>
      <c r="B62" s="48" t="s">
        <v>30</v>
      </c>
      <c r="C62" s="61"/>
      <c r="D62" s="62"/>
      <c r="E62" s="62"/>
      <c r="F62" s="64"/>
      <c r="G62" s="54">
        <v>0</v>
      </c>
      <c r="H62" s="52">
        <f>ROUND($H$57*G62,2)</f>
        <v>0</v>
      </c>
      <c r="I62" s="38"/>
      <c r="J62" s="38"/>
      <c r="K62" s="38"/>
      <c r="L62" s="38"/>
    </row>
    <row r="63" spans="1:29" ht="24" customHeight="1" x14ac:dyDescent="0.3">
      <c r="A63" s="33"/>
      <c r="B63" s="48" t="s">
        <v>31</v>
      </c>
      <c r="C63" s="61"/>
      <c r="D63" s="62"/>
      <c r="E63" s="62"/>
      <c r="F63" s="64"/>
      <c r="G63" s="57">
        <v>0.115</v>
      </c>
      <c r="H63" s="52">
        <f>ROUND($H$57*G63,2)</f>
        <v>2823.8</v>
      </c>
      <c r="I63" s="38"/>
      <c r="J63" s="38"/>
      <c r="K63" s="38"/>
      <c r="L63" s="38"/>
    </row>
    <row r="64" spans="1:29" s="73" customFormat="1" ht="28.5" customHeight="1" x14ac:dyDescent="0.3">
      <c r="A64" s="66"/>
      <c r="B64" s="67"/>
      <c r="C64" s="68"/>
      <c r="D64" s="66"/>
      <c r="E64" s="66"/>
      <c r="F64" s="66"/>
      <c r="G64" s="66"/>
      <c r="H64" s="69"/>
      <c r="I64" s="71"/>
      <c r="J64" s="71"/>
      <c r="K64" s="71"/>
      <c r="L64" s="71"/>
      <c r="M64" s="72"/>
      <c r="N64" s="5"/>
      <c r="O64" s="72"/>
      <c r="P64" s="72"/>
      <c r="Q64" s="72"/>
      <c r="R64" s="72"/>
      <c r="S64" s="72"/>
      <c r="T64" s="72"/>
      <c r="V64" s="6"/>
    </row>
    <row r="65" spans="1:22" s="26" customFormat="1" ht="0.75" customHeight="1" x14ac:dyDescent="0.3">
      <c r="A65" s="218" t="s">
        <v>108</v>
      </c>
      <c r="B65" s="218"/>
      <c r="C65" s="218"/>
      <c r="D65" s="218"/>
      <c r="E65" s="218"/>
      <c r="F65" s="218"/>
      <c r="G65" s="218"/>
      <c r="H65" s="218"/>
      <c r="I65" s="32"/>
      <c r="J65" s="32"/>
      <c r="K65" s="32"/>
      <c r="L65" s="32"/>
      <c r="M65" s="5"/>
      <c r="N65" s="72"/>
      <c r="O65" s="5"/>
      <c r="P65" s="5"/>
      <c r="Q65" s="5"/>
      <c r="R65" s="5"/>
      <c r="S65" s="5"/>
      <c r="T65" s="5"/>
      <c r="V65" s="73"/>
    </row>
    <row r="66" spans="1:22" ht="30" hidden="1" customHeight="1" x14ac:dyDescent="0.3">
      <c r="A66" s="33">
        <v>7</v>
      </c>
      <c r="B66" s="34" t="s">
        <v>109</v>
      </c>
      <c r="C66" s="35" t="s">
        <v>33</v>
      </c>
      <c r="D66" s="33" t="s">
        <v>34</v>
      </c>
      <c r="E66" s="33" t="s">
        <v>1</v>
      </c>
      <c r="F66" s="33"/>
      <c r="G66" s="36">
        <f>8324*0.15</f>
        <v>1248.5999999999999</v>
      </c>
      <c r="H66" s="37">
        <f t="shared" ref="H66:H71" si="4">G66*F66</f>
        <v>0</v>
      </c>
      <c r="I66" s="38"/>
      <c r="J66" s="38"/>
      <c r="K66" s="38"/>
      <c r="L66" s="38"/>
      <c r="V66" s="26"/>
    </row>
    <row r="67" spans="1:22" ht="27" hidden="1" customHeight="1" x14ac:dyDescent="0.3">
      <c r="A67" s="33"/>
      <c r="B67" s="34"/>
      <c r="C67" s="35"/>
      <c r="D67" s="33"/>
      <c r="E67" s="33"/>
      <c r="F67" s="33"/>
      <c r="G67" s="36"/>
      <c r="H67" s="37">
        <f t="shared" si="4"/>
        <v>0</v>
      </c>
      <c r="I67" s="38"/>
      <c r="J67" s="38"/>
      <c r="K67" s="38"/>
      <c r="L67" s="38"/>
      <c r="V67" s="26"/>
    </row>
    <row r="68" spans="1:22" ht="25.5" hidden="1" customHeight="1" x14ac:dyDescent="0.3">
      <c r="A68" s="33"/>
      <c r="B68" s="34"/>
      <c r="C68" s="35"/>
      <c r="D68" s="33"/>
      <c r="E68" s="33"/>
      <c r="F68" s="77"/>
      <c r="G68" s="36"/>
      <c r="H68" s="37">
        <f t="shared" si="4"/>
        <v>0</v>
      </c>
      <c r="I68" s="30"/>
      <c r="J68" s="30"/>
      <c r="K68" s="30"/>
      <c r="L68" s="30"/>
    </row>
    <row r="69" spans="1:22" ht="19.5" hidden="1" customHeight="1" x14ac:dyDescent="0.3">
      <c r="A69" s="33"/>
      <c r="B69" s="34"/>
      <c r="C69" s="35"/>
      <c r="D69" s="33"/>
      <c r="E69" s="33"/>
      <c r="F69" s="78"/>
      <c r="G69" s="36"/>
      <c r="H69" s="37">
        <f t="shared" si="4"/>
        <v>0</v>
      </c>
      <c r="I69" s="30"/>
      <c r="J69" s="30"/>
      <c r="K69" s="30"/>
      <c r="L69" s="30"/>
    </row>
    <row r="70" spans="1:22" ht="24" hidden="1" customHeight="1" x14ac:dyDescent="0.3">
      <c r="A70" s="33"/>
      <c r="B70" s="34"/>
      <c r="C70" s="35"/>
      <c r="D70" s="33"/>
      <c r="E70" s="33"/>
      <c r="F70" s="77"/>
      <c r="G70" s="36"/>
      <c r="H70" s="37">
        <f t="shared" si="4"/>
        <v>0</v>
      </c>
      <c r="I70" s="30"/>
      <c r="J70" s="30"/>
      <c r="K70" s="30"/>
      <c r="L70" s="30"/>
    </row>
    <row r="71" spans="1:22" ht="21.75" hidden="1" customHeight="1" x14ac:dyDescent="0.3">
      <c r="A71" s="33"/>
      <c r="B71" s="34"/>
      <c r="C71" s="35"/>
      <c r="D71" s="33"/>
      <c r="E71" s="33"/>
      <c r="F71" s="77"/>
      <c r="G71" s="36"/>
      <c r="H71" s="37">
        <f t="shared" si="4"/>
        <v>0</v>
      </c>
      <c r="I71" s="30"/>
      <c r="J71" s="30"/>
      <c r="K71" s="30"/>
      <c r="L71" s="30"/>
    </row>
    <row r="72" spans="1:22" ht="19.5" hidden="1" customHeight="1" x14ac:dyDescent="0.3">
      <c r="A72" s="33"/>
      <c r="B72" s="48" t="s">
        <v>21</v>
      </c>
      <c r="C72" s="49"/>
      <c r="D72" s="33"/>
      <c r="E72" s="50"/>
      <c r="F72" s="50"/>
      <c r="G72" s="36"/>
      <c r="H72" s="52">
        <f>SUM(H66:H71)</f>
        <v>0</v>
      </c>
      <c r="I72" s="38"/>
      <c r="J72" s="38"/>
      <c r="K72" s="38"/>
      <c r="L72" s="38"/>
    </row>
    <row r="73" spans="1:22" ht="22.5" hidden="1" customHeight="1" x14ac:dyDescent="0.3">
      <c r="A73" s="33"/>
      <c r="B73" s="46" t="s">
        <v>22</v>
      </c>
      <c r="C73" s="47"/>
      <c r="D73" s="33" t="s">
        <v>35</v>
      </c>
      <c r="E73" s="33"/>
      <c r="F73" s="33"/>
      <c r="G73" s="54">
        <v>1.4999999999999999E-2</v>
      </c>
      <c r="H73" s="37">
        <f t="shared" ref="H73:H78" si="5">ROUND($H$72*G73,2)</f>
        <v>0</v>
      </c>
      <c r="I73" s="30"/>
      <c r="J73" s="30"/>
      <c r="K73" s="30"/>
      <c r="L73" s="30"/>
    </row>
    <row r="74" spans="1:22" ht="20.25" hidden="1" customHeight="1" x14ac:dyDescent="0.3">
      <c r="A74" s="33"/>
      <c r="B74" s="46" t="s">
        <v>23</v>
      </c>
      <c r="C74" s="35"/>
      <c r="D74" s="33" t="s">
        <v>35</v>
      </c>
      <c r="E74" s="33"/>
      <c r="F74" s="33"/>
      <c r="G74" s="54">
        <v>1.4999999999999999E-2</v>
      </c>
      <c r="H74" s="37">
        <f t="shared" si="5"/>
        <v>0</v>
      </c>
      <c r="I74" s="38"/>
      <c r="J74" s="38"/>
      <c r="K74" s="38"/>
      <c r="L74" s="38"/>
    </row>
    <row r="75" spans="1:22" ht="24.75" hidden="1" customHeight="1" x14ac:dyDescent="0.3">
      <c r="A75" s="33"/>
      <c r="B75" s="46" t="s">
        <v>24</v>
      </c>
      <c r="C75" s="35"/>
      <c r="D75" s="33" t="s">
        <v>35</v>
      </c>
      <c r="E75" s="33"/>
      <c r="F75" s="33"/>
      <c r="G75" s="54">
        <v>7.4999999999999997E-2</v>
      </c>
      <c r="H75" s="37">
        <f t="shared" si="5"/>
        <v>0</v>
      </c>
      <c r="I75" s="38"/>
      <c r="J75" s="38"/>
      <c r="K75" s="38"/>
      <c r="L75" s="38"/>
    </row>
    <row r="76" spans="1:22" ht="26.25" hidden="1" customHeight="1" x14ac:dyDescent="0.3">
      <c r="A76" s="33"/>
      <c r="B76" s="46" t="s">
        <v>25</v>
      </c>
      <c r="C76" s="35"/>
      <c r="D76" s="33" t="s">
        <v>35</v>
      </c>
      <c r="E76" s="33"/>
      <c r="F76" s="33"/>
      <c r="G76" s="54">
        <v>2.5999999999999999E-2</v>
      </c>
      <c r="H76" s="37">
        <f t="shared" si="5"/>
        <v>0</v>
      </c>
      <c r="I76" s="38"/>
      <c r="J76" s="38"/>
      <c r="K76" s="38"/>
      <c r="L76" s="38"/>
    </row>
    <row r="77" spans="1:22" ht="26.25" hidden="1" customHeight="1" x14ac:dyDescent="0.3">
      <c r="A77" s="33"/>
      <c r="B77" s="46" t="s">
        <v>32</v>
      </c>
      <c r="C77" s="35"/>
      <c r="D77" s="33" t="s">
        <v>35</v>
      </c>
      <c r="E77" s="33"/>
      <c r="F77" s="33"/>
      <c r="G77" s="54">
        <v>0.03</v>
      </c>
      <c r="H77" s="37">
        <f t="shared" si="5"/>
        <v>0</v>
      </c>
      <c r="I77" s="38"/>
      <c r="J77" s="38"/>
      <c r="K77" s="38"/>
      <c r="L77" s="38"/>
    </row>
    <row r="78" spans="1:22" ht="17.25" hidden="1" customHeight="1" x14ac:dyDescent="0.3">
      <c r="A78" s="33"/>
      <c r="B78" s="46" t="s">
        <v>26</v>
      </c>
      <c r="C78" s="35"/>
      <c r="D78" s="33" t="s">
        <v>35</v>
      </c>
      <c r="E78" s="33"/>
      <c r="F78" s="33"/>
      <c r="G78" s="54">
        <v>0.03</v>
      </c>
      <c r="H78" s="37">
        <f t="shared" si="5"/>
        <v>0</v>
      </c>
      <c r="I78" s="38"/>
      <c r="J78" s="38"/>
      <c r="K78" s="38"/>
      <c r="L78" s="38"/>
    </row>
    <row r="79" spans="1:22" ht="20.25" hidden="1" customHeight="1" x14ac:dyDescent="0.3">
      <c r="A79" s="33"/>
      <c r="B79" s="217" t="s">
        <v>27</v>
      </c>
      <c r="C79" s="217"/>
      <c r="D79" s="217"/>
      <c r="E79" s="217"/>
      <c r="F79" s="217"/>
      <c r="G79" s="217"/>
      <c r="H79" s="52">
        <f>SUM(H72:H78)</f>
        <v>0</v>
      </c>
      <c r="I79" s="38"/>
      <c r="J79" s="38"/>
      <c r="K79" s="38"/>
      <c r="L79" s="38"/>
    </row>
    <row r="80" spans="1:22" ht="20.25" hidden="1" customHeight="1" x14ac:dyDescent="0.3">
      <c r="A80" s="33"/>
      <c r="B80" s="217" t="s">
        <v>28</v>
      </c>
      <c r="C80" s="217"/>
      <c r="D80" s="217"/>
      <c r="E80" s="217"/>
      <c r="F80" s="217"/>
      <c r="G80" s="217"/>
      <c r="H80" s="217"/>
      <c r="I80" s="38"/>
      <c r="J80" s="38"/>
      <c r="K80" s="38"/>
      <c r="L80" s="38"/>
    </row>
    <row r="81" spans="1:24" ht="22.5" hidden="1" customHeight="1" x14ac:dyDescent="0.3">
      <c r="A81" s="33"/>
      <c r="B81" s="48" t="s">
        <v>3</v>
      </c>
      <c r="C81" s="61"/>
      <c r="D81" s="62"/>
      <c r="E81" s="62"/>
      <c r="F81" s="63"/>
      <c r="G81" s="54">
        <v>7.0000000000000007E-2</v>
      </c>
      <c r="H81" s="52">
        <f>ROUND($H$79*G81,2)</f>
        <v>0</v>
      </c>
      <c r="I81" s="38"/>
      <c r="J81" s="38"/>
      <c r="K81" s="38"/>
      <c r="L81" s="38"/>
    </row>
    <row r="82" spans="1:24" ht="21.75" hidden="1" customHeight="1" x14ac:dyDescent="0.3">
      <c r="A82" s="33"/>
      <c r="B82" s="48" t="s">
        <v>4</v>
      </c>
      <c r="C82" s="61"/>
      <c r="D82" s="62"/>
      <c r="E82" s="62"/>
      <c r="F82" s="64"/>
      <c r="G82" s="54">
        <v>0.82499999999999996</v>
      </c>
      <c r="H82" s="52">
        <f>ROUND($H$79*G82,2)</f>
        <v>0</v>
      </c>
      <c r="I82" s="38"/>
      <c r="J82" s="38"/>
      <c r="K82" s="38"/>
      <c r="L82" s="38"/>
    </row>
    <row r="83" spans="1:24" ht="18.75" hidden="1" customHeight="1" x14ac:dyDescent="0.3">
      <c r="A83" s="33"/>
      <c r="B83" s="48" t="s">
        <v>29</v>
      </c>
      <c r="C83" s="61"/>
      <c r="D83" s="62"/>
      <c r="E83" s="62"/>
      <c r="F83" s="64"/>
      <c r="G83" s="54">
        <v>0</v>
      </c>
      <c r="H83" s="52">
        <f>ROUND($H$79*G83,2)</f>
        <v>0</v>
      </c>
      <c r="I83" s="38"/>
      <c r="J83" s="38"/>
      <c r="K83" s="38"/>
      <c r="L83" s="38"/>
    </row>
    <row r="84" spans="1:24" ht="24.75" hidden="1" customHeight="1" x14ac:dyDescent="0.3">
      <c r="A84" s="33"/>
      <c r="B84" s="48" t="s">
        <v>30</v>
      </c>
      <c r="C84" s="61"/>
      <c r="D84" s="62"/>
      <c r="E84" s="62"/>
      <c r="F84" s="64"/>
      <c r="G84" s="54">
        <v>5.0000000000000001E-3</v>
      </c>
      <c r="H84" s="52">
        <f>ROUND($H$79*G84,2)</f>
        <v>0</v>
      </c>
      <c r="I84" s="38"/>
      <c r="J84" s="38"/>
      <c r="K84" s="38"/>
      <c r="L84" s="38"/>
    </row>
    <row r="85" spans="1:24" ht="30.75" hidden="1" customHeight="1" x14ac:dyDescent="0.3">
      <c r="A85" s="33"/>
      <c r="B85" s="48" t="s">
        <v>31</v>
      </c>
      <c r="C85" s="61"/>
      <c r="D85" s="62"/>
      <c r="E85" s="62"/>
      <c r="F85" s="64"/>
      <c r="G85" s="54">
        <v>0.1</v>
      </c>
      <c r="H85" s="52">
        <f>ROUND($H$79*G85,2)</f>
        <v>0</v>
      </c>
      <c r="I85" s="38"/>
      <c r="J85" s="38"/>
      <c r="K85" s="38"/>
      <c r="L85" s="38"/>
    </row>
    <row r="86" spans="1:24" ht="20.25" hidden="1" customHeight="1" x14ac:dyDescent="0.3">
      <c r="A86" s="79"/>
      <c r="B86" s="80"/>
      <c r="C86" s="81"/>
      <c r="D86" s="79"/>
      <c r="E86" s="79"/>
      <c r="F86" s="79"/>
      <c r="G86" s="79"/>
      <c r="H86" s="82"/>
      <c r="I86" s="71"/>
      <c r="J86" s="71"/>
      <c r="K86" s="71"/>
      <c r="L86" s="71"/>
      <c r="O86" s="72"/>
      <c r="P86" s="72"/>
      <c r="Q86" s="72"/>
      <c r="R86" s="72"/>
      <c r="S86" s="72"/>
      <c r="T86" s="72"/>
      <c r="U86" s="73"/>
      <c r="W86" s="73"/>
      <c r="X86" s="73"/>
    </row>
    <row r="87" spans="1:24" s="26" customFormat="1" ht="22.15" customHeight="1" x14ac:dyDescent="0.3">
      <c r="A87" s="218" t="s">
        <v>69</v>
      </c>
      <c r="B87" s="218"/>
      <c r="C87" s="218"/>
      <c r="D87" s="218"/>
      <c r="E87" s="218"/>
      <c r="F87" s="218"/>
      <c r="G87" s="218"/>
      <c r="H87" s="218"/>
      <c r="I87" s="32"/>
      <c r="J87" s="32"/>
      <c r="K87" s="32"/>
      <c r="L87" s="32"/>
      <c r="M87" s="5"/>
      <c r="N87" s="72"/>
      <c r="O87" s="5"/>
      <c r="P87" s="5"/>
      <c r="Q87" s="5"/>
      <c r="R87" s="5"/>
      <c r="S87" s="5"/>
      <c r="T87" s="5"/>
      <c r="V87" s="73"/>
    </row>
    <row r="88" spans="1:24" ht="47.25" x14ac:dyDescent="0.3">
      <c r="A88" s="33">
        <v>1</v>
      </c>
      <c r="B88" s="34" t="s">
        <v>114</v>
      </c>
      <c r="C88" s="35"/>
      <c r="D88" s="33" t="s">
        <v>70</v>
      </c>
      <c r="E88" s="33" t="s">
        <v>1</v>
      </c>
      <c r="F88" s="42">
        <v>9</v>
      </c>
      <c r="G88" s="36">
        <v>5580</v>
      </c>
      <c r="H88" s="37">
        <f t="shared" ref="H88:H92" si="6">G88*F88</f>
        <v>50220</v>
      </c>
      <c r="I88" s="38"/>
      <c r="J88" s="38"/>
      <c r="K88" s="38"/>
      <c r="L88" s="38"/>
      <c r="V88" s="26"/>
    </row>
    <row r="89" spans="1:24" x14ac:dyDescent="0.3">
      <c r="A89" s="33"/>
      <c r="B89" s="34" t="s">
        <v>89</v>
      </c>
      <c r="C89" s="35"/>
      <c r="D89" s="33" t="s">
        <v>90</v>
      </c>
      <c r="E89" s="33" t="s">
        <v>1</v>
      </c>
      <c r="F89" s="33">
        <v>5</v>
      </c>
      <c r="G89" s="51">
        <v>780</v>
      </c>
      <c r="H89" s="37">
        <f>F89*G89</f>
        <v>3900</v>
      </c>
      <c r="I89" s="38"/>
      <c r="J89" s="38"/>
      <c r="K89" s="38"/>
      <c r="L89" s="38"/>
      <c r="V89" s="26"/>
    </row>
    <row r="90" spans="1:24" x14ac:dyDescent="0.3">
      <c r="A90" s="33"/>
      <c r="B90" s="34" t="s">
        <v>111</v>
      </c>
      <c r="C90" s="35"/>
      <c r="D90" s="33" t="s">
        <v>90</v>
      </c>
      <c r="E90" s="33" t="s">
        <v>1</v>
      </c>
      <c r="F90" s="33">
        <v>2</v>
      </c>
      <c r="G90" s="51">
        <v>165</v>
      </c>
      <c r="H90" s="37">
        <f>G90*F90</f>
        <v>330</v>
      </c>
      <c r="I90" s="38"/>
      <c r="J90" s="38"/>
      <c r="K90" s="38"/>
      <c r="L90" s="38"/>
      <c r="V90" s="26"/>
    </row>
    <row r="91" spans="1:24" x14ac:dyDescent="0.3">
      <c r="A91" s="33">
        <v>3</v>
      </c>
      <c r="B91" s="34" t="s">
        <v>52</v>
      </c>
      <c r="C91" s="35"/>
      <c r="D91" s="33" t="s">
        <v>71</v>
      </c>
      <c r="E91" s="33" t="s">
        <v>53</v>
      </c>
      <c r="F91" s="42">
        <v>10</v>
      </c>
      <c r="G91" s="36">
        <v>983.7</v>
      </c>
      <c r="H91" s="37">
        <f>G91*F91</f>
        <v>9837</v>
      </c>
      <c r="I91" s="30"/>
      <c r="J91" s="30"/>
      <c r="K91" s="30"/>
      <c r="L91" s="30"/>
    </row>
    <row r="92" spans="1:24" x14ac:dyDescent="0.3">
      <c r="A92" s="33"/>
      <c r="B92" s="34"/>
      <c r="C92" s="35"/>
      <c r="D92" s="33"/>
      <c r="E92" s="33"/>
      <c r="F92" s="77"/>
      <c r="G92" s="36"/>
      <c r="H92" s="37">
        <f t="shared" si="6"/>
        <v>0</v>
      </c>
      <c r="I92" s="30"/>
      <c r="J92" s="30"/>
      <c r="K92" s="30"/>
      <c r="L92" s="30"/>
    </row>
    <row r="93" spans="1:24" ht="24" customHeight="1" x14ac:dyDescent="0.3">
      <c r="A93" s="33"/>
      <c r="B93" s="48" t="s">
        <v>21</v>
      </c>
      <c r="C93" s="49"/>
      <c r="D93" s="33"/>
      <c r="E93" s="50"/>
      <c r="F93" s="50"/>
      <c r="G93" s="36"/>
      <c r="H93" s="52">
        <f>SUM(H88:H92)</f>
        <v>64287</v>
      </c>
      <c r="I93" s="38"/>
      <c r="J93" s="38"/>
      <c r="K93" s="38"/>
      <c r="L93" s="38"/>
    </row>
    <row r="94" spans="1:24" x14ac:dyDescent="0.3">
      <c r="A94" s="33"/>
      <c r="B94" s="46" t="s">
        <v>22</v>
      </c>
      <c r="C94" s="47"/>
      <c r="D94" s="33" t="s">
        <v>72</v>
      </c>
      <c r="E94" s="33"/>
      <c r="F94" s="33"/>
      <c r="G94" s="57">
        <v>0</v>
      </c>
      <c r="H94" s="37">
        <f t="shared" ref="H94:H99" si="7">ROUND($H$93*G94,2)</f>
        <v>0</v>
      </c>
      <c r="I94" s="30"/>
      <c r="J94" s="30"/>
      <c r="K94" s="30"/>
      <c r="L94" s="30"/>
    </row>
    <row r="95" spans="1:24" x14ac:dyDescent="0.3">
      <c r="A95" s="33"/>
      <c r="B95" s="46" t="s">
        <v>23</v>
      </c>
      <c r="C95" s="35"/>
      <c r="D95" s="33" t="s">
        <v>72</v>
      </c>
      <c r="E95" s="33"/>
      <c r="F95" s="33"/>
      <c r="G95" s="57">
        <v>3.6999999999999998E-2</v>
      </c>
      <c r="H95" s="37">
        <f>ROUND($H$93*G95,2)</f>
        <v>2378.62</v>
      </c>
      <c r="I95" s="38"/>
      <c r="J95" s="38"/>
      <c r="K95" s="38"/>
      <c r="L95" s="38"/>
    </row>
    <row r="96" spans="1:24" x14ac:dyDescent="0.3">
      <c r="A96" s="33"/>
      <c r="B96" s="46" t="s">
        <v>24</v>
      </c>
      <c r="C96" s="35"/>
      <c r="D96" s="33" t="s">
        <v>72</v>
      </c>
      <c r="E96" s="33"/>
      <c r="F96" s="33"/>
      <c r="G96" s="54">
        <v>8.5000000000000006E-2</v>
      </c>
      <c r="H96" s="37">
        <f t="shared" si="7"/>
        <v>5464.4</v>
      </c>
      <c r="I96" s="38"/>
      <c r="J96" s="38"/>
      <c r="K96" s="38"/>
      <c r="L96" s="38"/>
    </row>
    <row r="97" spans="1:29" ht="31.5" x14ac:dyDescent="0.3">
      <c r="A97" s="33"/>
      <c r="B97" s="46" t="s">
        <v>25</v>
      </c>
      <c r="C97" s="35"/>
      <c r="D97" s="33" t="s">
        <v>72</v>
      </c>
      <c r="E97" s="33"/>
      <c r="F97" s="33"/>
      <c r="G97" s="57">
        <v>3.1800000000000002E-2</v>
      </c>
      <c r="H97" s="37">
        <f t="shared" si="7"/>
        <v>2044.33</v>
      </c>
      <c r="I97" s="38"/>
      <c r="J97" s="38"/>
      <c r="K97" s="38"/>
      <c r="L97" s="38"/>
    </row>
    <row r="98" spans="1:29" ht="31.5" x14ac:dyDescent="0.3">
      <c r="A98" s="33"/>
      <c r="B98" s="46" t="s">
        <v>32</v>
      </c>
      <c r="C98" s="35"/>
      <c r="D98" s="33" t="s">
        <v>72</v>
      </c>
      <c r="E98" s="33"/>
      <c r="F98" s="33"/>
      <c r="G98" s="54">
        <v>7.0000000000000007E-2</v>
      </c>
      <c r="H98" s="37">
        <f t="shared" si="7"/>
        <v>4500.09</v>
      </c>
      <c r="I98" s="38"/>
      <c r="J98" s="38"/>
      <c r="K98" s="38"/>
      <c r="L98" s="38"/>
    </row>
    <row r="99" spans="1:29" x14ac:dyDescent="0.3">
      <c r="A99" s="33"/>
      <c r="B99" s="46" t="s">
        <v>26</v>
      </c>
      <c r="C99" s="35"/>
      <c r="D99" s="33" t="s">
        <v>72</v>
      </c>
      <c r="E99" s="33"/>
      <c r="F99" s="33"/>
      <c r="G99" s="54">
        <v>0.03</v>
      </c>
      <c r="H99" s="37">
        <f t="shared" si="7"/>
        <v>1928.61</v>
      </c>
      <c r="I99" s="38"/>
      <c r="J99" s="38"/>
      <c r="K99" s="38"/>
      <c r="L99" s="38"/>
    </row>
    <row r="100" spans="1:29" x14ac:dyDescent="0.3">
      <c r="A100" s="33"/>
      <c r="B100" s="46"/>
      <c r="C100" s="35"/>
      <c r="D100" s="33"/>
      <c r="E100" s="33"/>
      <c r="F100" s="33"/>
      <c r="G100" s="54"/>
      <c r="H100" s="37"/>
      <c r="I100" s="38"/>
      <c r="J100" s="38"/>
      <c r="K100" s="38"/>
      <c r="L100" s="38"/>
    </row>
    <row r="101" spans="1:29" ht="20.25" customHeight="1" x14ac:dyDescent="0.3">
      <c r="A101" s="59"/>
      <c r="B101" s="214" t="s">
        <v>115</v>
      </c>
      <c r="C101" s="215"/>
      <c r="D101" s="215"/>
      <c r="E101" s="215"/>
      <c r="F101" s="215"/>
      <c r="G101" s="216"/>
      <c r="H101" s="60">
        <f>SUM(H93:H100)</f>
        <v>80603.049999999988</v>
      </c>
      <c r="I101" s="53"/>
      <c r="J101" s="38"/>
      <c r="K101" s="38"/>
      <c r="L101" s="38"/>
      <c r="W101" s="26"/>
      <c r="X101" s="25"/>
      <c r="Y101" s="26"/>
      <c r="Z101" s="26"/>
      <c r="AA101" s="23"/>
      <c r="AB101" s="23"/>
      <c r="AC101" s="31"/>
    </row>
    <row r="102" spans="1:29" ht="30.75" customHeight="1" x14ac:dyDescent="0.3">
      <c r="A102" s="59"/>
      <c r="B102" s="214" t="s">
        <v>116</v>
      </c>
      <c r="C102" s="215"/>
      <c r="D102" s="215"/>
      <c r="E102" s="215"/>
      <c r="F102" s="215"/>
      <c r="G102" s="216"/>
      <c r="H102" s="60">
        <v>1</v>
      </c>
      <c r="I102" s="53"/>
      <c r="J102" s="38"/>
      <c r="K102" s="38"/>
      <c r="L102" s="38"/>
      <c r="W102" s="26"/>
      <c r="X102" s="25"/>
      <c r="Y102" s="26"/>
      <c r="Z102" s="26"/>
      <c r="AA102" s="23"/>
      <c r="AB102" s="23"/>
      <c r="AC102" s="31"/>
    </row>
    <row r="103" spans="1:29" ht="20.25" customHeight="1" x14ac:dyDescent="0.3">
      <c r="A103" s="33"/>
      <c r="B103" s="228" t="s">
        <v>27</v>
      </c>
      <c r="C103" s="229"/>
      <c r="D103" s="229"/>
      <c r="E103" s="229"/>
      <c r="F103" s="229"/>
      <c r="G103" s="230"/>
      <c r="H103" s="52">
        <f>H101*H102</f>
        <v>80603.049999999988</v>
      </c>
      <c r="I103" s="38"/>
      <c r="J103" s="38"/>
      <c r="K103" s="38"/>
      <c r="L103" s="38"/>
    </row>
    <row r="104" spans="1:29" x14ac:dyDescent="0.3">
      <c r="A104" s="33"/>
      <c r="B104" s="217" t="s">
        <v>28</v>
      </c>
      <c r="C104" s="217"/>
      <c r="D104" s="217"/>
      <c r="E104" s="217"/>
      <c r="F104" s="217"/>
      <c r="G104" s="217"/>
      <c r="H104" s="217"/>
      <c r="I104" s="38"/>
      <c r="J104" s="38"/>
      <c r="K104" s="38"/>
      <c r="L104" s="38"/>
    </row>
    <row r="105" spans="1:29" x14ac:dyDescent="0.3">
      <c r="A105" s="33"/>
      <c r="B105" s="48" t="s">
        <v>3</v>
      </c>
      <c r="C105" s="61"/>
      <c r="D105" s="62"/>
      <c r="E105" s="62"/>
      <c r="F105" s="63"/>
      <c r="G105" s="54">
        <v>0.1</v>
      </c>
      <c r="H105" s="52">
        <f>ROUND($H$103*G105,2)</f>
        <v>8060.31</v>
      </c>
      <c r="I105" s="38"/>
      <c r="J105" s="38"/>
      <c r="K105" s="38"/>
      <c r="L105" s="38"/>
    </row>
    <row r="106" spans="1:29" x14ac:dyDescent="0.3">
      <c r="A106" s="33"/>
      <c r="B106" s="48" t="s">
        <v>4</v>
      </c>
      <c r="C106" s="61"/>
      <c r="D106" s="62"/>
      <c r="E106" s="62"/>
      <c r="F106" s="64"/>
      <c r="G106" s="54">
        <v>0.78</v>
      </c>
      <c r="H106" s="52">
        <f>ROUND($H$103*G106,2)</f>
        <v>62870.38</v>
      </c>
      <c r="I106" s="38"/>
      <c r="J106" s="38"/>
      <c r="K106" s="38"/>
      <c r="L106" s="38"/>
    </row>
    <row r="107" spans="1:29" x14ac:dyDescent="0.3">
      <c r="A107" s="33"/>
      <c r="B107" s="48" t="s">
        <v>29</v>
      </c>
      <c r="C107" s="61"/>
      <c r="D107" s="62"/>
      <c r="E107" s="62"/>
      <c r="F107" s="64"/>
      <c r="G107" s="54">
        <v>0.03</v>
      </c>
      <c r="H107" s="52">
        <f>ROUND($H$103*G107,2)</f>
        <v>2418.09</v>
      </c>
      <c r="I107" s="38"/>
      <c r="J107" s="38"/>
      <c r="K107" s="38"/>
      <c r="L107" s="38"/>
    </row>
    <row r="108" spans="1:29" x14ac:dyDescent="0.3">
      <c r="A108" s="33"/>
      <c r="B108" s="48" t="s">
        <v>30</v>
      </c>
      <c r="C108" s="61"/>
      <c r="D108" s="62"/>
      <c r="E108" s="62"/>
      <c r="F108" s="64"/>
      <c r="G108" s="54">
        <v>0</v>
      </c>
      <c r="H108" s="52">
        <f>ROUND($H$103*G108,2)</f>
        <v>0</v>
      </c>
      <c r="I108" s="38"/>
      <c r="J108" s="38"/>
      <c r="K108" s="38"/>
      <c r="L108" s="38"/>
    </row>
    <row r="109" spans="1:29" x14ac:dyDescent="0.3">
      <c r="A109" s="33"/>
      <c r="B109" s="48" t="s">
        <v>31</v>
      </c>
      <c r="C109" s="61"/>
      <c r="D109" s="62"/>
      <c r="E109" s="62"/>
      <c r="F109" s="64"/>
      <c r="G109" s="54">
        <v>0.09</v>
      </c>
      <c r="H109" s="52">
        <f>ROUND($H$103*G109,2)</f>
        <v>7254.27</v>
      </c>
      <c r="I109" s="38"/>
      <c r="J109" s="38"/>
      <c r="K109" s="38"/>
      <c r="L109" s="38"/>
    </row>
    <row r="110" spans="1:29" s="83" customFormat="1" ht="11.45" customHeight="1" x14ac:dyDescent="0.25">
      <c r="L110" s="179"/>
    </row>
    <row r="111" spans="1:29" ht="18" customHeight="1" x14ac:dyDescent="0.3">
      <c r="A111" s="84"/>
      <c r="B111" s="85"/>
      <c r="C111" s="86"/>
      <c r="D111" s="175" t="s">
        <v>36</v>
      </c>
      <c r="E111" s="176"/>
      <c r="F111" s="176"/>
      <c r="G111" s="176"/>
      <c r="H111" s="176"/>
      <c r="I111" s="176"/>
      <c r="J111" s="176"/>
      <c r="K111" s="176"/>
      <c r="L111" s="178"/>
      <c r="M111" s="87"/>
      <c r="N111" s="87"/>
      <c r="O111" s="88"/>
      <c r="P111" s="88"/>
      <c r="Q111" s="88"/>
      <c r="R111" s="88"/>
      <c r="S111" s="88"/>
      <c r="T111" s="88"/>
      <c r="U111" s="88"/>
      <c r="V111" s="88"/>
      <c r="W111" s="73"/>
      <c r="X111" s="73"/>
    </row>
    <row r="112" spans="1:29" ht="41.45" customHeight="1" x14ac:dyDescent="0.3">
      <c r="A112" s="89"/>
      <c r="B112" s="90"/>
      <c r="C112" s="91" t="s">
        <v>37</v>
      </c>
      <c r="D112" s="92" t="s">
        <v>38</v>
      </c>
      <c r="E112" s="92" t="s">
        <v>39</v>
      </c>
      <c r="F112" s="92" t="s">
        <v>40</v>
      </c>
      <c r="G112" s="92" t="s">
        <v>73</v>
      </c>
      <c r="H112" s="92" t="s">
        <v>74</v>
      </c>
      <c r="I112" s="92" t="s">
        <v>75</v>
      </c>
      <c r="J112" s="92" t="s">
        <v>76</v>
      </c>
      <c r="K112" s="92" t="s">
        <v>77</v>
      </c>
      <c r="L112" s="93"/>
      <c r="M112" s="93"/>
      <c r="N112" s="93"/>
      <c r="O112" s="93"/>
      <c r="P112" s="93"/>
      <c r="Q112" s="93"/>
      <c r="R112" s="93"/>
      <c r="S112" s="93"/>
      <c r="T112" s="93"/>
      <c r="U112" s="93"/>
      <c r="V112" s="93"/>
      <c r="W112" s="93"/>
      <c r="X112" s="93"/>
    </row>
    <row r="113" spans="1:24" x14ac:dyDescent="0.3">
      <c r="A113" s="94"/>
      <c r="B113" s="95" t="s">
        <v>3</v>
      </c>
      <c r="C113" s="96">
        <f>$H$35+$H$59+$H$81+$H$105</f>
        <v>10147.470000000001</v>
      </c>
      <c r="D113" s="182" t="s">
        <v>117</v>
      </c>
      <c r="E113" s="184" t="s">
        <v>117</v>
      </c>
      <c r="F113" s="185" t="s">
        <v>117</v>
      </c>
      <c r="G113" s="182" t="s">
        <v>117</v>
      </c>
      <c r="H113" s="182" t="s">
        <v>117</v>
      </c>
      <c r="I113" s="182"/>
      <c r="J113" s="183">
        <f>C113</f>
        <v>10147.470000000001</v>
      </c>
      <c r="K113" s="182" t="s">
        <v>117</v>
      </c>
      <c r="L113" s="177"/>
      <c r="M113" s="97"/>
      <c r="N113" s="97"/>
      <c r="O113" s="98"/>
      <c r="P113" s="98"/>
      <c r="Q113" s="98"/>
      <c r="R113" s="98"/>
      <c r="S113" s="98"/>
      <c r="T113" s="98"/>
      <c r="U113" s="98"/>
      <c r="V113" s="98"/>
      <c r="W113" s="99"/>
      <c r="X113" s="99"/>
    </row>
    <row r="114" spans="1:24" x14ac:dyDescent="0.3">
      <c r="A114" s="94"/>
      <c r="B114" s="48" t="s">
        <v>4</v>
      </c>
      <c r="C114" s="96">
        <f>$H$36+$H$60+$H$82+$H$106</f>
        <v>82514.19</v>
      </c>
      <c r="D114" s="182" t="s">
        <v>117</v>
      </c>
      <c r="E114" s="183" t="s">
        <v>117</v>
      </c>
      <c r="F114" s="185" t="s">
        <v>117</v>
      </c>
      <c r="G114" s="182" t="s">
        <v>117</v>
      </c>
      <c r="H114" s="182" t="s">
        <v>117</v>
      </c>
      <c r="I114" s="182"/>
      <c r="J114" s="183">
        <f t="shared" ref="J114:J117" si="8">C114</f>
        <v>82514.19</v>
      </c>
      <c r="K114" s="182" t="s">
        <v>117</v>
      </c>
      <c r="L114" s="177"/>
      <c r="M114" s="97"/>
      <c r="N114" s="97"/>
      <c r="O114" s="98"/>
      <c r="P114" s="98"/>
      <c r="Q114" s="98"/>
      <c r="R114" s="98"/>
      <c r="S114" s="98"/>
      <c r="T114" s="98"/>
      <c r="U114" s="98"/>
      <c r="V114" s="98"/>
      <c r="W114" s="99"/>
      <c r="X114" s="99"/>
    </row>
    <row r="115" spans="1:24" x14ac:dyDescent="0.3">
      <c r="A115" s="94"/>
      <c r="B115" s="95" t="s">
        <v>29</v>
      </c>
      <c r="C115" s="96">
        <f>$H$37+$H$61+$H$83+$H$107</f>
        <v>2418.09</v>
      </c>
      <c r="D115" s="182" t="s">
        <v>117</v>
      </c>
      <c r="E115" s="183" t="s">
        <v>117</v>
      </c>
      <c r="F115" s="185" t="s">
        <v>117</v>
      </c>
      <c r="G115" s="182" t="s">
        <v>117</v>
      </c>
      <c r="H115" s="182" t="s">
        <v>117</v>
      </c>
      <c r="I115" s="182"/>
      <c r="J115" s="183">
        <f t="shared" si="8"/>
        <v>2418.09</v>
      </c>
      <c r="K115" s="182" t="s">
        <v>117</v>
      </c>
      <c r="L115" s="177"/>
      <c r="M115" s="97"/>
      <c r="N115" s="97"/>
      <c r="O115" s="98"/>
      <c r="P115" s="98"/>
      <c r="Q115" s="98"/>
      <c r="R115" s="98"/>
      <c r="S115" s="98"/>
      <c r="T115" s="98"/>
      <c r="U115" s="98"/>
      <c r="V115" s="98"/>
      <c r="W115" s="99"/>
      <c r="X115" s="99"/>
    </row>
    <row r="116" spans="1:24" x14ac:dyDescent="0.3">
      <c r="A116" s="94"/>
      <c r="B116" s="95" t="s">
        <v>30</v>
      </c>
      <c r="C116" s="96">
        <f>$H$38+$H$62+$H$84+$H$108</f>
        <v>0</v>
      </c>
      <c r="D116" s="182" t="s">
        <v>117</v>
      </c>
      <c r="E116" s="183" t="s">
        <v>117</v>
      </c>
      <c r="F116" s="185" t="s">
        <v>117</v>
      </c>
      <c r="G116" s="182" t="s">
        <v>117</v>
      </c>
      <c r="H116" s="182" t="s">
        <v>117</v>
      </c>
      <c r="I116" s="182"/>
      <c r="J116" s="183">
        <f t="shared" si="8"/>
        <v>0</v>
      </c>
      <c r="K116" s="182" t="s">
        <v>117</v>
      </c>
      <c r="L116" s="177"/>
      <c r="M116" s="97"/>
      <c r="N116" s="97"/>
      <c r="O116" s="98"/>
      <c r="P116" s="98"/>
      <c r="Q116" s="98"/>
      <c r="R116" s="98"/>
      <c r="S116" s="98"/>
      <c r="T116" s="98"/>
      <c r="U116" s="98"/>
      <c r="V116" s="98"/>
      <c r="W116" s="99"/>
      <c r="X116" s="99"/>
    </row>
    <row r="117" spans="1:24" x14ac:dyDescent="0.3">
      <c r="A117" s="100"/>
      <c r="B117" s="95" t="s">
        <v>31</v>
      </c>
      <c r="C117" s="96">
        <f>$H$39+$H$63+$H$85+$H$109</f>
        <v>10078.07</v>
      </c>
      <c r="D117" s="182" t="s">
        <v>117</v>
      </c>
      <c r="E117" s="183" t="s">
        <v>117</v>
      </c>
      <c r="F117" s="185" t="s">
        <v>117</v>
      </c>
      <c r="G117" s="182" t="s">
        <v>117</v>
      </c>
      <c r="H117" s="182" t="s">
        <v>117</v>
      </c>
      <c r="I117" s="182"/>
      <c r="J117" s="183">
        <f t="shared" si="8"/>
        <v>10078.07</v>
      </c>
      <c r="K117" s="182" t="s">
        <v>117</v>
      </c>
      <c r="L117" s="177"/>
      <c r="M117" s="97"/>
      <c r="N117" s="97"/>
      <c r="O117" s="98"/>
      <c r="P117" s="98"/>
      <c r="Q117" s="98"/>
      <c r="R117" s="98"/>
      <c r="S117" s="98"/>
      <c r="T117" s="98"/>
      <c r="U117" s="98"/>
      <c r="V117" s="98"/>
      <c r="W117" s="99"/>
      <c r="X117" s="99"/>
    </row>
    <row r="118" spans="1:24" x14ac:dyDescent="0.3">
      <c r="A118" s="101"/>
      <c r="B118" s="102" t="s">
        <v>41</v>
      </c>
      <c r="C118" s="60">
        <f>SUM(C113:C117)</f>
        <v>105157.82</v>
      </c>
      <c r="D118" s="54">
        <f>SUM(D113:D117)/C118</f>
        <v>0</v>
      </c>
      <c r="E118" s="54">
        <v>0</v>
      </c>
      <c r="F118" s="54">
        <v>0</v>
      </c>
      <c r="G118" s="54">
        <v>0</v>
      </c>
      <c r="H118" s="54">
        <v>0</v>
      </c>
      <c r="I118" s="54">
        <f>(I113+I114+I115+I116+I117)/C118</f>
        <v>0</v>
      </c>
      <c r="J118" s="54">
        <f>SUM(J113:J117)/C118</f>
        <v>1</v>
      </c>
      <c r="K118" s="54">
        <v>0</v>
      </c>
      <c r="L118" s="103"/>
      <c r="M118" s="104"/>
      <c r="N118" s="104"/>
      <c r="O118" s="105"/>
      <c r="P118" s="105"/>
      <c r="Q118" s="105"/>
      <c r="R118" s="105"/>
      <c r="S118" s="105"/>
      <c r="T118" s="105"/>
      <c r="U118" s="105"/>
      <c r="V118" s="105"/>
      <c r="W118" s="99"/>
      <c r="X118" s="99"/>
    </row>
    <row r="119" spans="1:24" ht="16.149999999999999" customHeight="1" x14ac:dyDescent="0.3">
      <c r="A119" s="106"/>
      <c r="B119" s="107"/>
      <c r="C119" s="108"/>
      <c r="D119" s="106"/>
      <c r="E119" s="106"/>
      <c r="F119" s="106"/>
      <c r="G119" s="106"/>
      <c r="H119" s="82"/>
      <c r="I119" s="71"/>
      <c r="J119" s="71"/>
      <c r="K119" s="71"/>
      <c r="L119" s="71"/>
      <c r="M119" s="72"/>
      <c r="N119" s="6"/>
      <c r="O119" s="72"/>
      <c r="P119" s="72"/>
      <c r="Q119" s="72"/>
      <c r="R119" s="72"/>
      <c r="S119" s="72"/>
      <c r="T119" s="72"/>
      <c r="U119" s="73"/>
      <c r="W119" s="73"/>
      <c r="X119" s="73"/>
    </row>
    <row r="120" spans="1:24" x14ac:dyDescent="0.3">
      <c r="A120" s="79"/>
      <c r="B120" s="67"/>
      <c r="C120" s="99"/>
      <c r="D120" s="99"/>
      <c r="E120" s="99"/>
      <c r="F120" s="99"/>
      <c r="G120" s="99"/>
      <c r="H120" s="69"/>
      <c r="I120" s="99"/>
      <c r="J120" s="99"/>
      <c r="K120" s="99"/>
      <c r="L120" s="99"/>
      <c r="M120" s="104"/>
      <c r="N120" s="6"/>
      <c r="O120" s="105"/>
      <c r="P120" s="105"/>
      <c r="Q120" s="105"/>
      <c r="R120" s="105"/>
      <c r="S120" s="105"/>
      <c r="T120" s="105"/>
      <c r="U120" s="105"/>
      <c r="V120" s="105"/>
      <c r="W120" s="99"/>
      <c r="X120" s="99"/>
    </row>
    <row r="121" spans="1:24" ht="42" customHeight="1" x14ac:dyDescent="0.3">
      <c r="A121" s="84"/>
      <c r="B121" s="85"/>
      <c r="C121" s="81"/>
      <c r="D121" s="109"/>
      <c r="E121" s="231" t="s">
        <v>78</v>
      </c>
      <c r="F121" s="232"/>
      <c r="G121" s="232"/>
      <c r="H121" s="232"/>
      <c r="I121" s="232"/>
      <c r="J121" s="232"/>
      <c r="K121" s="232"/>
      <c r="L121" s="232"/>
      <c r="M121" s="222" t="s">
        <v>42</v>
      </c>
      <c r="N121" s="223"/>
      <c r="O121" s="223"/>
      <c r="P121" s="223"/>
      <c r="Q121" s="223"/>
      <c r="R121" s="223"/>
      <c r="S121" s="223"/>
      <c r="T121" s="223"/>
      <c r="U121" s="224"/>
      <c r="V121" s="110"/>
      <c r="W121" s="73"/>
      <c r="X121" s="73"/>
    </row>
    <row r="122" spans="1:24" ht="84" customHeight="1" x14ac:dyDescent="0.3">
      <c r="A122" s="111"/>
      <c r="B122" s="112" t="s">
        <v>43</v>
      </c>
      <c r="C122" s="92" t="s">
        <v>79</v>
      </c>
      <c r="D122" s="113" t="s">
        <v>80</v>
      </c>
      <c r="E122" s="1" t="s">
        <v>91</v>
      </c>
      <c r="F122" s="1" t="s">
        <v>92</v>
      </c>
      <c r="G122" s="1" t="s">
        <v>93</v>
      </c>
      <c r="H122" s="172" t="s">
        <v>94</v>
      </c>
      <c r="I122" s="172" t="s">
        <v>95</v>
      </c>
      <c r="J122" s="172" t="s">
        <v>96</v>
      </c>
      <c r="K122" s="172" t="s">
        <v>97</v>
      </c>
      <c r="L122" s="172" t="s">
        <v>98</v>
      </c>
      <c r="M122" s="92">
        <v>2018</v>
      </c>
      <c r="N122" s="92">
        <v>2019</v>
      </c>
      <c r="O122" s="92">
        <v>2020</v>
      </c>
      <c r="P122" s="92">
        <v>2021</v>
      </c>
      <c r="Q122" s="92">
        <v>2022</v>
      </c>
      <c r="R122" s="92">
        <v>2023</v>
      </c>
      <c r="S122" s="114">
        <v>2024</v>
      </c>
      <c r="T122" s="114">
        <v>2025</v>
      </c>
      <c r="U122" s="114" t="s">
        <v>44</v>
      </c>
      <c r="V122" s="110"/>
      <c r="X122" s="93"/>
    </row>
    <row r="123" spans="1:24" ht="21" customHeight="1" x14ac:dyDescent="0.3">
      <c r="A123" s="115"/>
      <c r="B123" s="116" t="s">
        <v>3</v>
      </c>
      <c r="C123" s="117">
        <v>3.99</v>
      </c>
      <c r="D123" s="118">
        <f>ROUND(C113*C123,2)</f>
        <v>40488.410000000003</v>
      </c>
      <c r="E123" s="173">
        <f>1.053</f>
        <v>1.0529999999999999</v>
      </c>
      <c r="F123" s="173">
        <f>1.053*1.074</f>
        <v>1.130922</v>
      </c>
      <c r="G123" s="173">
        <f>1.053*1.074*1.036</f>
        <v>1.1716351920000001</v>
      </c>
      <c r="H123" s="173">
        <f>1.053*1.074*1.036*1.037</f>
        <v>1.214985694104</v>
      </c>
      <c r="I123" s="173">
        <f>1.053*1.074*1.036*1.037*1.037</f>
        <v>1.2599401647858479</v>
      </c>
      <c r="J123" s="173">
        <f>1.053*1.074*1.036*1.037*1.037*1.038</f>
        <v>1.3078178910477101</v>
      </c>
      <c r="K123" s="173">
        <f>1.053*1.074*1.036*1.037*1.037*1.038*1.038</f>
        <v>1.3575149709075232</v>
      </c>
      <c r="L123" s="173">
        <f>1.053*1.074*1.036*1.037*1.037*1.038*1.038*1.038</f>
        <v>1.4091005398020091</v>
      </c>
      <c r="M123" s="119">
        <f>IF($M$122=$H$6,D123*E123,0)</f>
        <v>0</v>
      </c>
      <c r="N123" s="119">
        <f>IF($N$122=$I$6,D123*F123,0)</f>
        <v>0</v>
      </c>
      <c r="O123" s="119" t="s">
        <v>117</v>
      </c>
      <c r="P123" s="119" t="s">
        <v>117</v>
      </c>
      <c r="Q123" s="119" t="s">
        <v>117</v>
      </c>
      <c r="R123" s="119">
        <v>0</v>
      </c>
      <c r="S123" s="119">
        <f>D123*K123</f>
        <v>54963.622723241875</v>
      </c>
      <c r="T123" s="119" t="s">
        <v>117</v>
      </c>
      <c r="U123" s="120">
        <f>SUM(M123:T123)</f>
        <v>54963.622723241875</v>
      </c>
      <c r="V123" s="121"/>
      <c r="W123" s="122"/>
      <c r="X123" s="99"/>
    </row>
    <row r="124" spans="1:24" x14ac:dyDescent="0.3">
      <c r="A124" s="115"/>
      <c r="B124" s="123" t="s">
        <v>101</v>
      </c>
      <c r="C124" s="117">
        <v>6.36</v>
      </c>
      <c r="D124" s="118">
        <f>ROUND(C114*C124,2)</f>
        <v>524790.25</v>
      </c>
      <c r="E124" s="173">
        <f>E123</f>
        <v>1.0529999999999999</v>
      </c>
      <c r="F124" s="173">
        <f>F123</f>
        <v>1.130922</v>
      </c>
      <c r="G124" s="173">
        <f>G123</f>
        <v>1.1716351920000001</v>
      </c>
      <c r="H124" s="173">
        <f>H123</f>
        <v>1.214985694104</v>
      </c>
      <c r="I124" s="173">
        <f>I123</f>
        <v>1.2599401647858479</v>
      </c>
      <c r="J124" s="173">
        <f t="shared" ref="J124" si="9">J123</f>
        <v>1.3078178910477101</v>
      </c>
      <c r="K124" s="173">
        <f>K123</f>
        <v>1.3575149709075232</v>
      </c>
      <c r="L124" s="173">
        <f>L123</f>
        <v>1.4091005398020091</v>
      </c>
      <c r="M124" s="119">
        <f>IF($M$122=$H$6,D124*E124,0)</f>
        <v>0</v>
      </c>
      <c r="N124" s="119">
        <f>IF($N$122=$H$6,D124*F124,0)</f>
        <v>0</v>
      </c>
      <c r="O124" s="119" t="s">
        <v>117</v>
      </c>
      <c r="P124" s="119" t="s">
        <v>117</v>
      </c>
      <c r="Q124" s="119" t="s">
        <v>117</v>
      </c>
      <c r="R124" s="119">
        <v>0</v>
      </c>
      <c r="S124" s="119">
        <f>D124*K124</f>
        <v>712410.62096130184</v>
      </c>
      <c r="T124" s="119" t="s">
        <v>117</v>
      </c>
      <c r="U124" s="120">
        <f t="shared" ref="U124:U127" si="10">SUM(M124:T124)</f>
        <v>712410.62096130184</v>
      </c>
      <c r="V124" s="121"/>
      <c r="W124" s="124"/>
      <c r="X124" s="99"/>
    </row>
    <row r="125" spans="1:24" x14ac:dyDescent="0.3">
      <c r="A125" s="115"/>
      <c r="B125" s="116" t="s">
        <v>29</v>
      </c>
      <c r="C125" s="117">
        <v>4.4400000000000004</v>
      </c>
      <c r="D125" s="118">
        <f>ROUND(C115*C125,2)</f>
        <v>10736.32</v>
      </c>
      <c r="E125" s="173">
        <f>E123</f>
        <v>1.0529999999999999</v>
      </c>
      <c r="F125" s="173">
        <f>F123</f>
        <v>1.130922</v>
      </c>
      <c r="G125" s="173">
        <f>G123</f>
        <v>1.1716351920000001</v>
      </c>
      <c r="H125" s="173">
        <f>H123</f>
        <v>1.214985694104</v>
      </c>
      <c r="I125" s="173">
        <f>I123</f>
        <v>1.2599401647858479</v>
      </c>
      <c r="J125" s="173">
        <f t="shared" ref="J125" si="11">J123</f>
        <v>1.3078178910477101</v>
      </c>
      <c r="K125" s="173">
        <f>K123</f>
        <v>1.3575149709075232</v>
      </c>
      <c r="L125" s="173">
        <f>L123</f>
        <v>1.4091005398020091</v>
      </c>
      <c r="M125" s="119">
        <f>IF($M$122=$H$6,D125*E125,0)</f>
        <v>0</v>
      </c>
      <c r="N125" s="119">
        <f>IF($N$122=$H$6,D125*F125,0)</f>
        <v>0</v>
      </c>
      <c r="O125" s="119" t="s">
        <v>117</v>
      </c>
      <c r="P125" s="119" t="s">
        <v>117</v>
      </c>
      <c r="Q125" s="119" t="s">
        <v>117</v>
      </c>
      <c r="R125" s="119">
        <v>0</v>
      </c>
      <c r="S125" s="119">
        <f>D125*K125</f>
        <v>14574.715132453859</v>
      </c>
      <c r="T125" s="119" t="s">
        <v>117</v>
      </c>
      <c r="U125" s="120">
        <f t="shared" si="10"/>
        <v>14574.715132453859</v>
      </c>
      <c r="V125" s="121"/>
      <c r="W125" s="124"/>
      <c r="X125" s="99"/>
    </row>
    <row r="126" spans="1:24" x14ac:dyDescent="0.3">
      <c r="A126" s="115"/>
      <c r="B126" s="116" t="s">
        <v>102</v>
      </c>
      <c r="C126" s="117">
        <v>8.56</v>
      </c>
      <c r="D126" s="118">
        <f>ROUND(C116*C126,2)</f>
        <v>0</v>
      </c>
      <c r="E126" s="173">
        <f>E123</f>
        <v>1.0529999999999999</v>
      </c>
      <c r="F126" s="173">
        <f>F123</f>
        <v>1.130922</v>
      </c>
      <c r="G126" s="173">
        <f>G123</f>
        <v>1.1716351920000001</v>
      </c>
      <c r="H126" s="173">
        <f>H123</f>
        <v>1.214985694104</v>
      </c>
      <c r="I126" s="173">
        <f t="shared" ref="I126:J126" si="12">I123</f>
        <v>1.2599401647858479</v>
      </c>
      <c r="J126" s="173">
        <f t="shared" si="12"/>
        <v>1.3078178910477101</v>
      </c>
      <c r="K126" s="173">
        <f>K123</f>
        <v>1.3575149709075232</v>
      </c>
      <c r="L126" s="173">
        <f>L123</f>
        <v>1.4091005398020091</v>
      </c>
      <c r="M126" s="119">
        <f>IF($M$122=$H$6,D126*E126,0)</f>
        <v>0</v>
      </c>
      <c r="N126" s="119">
        <f>IF($N$122=$H$6,D126*F126,0)</f>
        <v>0</v>
      </c>
      <c r="O126" s="119" t="s">
        <v>117</v>
      </c>
      <c r="P126" s="119" t="s">
        <v>117</v>
      </c>
      <c r="Q126" s="119" t="s">
        <v>117</v>
      </c>
      <c r="R126" s="119">
        <v>0</v>
      </c>
      <c r="S126" s="119">
        <f>D126*K126</f>
        <v>0</v>
      </c>
      <c r="T126" s="119" t="s">
        <v>117</v>
      </c>
      <c r="U126" s="120">
        <f t="shared" si="10"/>
        <v>0</v>
      </c>
      <c r="V126" s="121"/>
      <c r="W126" s="122"/>
      <c r="X126" s="99"/>
    </row>
    <row r="127" spans="1:24" x14ac:dyDescent="0.3">
      <c r="A127" s="125"/>
      <c r="B127" s="116" t="s">
        <v>31</v>
      </c>
      <c r="C127" s="117">
        <f>8.74</f>
        <v>8.74</v>
      </c>
      <c r="D127" s="118">
        <f>ROUND(C117*C127,2)</f>
        <v>88082.33</v>
      </c>
      <c r="E127" s="173">
        <f>E123</f>
        <v>1.0529999999999999</v>
      </c>
      <c r="F127" s="173">
        <f>F123</f>
        <v>1.130922</v>
      </c>
      <c r="G127" s="173">
        <f>G123</f>
        <v>1.1716351920000001</v>
      </c>
      <c r="H127" s="173">
        <f>H123</f>
        <v>1.214985694104</v>
      </c>
      <c r="I127" s="173">
        <f t="shared" ref="I127:J127" si="13">I123</f>
        <v>1.2599401647858479</v>
      </c>
      <c r="J127" s="173">
        <f t="shared" si="13"/>
        <v>1.3078178910477101</v>
      </c>
      <c r="K127" s="173">
        <f>K123</f>
        <v>1.3575149709075232</v>
      </c>
      <c r="L127" s="173">
        <f>L123</f>
        <v>1.4091005398020091</v>
      </c>
      <c r="M127" s="119">
        <f>IF($M$122=$H$6,D127*E127,0)</f>
        <v>0</v>
      </c>
      <c r="N127" s="119">
        <f>IF($N$122=$H$6,D127*F127,0)</f>
        <v>0</v>
      </c>
      <c r="O127" s="119" t="s">
        <v>117</v>
      </c>
      <c r="P127" s="119" t="s">
        <v>117</v>
      </c>
      <c r="Q127" s="119" t="s">
        <v>117</v>
      </c>
      <c r="R127" s="119">
        <v>0</v>
      </c>
      <c r="S127" s="119">
        <f>D127*K127</f>
        <v>119573.08164741685</v>
      </c>
      <c r="T127" s="119" t="s">
        <v>117</v>
      </c>
      <c r="U127" s="120">
        <f t="shared" si="10"/>
        <v>119573.08164741685</v>
      </c>
      <c r="V127" s="121"/>
      <c r="W127" s="122"/>
      <c r="X127" s="99"/>
    </row>
    <row r="128" spans="1:24" ht="20.45" customHeight="1" x14ac:dyDescent="0.3">
      <c r="A128" s="225" t="s">
        <v>45</v>
      </c>
      <c r="B128" s="226"/>
      <c r="C128" s="227"/>
      <c r="D128" s="126">
        <f>SUM(D123:D127)</f>
        <v>664097.30999999994</v>
      </c>
      <c r="E128" s="2"/>
      <c r="F128" s="2"/>
      <c r="G128" s="2"/>
      <c r="H128" s="2"/>
      <c r="I128" s="2"/>
      <c r="J128" s="2"/>
      <c r="K128" s="2"/>
      <c r="L128" s="2"/>
      <c r="M128" s="126">
        <f t="shared" ref="M128" si="14">SUM(M123:M127)</f>
        <v>0</v>
      </c>
      <c r="N128" s="126">
        <f>SUM(N123:N127)</f>
        <v>0</v>
      </c>
      <c r="O128" s="126" t="s">
        <v>117</v>
      </c>
      <c r="P128" s="126" t="s">
        <v>117</v>
      </c>
      <c r="Q128" s="126" t="s">
        <v>117</v>
      </c>
      <c r="R128" s="126">
        <f>SUM(R123:R127)</f>
        <v>0</v>
      </c>
      <c r="S128" s="126">
        <f>SUM(S123:S127)</f>
        <v>901522.0404644144</v>
      </c>
      <c r="T128" s="126" t="s">
        <v>117</v>
      </c>
      <c r="U128" s="120">
        <f>SUM(U123:U127)</f>
        <v>901522.0404644144</v>
      </c>
      <c r="V128" s="127"/>
      <c r="W128" s="99"/>
      <c r="X128" s="99"/>
    </row>
    <row r="129" spans="1:25" s="23" customFormat="1" ht="18" customHeight="1" x14ac:dyDescent="0.25">
      <c r="A129" s="128"/>
      <c r="B129" s="129"/>
      <c r="C129" s="128"/>
      <c r="D129" s="128"/>
      <c r="E129" s="130"/>
      <c r="F129" s="128"/>
      <c r="G129" s="131"/>
      <c r="H129" s="132"/>
      <c r="I129" s="21"/>
      <c r="J129" s="21"/>
      <c r="K129" s="21"/>
      <c r="L129" s="21"/>
      <c r="M129" s="22"/>
      <c r="N129" s="22"/>
      <c r="O129" s="22"/>
      <c r="P129" s="22"/>
      <c r="Q129" s="22"/>
      <c r="R129" s="22"/>
      <c r="S129" s="22"/>
      <c r="T129" s="22"/>
    </row>
    <row r="130" spans="1:25" s="23" customFormat="1" ht="25.5" customHeight="1" x14ac:dyDescent="0.25">
      <c r="A130" s="186" t="s">
        <v>46</v>
      </c>
      <c r="B130" s="187"/>
      <c r="C130" s="188"/>
      <c r="D130" s="189"/>
      <c r="E130" s="189"/>
      <c r="F130" s="189"/>
      <c r="G130" s="190"/>
      <c r="H130" s="191"/>
      <c r="I130" s="192"/>
      <c r="J130" s="193"/>
      <c r="K130" s="192"/>
      <c r="L130" s="192"/>
      <c r="M130" s="194"/>
      <c r="N130" s="194"/>
      <c r="O130" s="194"/>
      <c r="P130" s="195"/>
      <c r="Q130" s="195"/>
      <c r="R130" s="195"/>
      <c r="S130" s="195"/>
      <c r="T130" s="195"/>
      <c r="U130" s="195"/>
      <c r="W130" s="135"/>
      <c r="X130" s="136"/>
      <c r="Y130" s="137"/>
    </row>
    <row r="131" spans="1:25" s="138" customFormat="1" ht="52.15" customHeight="1" x14ac:dyDescent="0.2">
      <c r="A131" s="241" t="s">
        <v>81</v>
      </c>
      <c r="B131" s="241"/>
      <c r="C131" s="241"/>
      <c r="D131" s="241"/>
      <c r="E131" s="241"/>
      <c r="F131" s="241"/>
      <c r="G131" s="241"/>
      <c r="H131" s="241"/>
      <c r="I131" s="196"/>
      <c r="J131" s="196"/>
      <c r="K131" s="196"/>
      <c r="L131" s="196"/>
      <c r="M131" s="194"/>
      <c r="N131" s="194"/>
      <c r="O131" s="194"/>
      <c r="P131" s="195"/>
      <c r="Q131" s="195"/>
      <c r="R131" s="197"/>
      <c r="S131" s="195"/>
      <c r="T131" s="195"/>
      <c r="U131" s="195"/>
      <c r="W131" s="135"/>
      <c r="X131" s="136"/>
      <c r="Y131" s="137"/>
    </row>
    <row r="132" spans="1:25" s="138" customFormat="1" ht="52.15" customHeight="1" x14ac:dyDescent="0.2">
      <c r="A132" s="241" t="s">
        <v>82</v>
      </c>
      <c r="B132" s="241"/>
      <c r="C132" s="241"/>
      <c r="D132" s="241"/>
      <c r="E132" s="241"/>
      <c r="F132" s="241"/>
      <c r="G132" s="241"/>
      <c r="H132" s="241"/>
      <c r="I132" s="196"/>
      <c r="J132" s="196"/>
      <c r="K132" s="196"/>
      <c r="L132" s="196"/>
      <c r="M132" s="198"/>
      <c r="N132" s="198"/>
      <c r="O132" s="198"/>
      <c r="P132" s="199"/>
      <c r="Q132" s="199"/>
      <c r="R132" s="199"/>
      <c r="S132" s="199"/>
      <c r="T132" s="199"/>
      <c r="U132" s="199"/>
      <c r="W132" s="135"/>
      <c r="X132" s="136"/>
      <c r="Y132" s="137"/>
    </row>
    <row r="133" spans="1:25" s="138" customFormat="1" ht="21.75" customHeight="1" x14ac:dyDescent="0.25">
      <c r="A133" s="200"/>
      <c r="B133" s="192"/>
      <c r="C133" s="192"/>
      <c r="D133" s="192"/>
      <c r="E133" s="192"/>
      <c r="F133" s="192"/>
      <c r="G133" s="192"/>
      <c r="H133" s="192"/>
      <c r="I133" s="201"/>
      <c r="J133" s="201"/>
      <c r="K133" s="201"/>
      <c r="L133" s="201"/>
      <c r="M133" s="198"/>
      <c r="N133" s="198"/>
      <c r="O133" s="198"/>
      <c r="P133" s="199"/>
      <c r="Q133" s="199"/>
      <c r="R133" s="199"/>
      <c r="S133" s="199"/>
      <c r="T133" s="199"/>
      <c r="U133" s="199"/>
      <c r="W133" s="135"/>
      <c r="X133" s="136"/>
      <c r="Y133" s="137"/>
    </row>
    <row r="134" spans="1:25" s="138" customFormat="1" ht="21.75" customHeight="1" x14ac:dyDescent="0.25">
      <c r="A134" s="202"/>
      <c r="B134" s="242" t="s">
        <v>118</v>
      </c>
      <c r="C134" s="242"/>
      <c r="D134" s="242"/>
      <c r="E134" s="192"/>
      <c r="F134" s="203"/>
      <c r="G134" s="192"/>
      <c r="H134" s="202"/>
      <c r="I134" s="204"/>
      <c r="J134" s="201"/>
      <c r="K134" s="201"/>
      <c r="L134" s="198"/>
      <c r="M134" s="198"/>
      <c r="N134" s="198"/>
      <c r="O134" s="198"/>
      <c r="P134" s="198"/>
      <c r="Q134" s="198"/>
      <c r="R134" s="198"/>
      <c r="S134" s="198"/>
      <c r="T134" s="198"/>
      <c r="U134" s="198"/>
      <c r="W134" s="135"/>
      <c r="X134" s="136"/>
      <c r="Y134" s="137"/>
    </row>
    <row r="135" spans="1:25" s="138" customFormat="1" ht="52.15" customHeight="1" x14ac:dyDescent="0.3">
      <c r="A135" s="205"/>
      <c r="B135" s="243" t="s">
        <v>119</v>
      </c>
      <c r="C135" s="243"/>
      <c r="D135" s="206"/>
      <c r="E135" s="206"/>
      <c r="F135" s="207"/>
      <c r="G135" s="244" t="s">
        <v>120</v>
      </c>
      <c r="H135" s="244"/>
      <c r="I135" s="208"/>
      <c r="J135" s="209"/>
      <c r="K135" s="209"/>
      <c r="L135" s="210"/>
      <c r="M135" s="210"/>
      <c r="N135" s="210"/>
      <c r="O135" s="210"/>
      <c r="P135" s="210"/>
      <c r="Q135" s="210"/>
      <c r="R135" s="210"/>
      <c r="S135" s="210"/>
      <c r="T135" s="210"/>
      <c r="U135" s="210"/>
      <c r="W135" s="135"/>
      <c r="X135" s="136"/>
      <c r="Y135" s="137"/>
    </row>
    <row r="136" spans="1:25" s="138" customFormat="1" ht="17.25" customHeight="1" x14ac:dyDescent="0.3">
      <c r="A136" s="203"/>
      <c r="B136" s="211" t="s">
        <v>2</v>
      </c>
      <c r="C136" s="203"/>
      <c r="D136" s="240" t="s">
        <v>48</v>
      </c>
      <c r="E136" s="240"/>
      <c r="F136" s="203"/>
      <c r="G136" s="240" t="s">
        <v>51</v>
      </c>
      <c r="H136" s="240"/>
      <c r="I136" s="208"/>
      <c r="J136"/>
      <c r="K136"/>
      <c r="L136" s="210"/>
      <c r="M136"/>
      <c r="N136"/>
      <c r="O136"/>
      <c r="P136"/>
      <c r="Q136"/>
      <c r="R136"/>
      <c r="S136"/>
      <c r="T136"/>
      <c r="U136" s="210"/>
      <c r="W136" s="135"/>
      <c r="X136" s="136"/>
      <c r="Y136" s="137"/>
    </row>
    <row r="137" spans="1:25" s="138" customFormat="1" ht="3" hidden="1" customHeight="1" x14ac:dyDescent="0.25">
      <c r="A137" s="139"/>
      <c r="B137" s="140"/>
      <c r="C137" s="140"/>
      <c r="D137" s="140"/>
      <c r="E137" s="140"/>
      <c r="F137" s="140"/>
      <c r="G137" s="140"/>
      <c r="H137" s="140"/>
      <c r="I137" s="141"/>
      <c r="J137" s="141"/>
      <c r="K137" s="141"/>
      <c r="L137" s="141"/>
      <c r="M137" s="22"/>
      <c r="N137" s="22"/>
      <c r="O137" s="22"/>
      <c r="W137" s="142"/>
      <c r="X137" s="143"/>
      <c r="Y137" s="137"/>
    </row>
    <row r="138" spans="1:25" s="23" customFormat="1" ht="18" hidden="1" customHeight="1" x14ac:dyDescent="0.25">
      <c r="A138" s="144"/>
      <c r="B138" s="144"/>
      <c r="C138" s="19"/>
      <c r="D138" s="19"/>
      <c r="E138" s="19"/>
      <c r="F138" s="19"/>
      <c r="G138" s="19"/>
      <c r="H138" s="19"/>
      <c r="I138" s="21"/>
      <c r="J138" s="21"/>
      <c r="K138" s="21"/>
      <c r="L138" s="21"/>
      <c r="M138" s="22"/>
      <c r="N138" s="22"/>
      <c r="O138" s="22"/>
      <c r="W138" s="145"/>
      <c r="X138" s="145"/>
      <c r="Y138" s="137"/>
    </row>
    <row r="139" spans="1:25" s="23" customFormat="1" ht="24" hidden="1" customHeight="1" x14ac:dyDescent="0.25">
      <c r="A139" s="234" t="s">
        <v>47</v>
      </c>
      <c r="B139" s="234"/>
      <c r="C139" s="234"/>
      <c r="D139" s="234"/>
      <c r="E139" s="234"/>
      <c r="F139" s="234"/>
      <c r="G139" s="234"/>
      <c r="H139" s="234"/>
      <c r="I139" s="21"/>
      <c r="J139" s="21"/>
      <c r="K139" s="21"/>
      <c r="L139" s="21"/>
      <c r="M139" s="22"/>
      <c r="N139" s="22"/>
      <c r="O139" s="22"/>
      <c r="W139" s="145"/>
      <c r="X139" s="145"/>
      <c r="Y139" s="146"/>
    </row>
    <row r="140" spans="1:25" s="23" customFormat="1" ht="11.25" hidden="1" customHeight="1" x14ac:dyDescent="0.25">
      <c r="A140" s="235"/>
      <c r="B140" s="235"/>
      <c r="C140" s="235"/>
      <c r="D140" s="235"/>
      <c r="E140" s="235"/>
      <c r="F140" s="235"/>
      <c r="G140" s="235"/>
      <c r="H140" s="235"/>
      <c r="I140" s="21"/>
      <c r="J140" s="21"/>
      <c r="K140" s="21"/>
      <c r="L140" s="21"/>
      <c r="M140" s="22"/>
      <c r="N140" s="22"/>
      <c r="O140" s="22"/>
      <c r="Y140" s="145"/>
    </row>
    <row r="141" spans="1:25" s="19" customFormat="1" ht="66" hidden="1" customHeight="1" x14ac:dyDescent="0.3">
      <c r="A141" s="147"/>
      <c r="B141" s="236" t="s">
        <v>83</v>
      </c>
      <c r="C141" s="236"/>
      <c r="D141" s="148"/>
      <c r="E141" s="148"/>
      <c r="F141" s="149"/>
      <c r="G141" s="237"/>
      <c r="H141" s="237"/>
      <c r="I141" s="150"/>
      <c r="J141" s="21"/>
      <c r="K141" s="21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</row>
    <row r="142" spans="1:25" s="19" customFormat="1" ht="15.75" hidden="1" customHeight="1" x14ac:dyDescent="0.25">
      <c r="A142" s="128"/>
      <c r="B142" s="130" t="s">
        <v>2</v>
      </c>
      <c r="C142" s="128"/>
      <c r="D142" s="233" t="s">
        <v>48</v>
      </c>
      <c r="E142" s="233"/>
      <c r="F142" s="128"/>
      <c r="G142" s="233" t="s">
        <v>51</v>
      </c>
      <c r="H142" s="233"/>
      <c r="I142" s="150"/>
      <c r="J142" s="21"/>
      <c r="K142" s="21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</row>
    <row r="143" spans="1:25" s="19" customFormat="1" ht="9" hidden="1" customHeight="1" x14ac:dyDescent="0.25">
      <c r="A143" s="151"/>
      <c r="B143" s="151"/>
      <c r="C143" s="151"/>
      <c r="D143" s="133"/>
      <c r="E143" s="133"/>
      <c r="F143" s="128"/>
      <c r="G143" s="133"/>
      <c r="H143" s="152"/>
      <c r="I143" s="150"/>
      <c r="J143" s="21"/>
      <c r="K143" s="21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</row>
    <row r="144" spans="1:25" s="19" customFormat="1" ht="15.75" hidden="1" customHeight="1" x14ac:dyDescent="0.25">
      <c r="A144" s="151"/>
      <c r="B144" s="238" t="s">
        <v>49</v>
      </c>
      <c r="C144" s="238"/>
      <c r="D144" s="238"/>
      <c r="E144" s="133"/>
      <c r="F144" s="128"/>
      <c r="G144" s="133"/>
      <c r="H144" s="152"/>
      <c r="I144" s="150"/>
      <c r="J144" s="21"/>
      <c r="K144" s="21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</row>
    <row r="145" spans="1:34" s="155" customFormat="1" ht="53.25" hidden="1" customHeight="1" x14ac:dyDescent="0.3">
      <c r="A145" s="153"/>
      <c r="B145" s="236" t="s">
        <v>84</v>
      </c>
      <c r="C145" s="236"/>
      <c r="D145" s="148"/>
      <c r="E145" s="148"/>
      <c r="F145" s="149"/>
      <c r="G145" s="237"/>
      <c r="H145" s="237"/>
      <c r="I145" s="154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6"/>
      <c r="Z145" s="6"/>
      <c r="AA145" s="6"/>
      <c r="AB145" s="6"/>
    </row>
    <row r="146" spans="1:34" ht="20.25" hidden="1" customHeight="1" x14ac:dyDescent="0.3">
      <c r="A146" s="128"/>
      <c r="B146" s="130" t="s">
        <v>2</v>
      </c>
      <c r="C146" s="128"/>
      <c r="D146" s="233" t="s">
        <v>48</v>
      </c>
      <c r="E146" s="233"/>
      <c r="F146" s="128"/>
      <c r="G146" s="233" t="s">
        <v>51</v>
      </c>
      <c r="H146" s="233"/>
      <c r="I146" s="154"/>
      <c r="L146" s="5"/>
      <c r="U146" s="5"/>
      <c r="V146" s="5"/>
      <c r="W146" s="5"/>
      <c r="X146" s="5"/>
    </row>
    <row r="147" spans="1:34" s="154" customFormat="1" ht="3.75" hidden="1" customHeight="1" x14ac:dyDescent="0.3">
      <c r="A147" s="151"/>
      <c r="B147" s="151"/>
      <c r="C147" s="151"/>
      <c r="D147" s="133"/>
      <c r="E147" s="133"/>
      <c r="F147" s="128"/>
      <c r="G147" s="133"/>
      <c r="H147" s="152"/>
      <c r="J147" s="155"/>
      <c r="K147" s="15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6"/>
      <c r="Z147" s="6"/>
      <c r="AA147" s="6"/>
      <c r="AB147" s="6"/>
      <c r="AC147" s="6"/>
      <c r="AD147" s="6"/>
      <c r="AE147" s="6"/>
      <c r="AF147" s="6"/>
      <c r="AG147" s="6"/>
      <c r="AH147" s="6"/>
    </row>
    <row r="148" spans="1:34" s="154" customFormat="1" ht="17.25" hidden="1" customHeight="1" x14ac:dyDescent="0.3">
      <c r="A148" s="151"/>
      <c r="B148" s="238" t="s">
        <v>50</v>
      </c>
      <c r="C148" s="238"/>
      <c r="D148" s="238"/>
      <c r="E148" s="133"/>
      <c r="F148" s="128"/>
      <c r="G148" s="133"/>
      <c r="H148" s="152"/>
      <c r="J148" s="155"/>
      <c r="K148" s="15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6"/>
      <c r="Z148" s="6"/>
      <c r="AA148" s="6"/>
      <c r="AB148" s="6"/>
      <c r="AC148" s="6"/>
      <c r="AD148" s="6"/>
      <c r="AE148" s="6"/>
      <c r="AF148" s="6"/>
      <c r="AG148" s="6"/>
      <c r="AH148" s="6"/>
    </row>
    <row r="149" spans="1:34" s="154" customFormat="1" ht="39" hidden="1" customHeight="1" x14ac:dyDescent="0.3">
      <c r="A149" s="153"/>
      <c r="B149" s="236" t="s">
        <v>85</v>
      </c>
      <c r="C149" s="236"/>
      <c r="D149" s="148"/>
      <c r="E149" s="148"/>
      <c r="F149" s="149"/>
      <c r="G149" s="237"/>
      <c r="H149" s="237"/>
      <c r="J149" s="155"/>
      <c r="K149" s="15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6"/>
      <c r="Z149" s="6"/>
      <c r="AA149" s="6"/>
      <c r="AB149" s="6"/>
      <c r="AC149" s="6"/>
      <c r="AD149" s="6"/>
      <c r="AE149" s="6"/>
      <c r="AF149" s="6"/>
      <c r="AG149" s="6"/>
      <c r="AH149" s="6"/>
    </row>
    <row r="150" spans="1:34" s="154" customFormat="1" ht="20.25" hidden="1" customHeight="1" x14ac:dyDescent="0.3">
      <c r="A150" s="128"/>
      <c r="B150" s="130" t="s">
        <v>2</v>
      </c>
      <c r="C150" s="128"/>
      <c r="D150" s="233" t="s">
        <v>48</v>
      </c>
      <c r="E150" s="233"/>
      <c r="F150" s="128"/>
      <c r="G150" s="233" t="s">
        <v>51</v>
      </c>
      <c r="H150" s="233"/>
      <c r="J150" s="155"/>
      <c r="K150" s="15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6"/>
      <c r="Z150" s="6"/>
      <c r="AA150" s="6"/>
      <c r="AB150" s="6"/>
      <c r="AC150" s="6"/>
      <c r="AD150" s="6"/>
      <c r="AE150" s="6"/>
      <c r="AF150" s="6"/>
      <c r="AG150" s="6"/>
      <c r="AH150" s="6"/>
    </row>
    <row r="151" spans="1:34" s="154" customFormat="1" ht="9.75" hidden="1" customHeight="1" x14ac:dyDescent="0.3">
      <c r="A151" s="128"/>
      <c r="B151" s="128"/>
      <c r="C151" s="128"/>
      <c r="D151" s="156"/>
      <c r="E151" s="130"/>
      <c r="F151" s="128"/>
      <c r="G151" s="131"/>
      <c r="H151" s="19"/>
      <c r="J151" s="155"/>
      <c r="K151" s="15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6"/>
      <c r="Z151" s="6"/>
      <c r="AA151" s="6"/>
      <c r="AB151" s="6"/>
      <c r="AC151" s="6"/>
      <c r="AD151" s="6"/>
      <c r="AE151" s="6"/>
      <c r="AF151" s="6"/>
      <c r="AG151" s="6"/>
      <c r="AH151" s="6"/>
    </row>
    <row r="152" spans="1:34" s="23" customFormat="1" ht="71.25" hidden="1" customHeight="1" x14ac:dyDescent="0.3">
      <c r="A152" s="151"/>
      <c r="B152" s="236" t="s">
        <v>86</v>
      </c>
      <c r="C152" s="236"/>
      <c r="D152" s="128" t="s">
        <v>87</v>
      </c>
      <c r="E152" s="151"/>
      <c r="F152" s="128"/>
      <c r="G152" s="237"/>
      <c r="H152" s="237"/>
      <c r="I152" s="21"/>
      <c r="J152" s="21"/>
      <c r="K152" s="21"/>
      <c r="L152" s="21"/>
      <c r="M152" s="22"/>
      <c r="N152" s="22"/>
      <c r="O152" s="22"/>
      <c r="P152" s="22"/>
      <c r="Q152" s="22"/>
    </row>
    <row r="153" spans="1:34" s="154" customFormat="1" hidden="1" x14ac:dyDescent="0.3">
      <c r="A153" s="128"/>
      <c r="B153" s="130" t="s">
        <v>2</v>
      </c>
      <c r="C153" s="128"/>
      <c r="D153" s="239" t="s">
        <v>48</v>
      </c>
      <c r="E153" s="239"/>
      <c r="F153" s="128"/>
      <c r="G153" s="239" t="s">
        <v>51</v>
      </c>
      <c r="H153" s="239"/>
      <c r="J153" s="155"/>
      <c r="K153" s="15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6"/>
      <c r="Z153" s="6"/>
      <c r="AA153" s="6"/>
      <c r="AB153" s="6"/>
      <c r="AC153" s="6"/>
      <c r="AD153" s="6"/>
      <c r="AE153" s="6"/>
      <c r="AF153" s="6"/>
      <c r="AG153" s="6"/>
      <c r="AH153" s="6"/>
    </row>
    <row r="154" spans="1:34" s="23" customFormat="1" ht="15.75" hidden="1" x14ac:dyDescent="0.25">
      <c r="A154" s="147"/>
      <c r="B154" s="157"/>
      <c r="C154" s="128"/>
      <c r="D154" s="158"/>
      <c r="E154" s="158"/>
      <c r="F154" s="128"/>
      <c r="G154" s="159"/>
      <c r="H154" s="158"/>
      <c r="I154" s="21"/>
      <c r="J154" s="21"/>
      <c r="K154" s="21"/>
      <c r="L154" s="21"/>
      <c r="M154" s="22"/>
      <c r="N154" s="22"/>
      <c r="O154" s="22"/>
    </row>
    <row r="155" spans="1:34" s="23" customFormat="1" ht="15.75" hidden="1" x14ac:dyDescent="0.25">
      <c r="A155" s="128"/>
      <c r="B155" s="130" t="s">
        <v>2</v>
      </c>
      <c r="C155" s="128"/>
      <c r="D155" s="239" t="s">
        <v>48</v>
      </c>
      <c r="E155" s="239"/>
      <c r="F155" s="128"/>
      <c r="G155" s="239" t="s">
        <v>51</v>
      </c>
      <c r="H155" s="239"/>
      <c r="I155" s="21"/>
      <c r="J155" s="21"/>
      <c r="K155" s="21"/>
      <c r="L155" s="21"/>
      <c r="M155" s="22"/>
      <c r="N155" s="22"/>
      <c r="O155" s="22"/>
    </row>
    <row r="156" spans="1:34" s="23" customFormat="1" ht="15.75" hidden="1" x14ac:dyDescent="0.25">
      <c r="A156" s="128"/>
      <c r="B156" s="129"/>
      <c r="C156" s="128"/>
      <c r="D156" s="128"/>
      <c r="E156" s="151"/>
      <c r="F156" s="128"/>
      <c r="G156" s="131"/>
      <c r="H156" s="160"/>
      <c r="I156" s="21"/>
      <c r="J156" s="21"/>
      <c r="K156" s="21"/>
      <c r="L156" s="21"/>
      <c r="M156" s="22"/>
      <c r="N156" s="22"/>
      <c r="O156" s="22"/>
      <c r="P156" s="22"/>
      <c r="Q156" s="22"/>
      <c r="R156" s="22"/>
      <c r="S156" s="22"/>
      <c r="T156" s="22"/>
    </row>
    <row r="157" spans="1:34" s="23" customFormat="1" ht="15.75" x14ac:dyDescent="0.25">
      <c r="A157" s="128"/>
      <c r="B157" s="128"/>
      <c r="C157" s="128"/>
      <c r="D157" s="156"/>
      <c r="E157" s="130"/>
      <c r="F157" s="128"/>
      <c r="G157" s="131"/>
      <c r="H157" s="19"/>
      <c r="I157" s="21"/>
      <c r="J157" s="21"/>
      <c r="K157" s="21"/>
      <c r="L157" s="21"/>
      <c r="M157" s="22"/>
      <c r="N157" s="22"/>
      <c r="O157" s="22"/>
      <c r="P157" s="22"/>
      <c r="Q157" s="22"/>
      <c r="R157" s="22"/>
      <c r="S157" s="22"/>
      <c r="T157" s="22"/>
    </row>
    <row r="158" spans="1:34" s="23" customFormat="1" ht="15.75" x14ac:dyDescent="0.25">
      <c r="A158" s="151"/>
      <c r="B158" s="151"/>
      <c r="C158" s="151"/>
      <c r="D158" s="128"/>
      <c r="E158" s="151"/>
      <c r="F158" s="128"/>
      <c r="G158" s="131"/>
      <c r="H158" s="160"/>
      <c r="I158" s="21"/>
      <c r="J158" s="21"/>
      <c r="K158" s="21"/>
      <c r="L158" s="21"/>
      <c r="M158" s="22"/>
      <c r="N158" s="22"/>
      <c r="O158" s="22"/>
      <c r="P158" s="22"/>
      <c r="Q158" s="22"/>
      <c r="R158" s="22"/>
      <c r="S158" s="22"/>
      <c r="T158" s="22"/>
    </row>
    <row r="159" spans="1:34" s="23" customFormat="1" ht="15.75" x14ac:dyDescent="0.25">
      <c r="A159" s="128"/>
      <c r="B159" s="129"/>
      <c r="C159" s="128"/>
      <c r="D159" s="128"/>
      <c r="E159" s="151"/>
      <c r="F159" s="128"/>
      <c r="G159" s="161"/>
      <c r="H159" s="160"/>
      <c r="I159" s="21"/>
      <c r="J159" s="21"/>
      <c r="K159" s="21"/>
      <c r="L159" s="21"/>
      <c r="M159" s="22"/>
      <c r="N159" s="22"/>
      <c r="O159" s="22"/>
      <c r="P159" s="22"/>
      <c r="Q159" s="22"/>
      <c r="R159" s="22"/>
      <c r="S159" s="22"/>
      <c r="T159" s="22"/>
    </row>
    <row r="160" spans="1:34" s="167" customFormat="1" x14ac:dyDescent="0.3">
      <c r="A160" s="162"/>
      <c r="B160" s="163"/>
      <c r="C160" s="164"/>
      <c r="D160" s="134"/>
      <c r="E160" s="134"/>
      <c r="F160" s="164"/>
      <c r="G160" s="134"/>
      <c r="H160" s="3"/>
      <c r="I160" s="165"/>
      <c r="J160" s="165"/>
      <c r="K160" s="165"/>
      <c r="L160" s="165"/>
      <c r="M160" s="166"/>
      <c r="N160" s="22"/>
      <c r="O160" s="166"/>
      <c r="P160" s="166"/>
      <c r="Q160" s="166"/>
      <c r="R160" s="166"/>
      <c r="S160" s="166"/>
      <c r="T160" s="166"/>
      <c r="V160" s="23"/>
    </row>
    <row r="161" spans="1:24" ht="35.25" customHeight="1" x14ac:dyDescent="0.3">
      <c r="A161" s="151"/>
      <c r="B161" s="151"/>
      <c r="C161" s="151"/>
      <c r="D161" s="128"/>
      <c r="E161" s="151"/>
      <c r="F161" s="128"/>
      <c r="G161" s="134"/>
      <c r="N161" s="166"/>
      <c r="V161" s="167"/>
    </row>
    <row r="162" spans="1:24" s="155" customFormat="1" x14ac:dyDescent="0.3">
      <c r="A162" s="134"/>
      <c r="B162" s="134"/>
      <c r="C162" s="134"/>
      <c r="D162" s="168"/>
      <c r="E162" s="169"/>
      <c r="F162" s="169"/>
      <c r="G162" s="170"/>
      <c r="H162" s="171"/>
      <c r="M162" s="5"/>
      <c r="N162" s="5"/>
      <c r="O162" s="5"/>
      <c r="P162" s="5"/>
      <c r="Q162" s="5"/>
      <c r="R162" s="5"/>
      <c r="S162" s="5"/>
      <c r="T162" s="5"/>
      <c r="U162" s="6"/>
      <c r="V162" s="6"/>
      <c r="W162" s="6"/>
      <c r="X162" s="6"/>
    </row>
    <row r="177" spans="11:11" x14ac:dyDescent="0.3">
      <c r="K177" s="181" t="s">
        <v>107</v>
      </c>
    </row>
    <row r="513" spans="11:11" x14ac:dyDescent="0.3">
      <c r="K513" s="181" t="s">
        <v>112</v>
      </c>
    </row>
  </sheetData>
  <mergeCells count="58">
    <mergeCell ref="B102:G102"/>
    <mergeCell ref="D136:E136"/>
    <mergeCell ref="G136:H136"/>
    <mergeCell ref="B79:G79"/>
    <mergeCell ref="B80:H80"/>
    <mergeCell ref="A87:H87"/>
    <mergeCell ref="A131:H131"/>
    <mergeCell ref="A132:H132"/>
    <mergeCell ref="B134:D134"/>
    <mergeCell ref="B135:C135"/>
    <mergeCell ref="G135:H135"/>
    <mergeCell ref="D155:E155"/>
    <mergeCell ref="G155:H155"/>
    <mergeCell ref="B148:D148"/>
    <mergeCell ref="B149:C149"/>
    <mergeCell ref="G149:H149"/>
    <mergeCell ref="D150:E150"/>
    <mergeCell ref="G150:H150"/>
    <mergeCell ref="B152:C152"/>
    <mergeCell ref="G152:H152"/>
    <mergeCell ref="D153:E153"/>
    <mergeCell ref="G153:H153"/>
    <mergeCell ref="D146:E146"/>
    <mergeCell ref="G146:H146"/>
    <mergeCell ref="A139:H139"/>
    <mergeCell ref="A140:D140"/>
    <mergeCell ref="E140:H140"/>
    <mergeCell ref="B141:C141"/>
    <mergeCell ref="G141:H141"/>
    <mergeCell ref="D142:E142"/>
    <mergeCell ref="G142:H142"/>
    <mergeCell ref="B144:D144"/>
    <mergeCell ref="B145:C145"/>
    <mergeCell ref="G145:H145"/>
    <mergeCell ref="A4:H4"/>
    <mergeCell ref="A5:B5"/>
    <mergeCell ref="C5:H5"/>
    <mergeCell ref="M121:U121"/>
    <mergeCell ref="A128:C128"/>
    <mergeCell ref="B103:G103"/>
    <mergeCell ref="B104:H104"/>
    <mergeCell ref="E121:L121"/>
    <mergeCell ref="B56:G56"/>
    <mergeCell ref="H7:H8"/>
    <mergeCell ref="A9:H9"/>
    <mergeCell ref="B33:G33"/>
    <mergeCell ref="B34:H34"/>
    <mergeCell ref="A41:H41"/>
    <mergeCell ref="A7:A8"/>
    <mergeCell ref="B7:B8"/>
    <mergeCell ref="C7:C8"/>
    <mergeCell ref="D7:D8"/>
    <mergeCell ref="E7:G7"/>
    <mergeCell ref="B55:G55"/>
    <mergeCell ref="B101:G101"/>
    <mergeCell ref="B57:G57"/>
    <mergeCell ref="B58:H58"/>
    <mergeCell ref="A65:H65"/>
  </mergeCells>
  <printOptions horizontalCentered="1"/>
  <pageMargins left="0.19685039370078741" right="0.19685039370078741" top="0.19685039370078741" bottom="0.19685039370078741" header="0" footer="0"/>
  <pageSetup paperSize="9" scale="29" orientation="landscape" r:id="rId1"/>
  <headerFooter alignWithMargins="0"/>
  <rowBreaks count="1" manualBreakCount="1">
    <brk id="110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УРС</vt:lpstr>
      <vt:lpstr>УРС!Область_печати</vt:lpstr>
      <vt:lpstr>УРС!Срок_Ввод</vt:lpstr>
      <vt:lpstr>УРС!Титул</vt:lpstr>
    </vt:vector>
  </TitlesOfParts>
  <Company>Datanium</Company>
  <LinksUpToDate>false</LinksUpToDate>
  <SharedDoc>false</SharedDoc>
  <HyperlinkBase>x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Копылова Алёна Сергеевна</cp:lastModifiedBy>
  <cp:lastPrinted>2021-06-16T12:00:39Z</cp:lastPrinted>
  <dcterms:created xsi:type="dcterms:W3CDTF">2009-07-27T10:10:26Z</dcterms:created>
  <dcterms:modified xsi:type="dcterms:W3CDTF">2024-03-13T07:16:13Z</dcterms:modified>
</cp:coreProperties>
</file>