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отчет для Зайнуллиной З. Р\Июнь 2022  корректировка\Подготовка ПСД\ССР\"/>
    </mc:Choice>
  </mc:AlternateContent>
  <xr:revisionPtr revIDLastSave="0" documentId="13_ncr:1_{01194DE4-0BF0-4AB2-877C-7C45D681F35C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 localSheetId="0">тек.ц.!$A$1:$H$49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3" i="2"/>
  <c r="G44" i="1"/>
  <c r="G28" i="2" l="1"/>
  <c r="E25" i="2"/>
  <c r="D25" i="2"/>
  <c r="G42" i="2"/>
  <c r="G41" i="2"/>
  <c r="G40" i="2"/>
  <c r="G39" i="2"/>
  <c r="G38" i="2"/>
  <c r="G37" i="2"/>
  <c r="G42" i="1"/>
  <c r="G40" i="1"/>
  <c r="G39" i="1"/>
  <c r="G37" i="1"/>
  <c r="G28" i="1"/>
  <c r="E25" i="1"/>
  <c r="D25" i="1"/>
  <c r="G44" i="2" l="1"/>
  <c r="E44" i="2"/>
  <c r="F44" i="2"/>
  <c r="D44" i="2"/>
  <c r="H38" i="2"/>
  <c r="H39" i="2"/>
  <c r="H40" i="2"/>
  <c r="H41" i="2"/>
  <c r="H42" i="2"/>
  <c r="H43" i="2"/>
  <c r="H37" i="2"/>
  <c r="E34" i="2"/>
  <c r="F34" i="2"/>
  <c r="D34" i="2"/>
  <c r="E29" i="2"/>
  <c r="F29" i="2"/>
  <c r="G29" i="2"/>
  <c r="D29" i="2"/>
  <c r="H29" i="2" s="1"/>
  <c r="H28" i="2"/>
  <c r="H25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D30" i="1" l="1"/>
  <c r="D35" i="1" s="1"/>
  <c r="D45" i="1" s="1"/>
  <c r="H29" i="1"/>
  <c r="H44" i="2"/>
  <c r="G30" i="1"/>
  <c r="F47" i="1"/>
  <c r="F49" i="1" s="1"/>
  <c r="F26" i="1"/>
  <c r="F30" i="1" s="1"/>
  <c r="F35" i="1" s="1"/>
  <c r="F45" i="1" s="1"/>
  <c r="G26" i="1"/>
  <c r="F48" i="1" l="1"/>
  <c r="H25" i="1" l="1"/>
  <c r="E26" i="2" l="1"/>
  <c r="E30" i="2" s="1"/>
  <c r="E35" i="2" s="1"/>
  <c r="E45" i="2" s="1"/>
  <c r="D26" i="2"/>
  <c r="E26" i="1"/>
  <c r="E30" i="1" s="1"/>
  <c r="D30" i="2" l="1"/>
  <c r="E35" i="1"/>
  <c r="E45" i="1" s="1"/>
  <c r="G32" i="1"/>
  <c r="G26" i="2"/>
  <c r="G30" i="2" s="1"/>
  <c r="F26" i="2"/>
  <c r="F30" i="2" s="1"/>
  <c r="F35" i="2" s="1"/>
  <c r="F45" i="2" s="1"/>
  <c r="H26" i="2" l="1"/>
  <c r="H30" i="2"/>
  <c r="D35" i="2"/>
  <c r="G32" i="2"/>
  <c r="G33" i="2"/>
  <c r="H33" i="2" s="1"/>
  <c r="H32" i="1"/>
  <c r="E47" i="1"/>
  <c r="E48" i="1" s="1"/>
  <c r="D47" i="1"/>
  <c r="D48" i="1" s="1"/>
  <c r="E47" i="2"/>
  <c r="E48" i="2" s="1"/>
  <c r="F47" i="2"/>
  <c r="F48" i="2" s="1"/>
  <c r="G34" i="2" l="1"/>
  <c r="H32" i="2"/>
  <c r="D45" i="2"/>
  <c r="H26" i="1"/>
  <c r="H30" i="1" s="1"/>
  <c r="D47" i="2"/>
  <c r="D49" i="2" s="1"/>
  <c r="F49" i="2"/>
  <c r="E49" i="2"/>
  <c r="D49" i="1"/>
  <c r="E49" i="1"/>
  <c r="G35" i="2" l="1"/>
  <c r="H34" i="2"/>
  <c r="D48" i="2"/>
  <c r="G45" i="2" l="1"/>
  <c r="H35" i="2"/>
  <c r="G47" i="2" l="1"/>
  <c r="G48" i="2" s="1"/>
  <c r="H48" i="2" s="1"/>
  <c r="H45" i="2"/>
  <c r="H47" i="2" s="1"/>
  <c r="H49" i="2" s="1"/>
  <c r="D6" i="2" s="1"/>
  <c r="G49" i="2" l="1"/>
  <c r="H43" i="1" l="1"/>
  <c r="G33" i="1"/>
  <c r="G34" i="1" s="1"/>
  <c r="H44" i="1"/>
  <c r="H34" i="1" l="1"/>
  <c r="H35" i="1" s="1"/>
  <c r="G35" i="1"/>
  <c r="G45" i="1" s="1"/>
  <c r="H33" i="1"/>
  <c r="H45" i="1" l="1"/>
  <c r="H47" i="1" l="1"/>
  <c r="H49" i="1" s="1"/>
  <c r="D6" i="1" s="1"/>
  <c r="G48" i="1"/>
  <c r="H48" i="1" s="1"/>
  <c r="G49" i="1"/>
</calcChain>
</file>

<file path=xl/sharedStrings.xml><?xml version="1.0" encoding="utf-8"?>
<sst xmlns="http://schemas.openxmlformats.org/spreadsheetml/2006/main" count="112" uniqueCount="54">
  <si>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</si>
  <si>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</si>
  <si>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</si>
  <si>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</si>
  <si>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</si>
  <si>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</si>
  <si>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</si>
  <si>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</si>
  <si>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</si>
  <si>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</si>
  <si>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</si>
  <si>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</si>
  <si>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</si>
  <si>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</si>
  <si>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</si>
  <si>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</si>
  <si>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</si>
  <si>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</si>
  <si>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</si>
  <si>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</si>
  <si>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</si>
  <si>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</si>
  <si>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</si>
  <si>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</si>
  <si>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</si>
  <si>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</si>
  <si>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</si>
  <si>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</si>
  <si>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</si>
  <si>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</si>
  <si>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</si>
  <si>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</si>
  <si>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</si>
  <si>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</si>
  <si>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</si>
  <si>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</si>
  <si>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</si>
  <si>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</si>
  <si>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</si>
  <si>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</si>
  <si>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</si>
  <si>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</si>
  <si>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</si>
  <si>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</si>
  <si>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 xml:space="preserve"> тыс. руб.</t>
  </si>
  <si>
    <t xml:space="preserve">В том числе возвратных сумм </t>
  </si>
  <si>
    <t>Сводный сметный расчет в сумме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</si>
  <si>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</si>
  <si>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</si>
  <si>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</si>
  <si>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2001</t>
  </si>
  <si>
    <t>Тихв, РК КЛ-10 кВ от РП-67-ТП (2КЛ-10 кВ от РП-67 до ТП-67 1-го подъема) в г. Тихвин ЛО (инв.№ 200000353) (21-1-20-0-01-07-0-0256)</t>
  </si>
  <si>
    <t>пусконаладочные работы Тихв, РК КЛ-10 кВ от РП-67-ТП (2КЛ-10 кВ от РП-67 до ТП-67 1-го подъема) в г. Тихвин ЛО (инв.№ 200000353) (21-1-20-0-01-07-0-0256)</t>
  </si>
  <si>
    <t>проект Тихв, РК КЛ-10 кВ от РП-67-ТП (2КЛ-10 кВ от РП-67 до ТП-67 1-го подъема) в г. Тихвин ЛО (инв.№ 200000353) (21-1-20-0-01-07-0-0256)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</si>
</sst>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3" fontId="7" fillId="2" borderId="3" xfId="1" applyFont="1" applyFill="1" applyBorder="1" applyAlignment="1" applyProtection="1">
      <alignment horizontal="right" vertical="center" wrapText="1"/>
      <protection locked="0"/>
    </xf>
    <xf numFmtId="4" fontId="1" fillId="0" borderId="0" xfId="0" applyNumberFormat="1" applyFont="1"/>
    <xf numFmtId="43" fontId="1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view="pageBreakPreview" topLeftCell="A9" zoomScale="75" zoomScaleNormal="75" zoomScaleSheetLayoutView="75" workbookViewId="0">
      <selection activeCell="J43" sqref="J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0" width="9.140625" style="4"/>
    <col min="11" max="11" width="10.85546875" style="4" customWidth="1"/>
    <col min="12" max="12" width="9.140625" style="4"/>
    <col min="13" max="13" width="11.5703125" style="4" customWidth="1"/>
    <col min="14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48</v>
      </c>
      <c r="C6" s="36"/>
      <c r="D6" s="24">
        <f>H49</f>
        <v>4383.700601392</v>
      </c>
      <c r="E6" s="2" t="s">
        <v>47</v>
      </c>
      <c r="F6" s="2"/>
      <c r="G6" s="2"/>
      <c r="H6" s="2"/>
    </row>
    <row r="7" spans="2:8" x14ac:dyDescent="0.2">
      <c r="B7" s="37" t="s">
        <v>5</v>
      </c>
      <c r="C7" s="37"/>
      <c r="D7" s="2"/>
      <c r="E7" s="2" t="s">
        <v>47</v>
      </c>
      <c r="F7" s="2"/>
      <c r="G7" s="2"/>
      <c r="H7" s="2"/>
    </row>
    <row r="8" spans="2:8" ht="28.5" customHeight="1" x14ac:dyDescent="0.2">
      <c r="C8" s="30" t="s">
        <v>51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2" t="s">
        <v>51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15" x14ac:dyDescent="0.2">
      <c r="H17" s="2"/>
    </row>
    <row r="18" spans="1:15" x14ac:dyDescent="0.2">
      <c r="B18" s="1" t="s">
        <v>36</v>
      </c>
      <c r="D18" s="13"/>
      <c r="E18" s="2"/>
      <c r="F18" s="2"/>
      <c r="G18" s="2"/>
      <c r="H18" s="2"/>
    </row>
    <row r="19" spans="1:15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15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15" x14ac:dyDescent="0.2">
      <c r="A21" s="33"/>
      <c r="B21" s="34"/>
      <c r="C21" s="34"/>
      <c r="D21" s="33"/>
      <c r="E21" s="33"/>
      <c r="F21" s="33"/>
      <c r="G21" s="33"/>
      <c r="H21" s="33"/>
    </row>
    <row r="22" spans="1:15" x14ac:dyDescent="0.2">
      <c r="A22" s="33"/>
      <c r="B22" s="34"/>
      <c r="C22" s="34"/>
      <c r="D22" s="33"/>
      <c r="E22" s="33"/>
      <c r="F22" s="33"/>
      <c r="G22" s="33"/>
      <c r="H22" s="33"/>
    </row>
    <row r="23" spans="1:15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15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15" ht="38.25" x14ac:dyDescent="0.2">
      <c r="A25" s="18">
        <v>1</v>
      </c>
      <c r="B25" s="19" t="s">
        <v>20</v>
      </c>
      <c r="C25" s="25" t="s">
        <v>51</v>
      </c>
      <c r="D25" s="20">
        <f>(1426976.66+419571.19)/1000</f>
        <v>1846.5478499999999</v>
      </c>
      <c r="E25" s="20">
        <f>(913739.27+55678.06)/1000</f>
        <v>969.41733000000011</v>
      </c>
      <c r="F25" s="21">
        <v>0</v>
      </c>
      <c r="G25" s="21">
        <v>0</v>
      </c>
      <c r="H25" s="20">
        <f>D25+E25+G25+F25</f>
        <v>2815.9651800000001</v>
      </c>
    </row>
    <row r="26" spans="1:15" ht="15" x14ac:dyDescent="0.2">
      <c r="A26" s="22"/>
      <c r="B26" s="38" t="s">
        <v>21</v>
      </c>
      <c r="C26" s="39"/>
      <c r="D26" s="20">
        <f>D25</f>
        <v>1846.5478499999999</v>
      </c>
      <c r="E26" s="20">
        <f>E25</f>
        <v>969.41733000000011</v>
      </c>
      <c r="F26" s="21">
        <f>F25</f>
        <v>0</v>
      </c>
      <c r="G26" s="21">
        <f>G25</f>
        <v>0</v>
      </c>
      <c r="H26" s="20">
        <f>H25</f>
        <v>2815.9651800000001</v>
      </c>
      <c r="K26" s="40"/>
      <c r="L26" s="40"/>
      <c r="M26" s="40"/>
      <c r="N26" s="40"/>
      <c r="O26" s="40"/>
    </row>
    <row r="27" spans="1:15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15" ht="38.25" x14ac:dyDescent="0.2">
      <c r="A28" s="18">
        <v>2</v>
      </c>
      <c r="B28" s="19" t="s">
        <v>20</v>
      </c>
      <c r="C28" s="19" t="s">
        <v>52</v>
      </c>
      <c r="D28" s="21"/>
      <c r="E28" s="21"/>
      <c r="F28" s="21"/>
      <c r="G28" s="21">
        <f>23840.48/1000</f>
        <v>23.840479999999999</v>
      </c>
      <c r="H28" s="20">
        <f>G28+D28+E28+F28</f>
        <v>23.840479999999999</v>
      </c>
    </row>
    <row r="29" spans="1:15" x14ac:dyDescent="0.2">
      <c r="A29" s="22"/>
      <c r="B29" s="38" t="s">
        <v>23</v>
      </c>
      <c r="C29" s="39"/>
      <c r="D29" s="21">
        <f>D28</f>
        <v>0</v>
      </c>
      <c r="E29" s="21">
        <f>E28</f>
        <v>0</v>
      </c>
      <c r="F29" s="21">
        <f>F28</f>
        <v>0</v>
      </c>
      <c r="G29" s="20">
        <f>G28</f>
        <v>23.840479999999999</v>
      </c>
      <c r="H29" s="20">
        <f>G29+F29+E29+D29</f>
        <v>23.840479999999999</v>
      </c>
    </row>
    <row r="30" spans="1:15" x14ac:dyDescent="0.2">
      <c r="A30" s="22"/>
      <c r="B30" s="38" t="s">
        <v>24</v>
      </c>
      <c r="C30" s="39"/>
      <c r="D30" s="20">
        <f>D26+D29</f>
        <v>1846.5478499999999</v>
      </c>
      <c r="E30" s="20">
        <f t="shared" ref="E30:G30" si="0">E26+E29</f>
        <v>969.41733000000011</v>
      </c>
      <c r="F30" s="20">
        <f t="shared" si="0"/>
        <v>0</v>
      </c>
      <c r="G30" s="20">
        <f t="shared" si="0"/>
        <v>23.840479999999999</v>
      </c>
      <c r="H30" s="20">
        <f>H26+H29</f>
        <v>2839.80566</v>
      </c>
    </row>
    <row r="31" spans="1:15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15" ht="38.25" x14ac:dyDescent="0.2">
      <c r="A32" s="18">
        <v>3</v>
      </c>
      <c r="B32" s="19" t="s">
        <v>49</v>
      </c>
      <c r="C32" s="19" t="s">
        <v>39</v>
      </c>
      <c r="D32" s="21"/>
      <c r="E32" s="21"/>
      <c r="F32" s="21"/>
      <c r="G32" s="20">
        <f>(D30+E30+F30)/100*2.14</f>
        <v>60.261654852000007</v>
      </c>
      <c r="H32" s="20">
        <f>D32+E32+F32+G32</f>
        <v>60.261654852000007</v>
      </c>
    </row>
    <row r="33" spans="1:12" ht="38.25" x14ac:dyDescent="0.2">
      <c r="A33" s="18">
        <v>4</v>
      </c>
      <c r="B33" s="19" t="s">
        <v>49</v>
      </c>
      <c r="C33" s="26" t="s">
        <v>40</v>
      </c>
      <c r="D33" s="21"/>
      <c r="E33" s="21"/>
      <c r="F33" s="21"/>
      <c r="G33" s="20">
        <f>(D30+E30+F30+G37+G38+G39+G40+G41+G42+G43)/100*8.44</f>
        <v>284.13495054000003</v>
      </c>
      <c r="H33" s="20">
        <f>D33+E33+F33+G33</f>
        <v>284.13495054000003</v>
      </c>
    </row>
    <row r="34" spans="1:12" x14ac:dyDescent="0.2">
      <c r="A34" s="22"/>
      <c r="B34" s="38" t="s">
        <v>42</v>
      </c>
      <c r="C34" s="3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344.39660539200003</v>
      </c>
      <c r="H34" s="20">
        <f>D34+E34+F34+G34</f>
        <v>344.39660539200003</v>
      </c>
    </row>
    <row r="35" spans="1:12" x14ac:dyDescent="0.2">
      <c r="A35" s="22"/>
      <c r="B35" s="38" t="s">
        <v>43</v>
      </c>
      <c r="C35" s="39"/>
      <c r="D35" s="20">
        <f>D30+D34</f>
        <v>1846.5478499999999</v>
      </c>
      <c r="E35" s="20">
        <f t="shared" ref="E35:F35" si="2">E30+E34</f>
        <v>969.41733000000011</v>
      </c>
      <c r="F35" s="20">
        <f t="shared" si="2"/>
        <v>0</v>
      </c>
      <c r="G35" s="20">
        <f>G30+G34</f>
        <v>368.23708539200004</v>
      </c>
      <c r="H35" s="20">
        <f>H34+H30</f>
        <v>3184.2022653919998</v>
      </c>
    </row>
    <row r="36" spans="1:12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12" ht="38.25" x14ac:dyDescent="0.2">
      <c r="A37" s="18">
        <v>5</v>
      </c>
      <c r="B37" s="23"/>
      <c r="C37" s="19" t="s">
        <v>53</v>
      </c>
      <c r="D37" s="21"/>
      <c r="E37" s="21"/>
      <c r="F37" s="21"/>
      <c r="G37" s="20">
        <f>296572.67/1000</f>
        <v>296.57266999999996</v>
      </c>
      <c r="H37" s="20">
        <f>G37+F37+E37+D37</f>
        <v>296.57266999999996</v>
      </c>
    </row>
    <row r="38" spans="1:12" x14ac:dyDescent="0.2">
      <c r="A38" s="18">
        <v>6</v>
      </c>
      <c r="B38" s="23"/>
      <c r="C38" s="19" t="s">
        <v>26</v>
      </c>
      <c r="D38" s="21"/>
      <c r="E38" s="21"/>
      <c r="F38" s="21"/>
      <c r="G38" s="20">
        <v>32.299999999999997</v>
      </c>
      <c r="H38" s="20">
        <f t="shared" ref="H38:H43" si="3">G38+F38+E38+D38</f>
        <v>32.299999999999997</v>
      </c>
    </row>
    <row r="39" spans="1:12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29750/1000</f>
        <v>29.75</v>
      </c>
      <c r="H39" s="20">
        <f t="shared" si="3"/>
        <v>29.75</v>
      </c>
    </row>
    <row r="40" spans="1:12" x14ac:dyDescent="0.2">
      <c r="A40" s="18">
        <v>8</v>
      </c>
      <c r="B40" s="23"/>
      <c r="C40" s="19" t="s">
        <v>28</v>
      </c>
      <c r="D40" s="21"/>
      <c r="E40" s="21"/>
      <c r="F40" s="21"/>
      <c r="G40" s="20">
        <f>15300/1.2/1000</f>
        <v>12.75</v>
      </c>
      <c r="H40" s="20">
        <f t="shared" si="3"/>
        <v>12.75</v>
      </c>
    </row>
    <row r="41" spans="1:12" x14ac:dyDescent="0.2">
      <c r="A41" s="18">
        <v>9</v>
      </c>
      <c r="B41" s="23"/>
      <c r="C41" s="19" t="s">
        <v>38</v>
      </c>
      <c r="D41" s="21"/>
      <c r="E41" s="21"/>
      <c r="F41" s="21"/>
      <c r="G41" s="20">
        <v>8.5</v>
      </c>
      <c r="H41" s="20">
        <f t="shared" si="3"/>
        <v>8.5</v>
      </c>
    </row>
    <row r="42" spans="1:12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25000/1000</f>
        <v>25</v>
      </c>
      <c r="H42" s="20">
        <f t="shared" si="3"/>
        <v>25</v>
      </c>
    </row>
    <row r="43" spans="1:12" ht="38.25" x14ac:dyDescent="0.2">
      <c r="A43" s="18">
        <v>11</v>
      </c>
      <c r="B43" s="19" t="s">
        <v>49</v>
      </c>
      <c r="C43" s="19" t="s">
        <v>37</v>
      </c>
      <c r="D43" s="21"/>
      <c r="E43" s="21"/>
      <c r="F43" s="21"/>
      <c r="G43" s="20">
        <v>145.69</v>
      </c>
      <c r="H43" s="20">
        <f t="shared" si="3"/>
        <v>145.69</v>
      </c>
    </row>
    <row r="44" spans="1:12" x14ac:dyDescent="0.2">
      <c r="A44" s="22"/>
      <c r="B44" s="38" t="s">
        <v>30</v>
      </c>
      <c r="C44" s="3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550.56267000000003</v>
      </c>
      <c r="H44" s="20">
        <f>G44+F44+E44+D44</f>
        <v>550.56267000000003</v>
      </c>
    </row>
    <row r="45" spans="1:12" x14ac:dyDescent="0.2">
      <c r="A45" s="22"/>
      <c r="B45" s="38" t="s">
        <v>31</v>
      </c>
      <c r="C45" s="39"/>
      <c r="D45" s="20">
        <f>D35+D44</f>
        <v>1846.5478499999999</v>
      </c>
      <c r="E45" s="20">
        <f t="shared" ref="E45:G45" si="5">E35+E44</f>
        <v>969.41733000000011</v>
      </c>
      <c r="F45" s="20">
        <f t="shared" si="5"/>
        <v>0</v>
      </c>
      <c r="G45" s="20">
        <f>G35+G44</f>
        <v>918.79975539200007</v>
      </c>
      <c r="H45" s="20">
        <f>D45+E45+F45+G45</f>
        <v>3734.7649353920001</v>
      </c>
      <c r="K45" s="41"/>
      <c r="L45" s="42"/>
    </row>
    <row r="46" spans="1:12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12" x14ac:dyDescent="0.2">
      <c r="A47" s="18">
        <v>12</v>
      </c>
      <c r="B47" s="23"/>
      <c r="C47" s="19" t="s">
        <v>33</v>
      </c>
      <c r="D47" s="20">
        <f>D45/100*20</f>
        <v>369.30957000000001</v>
      </c>
      <c r="E47" s="20">
        <f t="shared" ref="E47:G47" si="6">E45/100*20</f>
        <v>193.88346600000003</v>
      </c>
      <c r="F47" s="20">
        <f t="shared" si="6"/>
        <v>0</v>
      </c>
      <c r="G47" s="20">
        <f>G45/100*20-G43*0.2-G32*0.2-G33*0.2</f>
        <v>85.742629999999991</v>
      </c>
      <c r="H47" s="20">
        <f>D47+E47+F47+G47</f>
        <v>648.93566599999997</v>
      </c>
    </row>
    <row r="48" spans="1:12" x14ac:dyDescent="0.2">
      <c r="A48" s="22"/>
      <c r="B48" s="38" t="s">
        <v>34</v>
      </c>
      <c r="C48" s="39"/>
      <c r="D48" s="20">
        <f>D47</f>
        <v>369.30957000000001</v>
      </c>
      <c r="E48" s="20">
        <f>E47</f>
        <v>193.88346600000003</v>
      </c>
      <c r="F48" s="21">
        <f>F47</f>
        <v>0</v>
      </c>
      <c r="G48" s="20">
        <f>G47</f>
        <v>85.742629999999991</v>
      </c>
      <c r="H48" s="20">
        <f>D48+E48+F48+G48</f>
        <v>648.93566599999997</v>
      </c>
    </row>
    <row r="49" spans="1:8" x14ac:dyDescent="0.2">
      <c r="A49" s="22"/>
      <c r="B49" s="38" t="s">
        <v>35</v>
      </c>
      <c r="C49" s="39"/>
      <c r="D49" s="20">
        <f>D45+D47</f>
        <v>2215.8574199999998</v>
      </c>
      <c r="E49" s="20">
        <f>E45+E47</f>
        <v>1163.3007960000002</v>
      </c>
      <c r="F49" s="20">
        <f t="shared" ref="F49" si="7">F45+F47</f>
        <v>0</v>
      </c>
      <c r="G49" s="20">
        <f>G45+G47</f>
        <v>1004.542385392</v>
      </c>
      <c r="H49" s="20">
        <f>H45+H47</f>
        <v>4383.700601392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topLeftCell="A16" zoomScale="80" zoomScaleNormal="75" zoomScaleSheetLayoutView="80" workbookViewId="0">
      <selection activeCell="H45" sqref="H4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46</v>
      </c>
      <c r="C6" s="36"/>
      <c r="D6" s="24">
        <f>H49</f>
        <v>575.15827357244598</v>
      </c>
      <c r="E6" s="2" t="s">
        <v>44</v>
      </c>
      <c r="F6" s="2"/>
      <c r="G6" s="2"/>
      <c r="H6" s="2"/>
    </row>
    <row r="7" spans="2:8" x14ac:dyDescent="0.2">
      <c r="B7" s="37" t="s">
        <v>45</v>
      </c>
      <c r="C7" s="37"/>
      <c r="D7" s="2"/>
      <c r="E7" s="2" t="s">
        <v>44</v>
      </c>
      <c r="F7" s="2"/>
      <c r="G7" s="2"/>
      <c r="H7" s="2"/>
    </row>
    <row r="8" spans="2:8" ht="28.5" customHeight="1" x14ac:dyDescent="0.2">
      <c r="C8" s="30" t="s">
        <v>51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2" t="s">
        <v>51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38.25" x14ac:dyDescent="0.2">
      <c r="A25" s="18">
        <v>1</v>
      </c>
      <c r="B25" s="19" t="s">
        <v>20</v>
      </c>
      <c r="C25" s="25" t="s">
        <v>51</v>
      </c>
      <c r="D25" s="20">
        <f>(419571.19+1426976.66)/7.21/1000</f>
        <v>256.10927184466016</v>
      </c>
      <c r="E25" s="20">
        <f>(55678.06+913739.27)/7.21/1000</f>
        <v>134.45455339805827</v>
      </c>
      <c r="F25" s="21"/>
      <c r="G25" s="21"/>
      <c r="H25" s="20">
        <f>D25+E25+G25+F25</f>
        <v>390.56382524271839</v>
      </c>
    </row>
    <row r="26" spans="1:8" x14ac:dyDescent="0.2">
      <c r="A26" s="22"/>
      <c r="B26" s="38" t="s">
        <v>21</v>
      </c>
      <c r="C26" s="39"/>
      <c r="D26" s="20">
        <f>D25</f>
        <v>256.10927184466016</v>
      </c>
      <c r="E26" s="20">
        <f>E25</f>
        <v>134.45455339805827</v>
      </c>
      <c r="F26" s="21">
        <f>F25</f>
        <v>0</v>
      </c>
      <c r="G26" s="21">
        <f>G25</f>
        <v>0</v>
      </c>
      <c r="H26" s="20">
        <f>D26+E26+F26+G26</f>
        <v>390.56382524271839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52</v>
      </c>
      <c r="D28" s="21"/>
      <c r="E28" s="21"/>
      <c r="F28" s="21"/>
      <c r="G28" s="21">
        <f>23840.48/11.51/1000</f>
        <v>2.0712841007819289</v>
      </c>
      <c r="H28" s="20">
        <f>G28+F28+E28+D28</f>
        <v>2.0712841007819289</v>
      </c>
    </row>
    <row r="29" spans="1:8" x14ac:dyDescent="0.2">
      <c r="A29" s="22"/>
      <c r="B29" s="38" t="s">
        <v>23</v>
      </c>
      <c r="C29" s="39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2.0712841007819289</v>
      </c>
      <c r="H29" s="20">
        <f>D29+E29+F29+G29</f>
        <v>2.0712841007819289</v>
      </c>
    </row>
    <row r="30" spans="1:8" x14ac:dyDescent="0.2">
      <c r="A30" s="22"/>
      <c r="B30" s="38" t="s">
        <v>24</v>
      </c>
      <c r="C30" s="39"/>
      <c r="D30" s="20">
        <f>D26+D29</f>
        <v>256.10927184466016</v>
      </c>
      <c r="E30" s="20">
        <f t="shared" ref="E30:G30" si="1">E26+E29</f>
        <v>134.45455339805827</v>
      </c>
      <c r="F30" s="20">
        <f t="shared" si="1"/>
        <v>0</v>
      </c>
      <c r="G30" s="20">
        <f t="shared" si="1"/>
        <v>2.0712841007819289</v>
      </c>
      <c r="H30" s="20">
        <f>D30+E30+F30+G30</f>
        <v>392.63510934350035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49</v>
      </c>
      <c r="C32" s="19" t="s">
        <v>39</v>
      </c>
      <c r="D32" s="21"/>
      <c r="E32" s="21"/>
      <c r="F32" s="21"/>
      <c r="G32" s="20">
        <f>(D30+E30)/100*2.14/11.51</f>
        <v>0.72615689489089263</v>
      </c>
      <c r="H32" s="20">
        <f>D32+E32+F32+G32</f>
        <v>0.72615689489089263</v>
      </c>
    </row>
    <row r="33" spans="1:8" ht="38.25" x14ac:dyDescent="0.2">
      <c r="A33" s="18">
        <v>4</v>
      </c>
      <c r="B33" s="19" t="s">
        <v>49</v>
      </c>
      <c r="C33" s="26" t="s">
        <v>40</v>
      </c>
      <c r="D33" s="21"/>
      <c r="E33" s="21"/>
      <c r="F33" s="21"/>
      <c r="G33" s="20">
        <f>(D30+E30+G37+G38+G39+G40+G41+G42+G43)/100*8.44/11.51</f>
        <v>3.4686309386048944</v>
      </c>
      <c r="H33" s="20">
        <f>D33+E33+F33+G33</f>
        <v>3.4686309386048944</v>
      </c>
    </row>
    <row r="34" spans="1:8" x14ac:dyDescent="0.2">
      <c r="A34" s="22"/>
      <c r="B34" s="38" t="s">
        <v>42</v>
      </c>
      <c r="C34" s="39"/>
      <c r="D34" s="21">
        <f>D32+D33</f>
        <v>0</v>
      </c>
      <c r="E34" s="21">
        <f t="shared" ref="E34:G34" si="2">E32+E33</f>
        <v>0</v>
      </c>
      <c r="F34" s="21">
        <f t="shared" si="2"/>
        <v>0</v>
      </c>
      <c r="G34" s="21">
        <f t="shared" si="2"/>
        <v>4.1947878334957869</v>
      </c>
      <c r="H34" s="20">
        <f>D34+E34+F34+G34</f>
        <v>4.1947878334957869</v>
      </c>
    </row>
    <row r="35" spans="1:8" x14ac:dyDescent="0.2">
      <c r="A35" s="22"/>
      <c r="B35" s="38" t="s">
        <v>43</v>
      </c>
      <c r="C35" s="39"/>
      <c r="D35" s="20">
        <f>D30+D34</f>
        <v>256.10927184466016</v>
      </c>
      <c r="E35" s="20">
        <f t="shared" ref="E35:G35" si="3">E30+E34</f>
        <v>134.45455339805827</v>
      </c>
      <c r="F35" s="20">
        <f t="shared" si="3"/>
        <v>0</v>
      </c>
      <c r="G35" s="20">
        <f t="shared" si="3"/>
        <v>6.2660719342777158</v>
      </c>
      <c r="H35" s="20">
        <f>D35+E35+F35+G35</f>
        <v>396.8298971769961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8.25" x14ac:dyDescent="0.2">
      <c r="A37" s="18">
        <v>5</v>
      </c>
      <c r="B37" s="23"/>
      <c r="C37" s="19" t="s">
        <v>53</v>
      </c>
      <c r="D37" s="21"/>
      <c r="E37" s="21"/>
      <c r="F37" s="21"/>
      <c r="G37" s="20">
        <f>296572.67/4.91/1000</f>
        <v>60.401765784114048</v>
      </c>
      <c r="H37" s="20">
        <f>G37+F37+E37+D37</f>
        <v>60.401765784114048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32.3/11.51</f>
        <v>2.8062554300608165</v>
      </c>
      <c r="H38" s="20">
        <f t="shared" ref="H38:H43" si="4">G38+F38+E38+D38</f>
        <v>2.8062554300608165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29750/11.51/1000</f>
        <v>2.5847089487402259</v>
      </c>
      <c r="H39" s="20">
        <f t="shared" si="4"/>
        <v>2.5847089487402259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15300/1.2/11.51/1000</f>
        <v>1.1077324066029539</v>
      </c>
      <c r="H40" s="20">
        <f t="shared" si="4"/>
        <v>1.1077324066029539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0">
        <f>8.5/11.51</f>
        <v>0.73848827106863602</v>
      </c>
      <c r="H41" s="20">
        <f t="shared" si="4"/>
        <v>0.73848827106863602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25000/11.51/1000</f>
        <v>2.1720243266724588</v>
      </c>
      <c r="H42" s="20">
        <f t="shared" si="4"/>
        <v>2.1720243266724588</v>
      </c>
    </row>
    <row r="43" spans="1:8" ht="38.25" x14ac:dyDescent="0.2">
      <c r="A43" s="18">
        <v>11</v>
      </c>
      <c r="B43" s="19" t="s">
        <v>49</v>
      </c>
      <c r="C43" s="19" t="s">
        <v>37</v>
      </c>
      <c r="D43" s="21"/>
      <c r="E43" s="21"/>
      <c r="F43" s="21"/>
      <c r="G43" s="20">
        <f>145.69/11.51</f>
        <v>12.657688966116421</v>
      </c>
      <c r="H43" s="20">
        <f t="shared" si="4"/>
        <v>12.657688966116421</v>
      </c>
    </row>
    <row r="44" spans="1:8" x14ac:dyDescent="0.2">
      <c r="A44" s="22"/>
      <c r="B44" s="38" t="s">
        <v>30</v>
      </c>
      <c r="C44" s="39"/>
      <c r="D44" s="21">
        <f>D37+D38+D39+D40+D41+D42+D43</f>
        <v>0</v>
      </c>
      <c r="E44" s="21">
        <f t="shared" ref="E44:F44" si="5">E37+E38+E39+E40+E41+E42+E43</f>
        <v>0</v>
      </c>
      <c r="F44" s="21">
        <f t="shared" si="5"/>
        <v>0</v>
      </c>
      <c r="G44" s="21">
        <f>G37+G38+G39+G40+G41+G42+G43</f>
        <v>82.468664133375555</v>
      </c>
      <c r="H44" s="20">
        <f>G44+F44+E44+D44</f>
        <v>82.468664133375555</v>
      </c>
    </row>
    <row r="45" spans="1:8" x14ac:dyDescent="0.2">
      <c r="A45" s="22"/>
      <c r="B45" s="38" t="s">
        <v>31</v>
      </c>
      <c r="C45" s="39"/>
      <c r="D45" s="20">
        <f>D35+D44</f>
        <v>256.10927184466016</v>
      </c>
      <c r="E45" s="20">
        <f t="shared" ref="E45:G45" si="6">E35+E44</f>
        <v>134.45455339805827</v>
      </c>
      <c r="F45" s="20">
        <f t="shared" si="6"/>
        <v>0</v>
      </c>
      <c r="G45" s="20">
        <f t="shared" si="6"/>
        <v>88.734736067653273</v>
      </c>
      <c r="H45" s="20">
        <f>D45+E45+F45+G45</f>
        <v>479.29856131037167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51.221854368932036</v>
      </c>
      <c r="E47" s="20">
        <f t="shared" ref="E47:G47" si="7">E45/100*20</f>
        <v>26.890910679611654</v>
      </c>
      <c r="F47" s="20">
        <f t="shared" si="7"/>
        <v>0</v>
      </c>
      <c r="G47" s="20">
        <f t="shared" si="7"/>
        <v>17.746947213530653</v>
      </c>
      <c r="H47" s="20">
        <f>H45/100*20</f>
        <v>95.859712262074339</v>
      </c>
    </row>
    <row r="48" spans="1:8" x14ac:dyDescent="0.2">
      <c r="A48" s="22"/>
      <c r="B48" s="38" t="s">
        <v>34</v>
      </c>
      <c r="C48" s="39"/>
      <c r="D48" s="20">
        <f>D47</f>
        <v>51.221854368932036</v>
      </c>
      <c r="E48" s="20">
        <f>E47</f>
        <v>26.890910679611654</v>
      </c>
      <c r="F48" s="21">
        <f>F47</f>
        <v>0</v>
      </c>
      <c r="G48" s="20">
        <f>G47</f>
        <v>17.746947213530653</v>
      </c>
      <c r="H48" s="20">
        <f>D48+E48+F48+G48</f>
        <v>95.859712262074339</v>
      </c>
    </row>
    <row r="49" spans="1:8" x14ac:dyDescent="0.2">
      <c r="A49" s="22"/>
      <c r="B49" s="38" t="s">
        <v>35</v>
      </c>
      <c r="C49" s="39"/>
      <c r="D49" s="20">
        <f>D45+D47</f>
        <v>307.3311262135922</v>
      </c>
      <c r="E49" s="20">
        <f>E45+E47</f>
        <v>161.34546407766993</v>
      </c>
      <c r="F49" s="20">
        <f t="shared" ref="F49" si="8">F45+F47</f>
        <v>0</v>
      </c>
      <c r="G49" s="20">
        <f>G45+G47</f>
        <v>106.48168328118393</v>
      </c>
      <c r="H49" s="20">
        <f>H45+H47</f>
        <v>575.15827357244598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Глюкова Виктория Николаевна</cp:lastModifiedBy>
  <cp:lastPrinted>2022-07-08T06:09:15Z</cp:lastPrinted>
  <dcterms:created xsi:type="dcterms:W3CDTF">2022-07-06T13:17:17Z</dcterms:created>
  <dcterms:modified xsi:type="dcterms:W3CDTF">2022-07-14T10:29:00Z</dcterms:modified>
</cp:coreProperties>
</file>