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1-1-20-0-01-07-0-0268\"/>
    </mc:Choice>
  </mc:AlternateContent>
  <xr:revisionPtr revIDLastSave="0" documentId="13_ncr:1_{9448DD68-1F41-4B14-8A83-129D03048D19}" xr6:coauthVersionLast="36" xr6:coauthVersionMax="36" xr10:uidLastSave="{00000000-0000-0000-0000-000000000000}"/>
  <bookViews>
    <workbookView xWindow="0" yWindow="0" windowWidth="28800" windowHeight="1038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стоимости'!$A$11:$H$25</definedName>
    <definedName name="_xlnm._FilterDatabase" localSheetId="1" hidden="1">'Типовые 2 кв. 2021'!$A$7:$F$287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стоимости'!$A$1:$I$52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4" l="1"/>
  <c r="D21" i="4"/>
  <c r="D20" i="4"/>
  <c r="E18" i="4"/>
  <c r="D18" i="4"/>
  <c r="D17" i="4"/>
  <c r="F21" i="4" l="1"/>
  <c r="H21" i="4" s="1"/>
  <c r="F18" i="4"/>
  <c r="H18" i="4" s="1"/>
  <c r="H28" i="4" l="1"/>
  <c r="D287" i="5"/>
  <c r="D286" i="5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E19" i="4" s="1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E23" i="4" s="1"/>
  <c r="F23" i="4" s="1"/>
  <c r="H23" i="4" s="1"/>
  <c r="D167" i="5"/>
  <c r="D166" i="5"/>
  <c r="D165" i="5"/>
  <c r="E22" i="4" s="1"/>
  <c r="F22" i="4" s="1"/>
  <c r="H22" i="4" s="1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25" i="4" s="1"/>
  <c r="F25" i="4" s="1"/>
  <c r="H25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E24" i="4" s="1"/>
  <c r="F24" i="4" s="1"/>
  <c r="H24" i="4" s="1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F19" i="4" l="1"/>
  <c r="H19" i="4" s="1"/>
  <c r="E20" i="4"/>
  <c r="F20" i="4" s="1"/>
  <c r="H20" i="4" s="1"/>
  <c r="C37" i="4"/>
  <c r="E37" i="4" s="1"/>
  <c r="E16" i="4"/>
  <c r="E17" i="4" s="1"/>
  <c r="F17" i="4" s="1"/>
  <c r="H17" i="4" s="1"/>
  <c r="H27" i="4" s="1"/>
  <c r="C20" i="6"/>
  <c r="C6" i="6"/>
  <c r="F37" i="4" l="1"/>
  <c r="G37" i="4" s="1"/>
  <c r="I37" i="4"/>
  <c r="H37" i="4" s="1"/>
  <c r="F16" i="4"/>
  <c r="H16" i="4" l="1"/>
  <c r="H26" i="4" s="1"/>
  <c r="C36" i="4" l="1"/>
  <c r="H29" i="4" l="1"/>
  <c r="H30" i="4" s="1"/>
  <c r="E36" i="4"/>
  <c r="F36" i="4" l="1"/>
  <c r="G36" i="4" s="1"/>
  <c r="I36" i="4"/>
  <c r="H36" i="4" s="1"/>
  <c r="C35" i="4"/>
  <c r="C39" i="4" s="1"/>
  <c r="C42" i="4" l="1"/>
  <c r="E39" i="4"/>
  <c r="F39" i="4" s="1"/>
  <c r="G39" i="4" s="1"/>
  <c r="C41" i="4"/>
  <c r="J30" i="4"/>
  <c r="C40" i="4"/>
  <c r="E40" i="4" s="1"/>
  <c r="F40" i="4" s="1"/>
  <c r="G40" i="4" s="1"/>
  <c r="E35" i="4"/>
  <c r="C43" i="4"/>
  <c r="F35" i="4" l="1"/>
  <c r="G35" i="4" s="1"/>
  <c r="I35" i="4"/>
  <c r="C38" i="4"/>
  <c r="E42" i="4"/>
  <c r="F42" i="4" s="1"/>
  <c r="H35" i="4" l="1"/>
  <c r="G42" i="4"/>
  <c r="E41" i="4" l="1"/>
  <c r="F41" i="4" s="1"/>
  <c r="E43" i="4"/>
  <c r="G41" i="4" l="1"/>
  <c r="E38" i="4"/>
  <c r="C44" i="4"/>
  <c r="F43" i="4"/>
  <c r="G43" i="4" s="1"/>
  <c r="E44" i="4" l="1"/>
  <c r="I38" i="4"/>
  <c r="F38" i="4"/>
  <c r="H38" i="4" l="1"/>
  <c r="I44" i="4"/>
  <c r="H44" i="4" s="1"/>
  <c r="G38" i="4"/>
  <c r="G44" i="4" s="1"/>
  <c r="F44" i="4"/>
</calcChain>
</file>

<file path=xl/sharedStrings.xml><?xml version="1.0" encoding="utf-8"?>
<sst xmlns="http://schemas.openxmlformats.org/spreadsheetml/2006/main" count="704" uniqueCount="385">
  <si>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</si>
  <si>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</si>
  <si>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</si>
  <si>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</si>
  <si>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</si>
  <si>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</si>
  <si>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</si>
  <si>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</si>
  <si>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</si>
  <si>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</si>
  <si>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</si>
  <si>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</si>
  <si>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</si>
  <si>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</si>
  <si>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</si>
  <si>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</si>
  <si>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</si>
  <si>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</si>
  <si>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</si>
  <si>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</si>
  <si>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</si>
  <si>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</si>
  <si>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</si>
  <si>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</si>
  <si>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</si>
  <si>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</si>
  <si>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</si>
  <si>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</si>
  <si>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</si>
  <si>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</si>
  <si>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</si>
  <si>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</si>
  <si>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</si>
  <si>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</si>
  <si>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</si>
  <si>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</si>
  <si>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</si>
  <si>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</si>
  <si>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</si>
  <si>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</si>
  <si>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</si>
  <si>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</si>
  <si>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</si>
  <si>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</si>
  <si>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</si>
  <si>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</si>
  <si>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</si>
  <si>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</si>
  <si>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</si>
  <si>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</si>
  <si>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</si>
  <si>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</si>
  <si>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</si>
  <si>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</si>
  <si>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</si>
  <si>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</si>
  <si>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</si>
  <si>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</si>
  <si>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</si>
  <si>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</si>
  <si>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</si>
  <si>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</si>
  <si>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</si>
  <si>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</si>
  <si>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</si>
  <si>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</si>
  <si>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</si>
  <si>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</si>
  <si>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</si>
  <si>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</si>
  <si>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</si>
  <si>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</si>
  <si>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</si>
  <si>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</si>
  <si>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</si>
  <si>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</si>
  <si>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</si>
  <si>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</si>
  <si>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</si>
  <si>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</si>
  <si>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</si>
  <si>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</si>
  <si>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</si>
  <si>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</si>
  <si>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</si>
  <si>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</si>
  <si>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</si>
  <si>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</si>
  <si>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</si>
  <si>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</si>
  <si>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</si>
  <si>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</si>
  <si>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</si>
  <si>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</si>
  <si>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</si>
  <si>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</si>
  <si>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</si>
  <si>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</si>
  <si>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</si>
  <si>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</si>
  <si>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</si>
  <si>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</si>
  <si>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</si>
  <si>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</si>
  <si>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</si>
  <si>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</si>
  <si>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</si>
  <si>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</si>
  <si>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</si>
  <si>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</si>
  <si>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</si>
  <si>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</si>
  <si>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</si>
  <si>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</si>
  <si>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</si>
  <si>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</si>
  <si>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</si>
  <si>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</si>
  <si>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</si>
  <si>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</si>
  <si>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</si>
  <si>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</si>
  <si>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</si>
  <si>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</si>
  <si>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</si>
  <si>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</si>
  <si>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</si>
  <si>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</si>
  <si>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</si>
  <si>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</si>
  <si>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</si>
  <si>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</si>
  <si>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</si>
  <si>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</si>
  <si>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</si>
  <si>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</si>
  <si>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</si>
  <si>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</si>
  <si>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</si>
  <si>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</si>
  <si>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</si>
  <si>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</si>
  <si>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</si>
  <si>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</si>
  <si>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</si>
  <si>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</si>
  <si>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</si>
  <si>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</si>
  <si>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</si>
  <si>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</si>
  <si>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</si>
  <si>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</si>
  <si>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</si>
  <si>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</si>
  <si>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</si>
  <si>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</si>
  <si>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</si>
  <si>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</si>
  <si>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</si>
  <si>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</si>
  <si>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</si>
  <si>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</si>
  <si>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</si>
  <si>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</si>
  <si>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</si>
  <si>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</si>
  <si>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</si>
  <si>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</si>
  <si>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</si>
  <si>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</si>
  <si>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</si>
  <si>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</si>
  <si>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</si>
  <si>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</si>
  <si>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</si>
  <si>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</si>
  <si>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</si>
  <si>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</si>
  <si>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</si>
  <si>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</si>
  <si>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</si>
  <si>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</si>
  <si>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</si>
  <si>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</si>
  <si>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</si>
  <si>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</si>
  <si>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</si>
  <si>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</si>
  <si>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</si>
  <si>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</si>
  <si>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</si>
  <si>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</si>
  <si>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</si>
  <si>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</si>
  <si>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</si>
  <si>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</si>
  <si>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</si>
  <si>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</si>
  <si>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</si>
  <si>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</si>
  <si>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</si>
  <si>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</si>
  <si>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</si>
  <si>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</si>
  <si>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</si>
  <si>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</si>
  <si>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</si>
  <si>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</si>
  <si>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</si>
  <si>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</si>
  <si>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</si>
  <si>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</si>
  <si>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</si>
  <si>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</si>
  <si>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</si>
  <si>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</si>
  <si>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</si>
  <si>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</si>
  <si>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</si>
  <si>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</si>
  <si>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</si>
  <si>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</si>
  <si>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</si>
  <si>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</si>
  <si>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</si>
  <si>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</si>
  <si>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</si>
  <si>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</si>
  <si>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</si>
  <si>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</si>
  <si>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</si>
  <si>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</si>
  <si>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</si>
  <si>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</si>
  <si>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</si>
  <si>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</si>
  <si>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</si>
  <si>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</si>
  <si>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</si>
  <si>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</si>
  <si>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</si>
  <si>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</si>
  <si>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</si>
  <si>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</si>
  <si>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</si>
  <si>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</si>
  <si>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</si>
  <si>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</si>
  <si>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</si>
  <si>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</si>
  <si>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</si>
  <si>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</si>
  <si>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</si>
  <si>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</si>
  <si>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</si>
  <si>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</si>
  <si>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</si>
  <si>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</si>
  <si>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</si>
  <si>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</si>
  <si>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</si>
  <si>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</si>
  <si>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</si>
  <si>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</si>
  <si>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</si>
  <si>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</si>
  <si>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</si>
  <si>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</si>
  <si>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</si>
  <si>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</si>
  <si>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</si>
  <si>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</si>
  <si>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</si>
  <si>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</si>
  <si>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</si>
  <si>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</si>
  <si>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</si>
  <si>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</si>
  <si>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</si>
  <si>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</si>
  <si>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</si>
  <si>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</si>
  <si>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</si>
  <si>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</si>
  <si>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</si>
  <si>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</si>
  <si>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</si>
  <si>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</si>
  <si>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</si>
  <si>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</si>
  <si>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</si>
  <si>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</si>
  <si>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</si>
  <si>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</si>
  <si>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</si>
  <si>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</si>
  <si>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</si>
  <si>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</si>
  <si>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</si>
  <si>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</si>
  <si>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</si>
  <si>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</si>
  <si>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</si>
  <si>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</si>
  <si>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</si>
  <si>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</si>
  <si>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</si>
  <si>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</si>
  <si>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</si>
  <si>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</si>
  <si>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</si>
  <si>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</si>
  <si>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</si>
  <si>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</si>
  <si>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</si>
  <si>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</si>
  <si>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</si>
  <si>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</si>
  <si>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</si>
  <si>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</si>
  <si>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</si>
  <si>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</si>
  <si>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</si>
  <si>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</si>
  <si>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</si>
  <si>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</si>
  <si>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</si>
  <si>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</si>
  <si>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</si>
  <si>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</si>
  <si>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</si>
  <si>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</si>
  <si>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</si>
  <si>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</si>
  <si>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</si>
  <si>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</si>
  <si>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</si>
  <si>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</si>
  <si>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</si>
  <si>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</si>
  <si>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</si>
  <si>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</si>
  <si>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</si>
  <si>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</si>
  <si>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</si>
  <si>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</si>
  <si>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</si>
  <si>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</si>
  <si>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</si>
  <si>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</si>
  <si>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</si>
  <si>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</si>
  <si>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</si>
  <si>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</si>
  <si>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</si>
  <si>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</si>
  <si>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</si>
  <si>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</si>
  <si>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</si>
  <si>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</si>
  <si>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</si>
  <si>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</si>
  <si>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</si>
  <si>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</si>
  <si>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</si>
  <si>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</si>
  <si>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</si>
  <si>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</si>
  <si>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</si>
  <si>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</si>
  <si>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</si>
  <si>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</si>
  <si>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</si>
  <si>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1.3</t>
  </si>
  <si>
    <t>1.4</t>
  </si>
  <si>
    <t>1.5</t>
  </si>
  <si>
    <t>1.6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</si>
  <si>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</si>
  <si>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</si>
  <si>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</si>
  <si>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</si>
  <si>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</si>
  <si>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L_21-1-20-0-01-07-0-0268</t>
  </si>
  <si>
    <t>Подп, РК оборудования ТП 77  в г. Подпорожье ЛО (инв. №150000381) (21-1-20-0-01-07-0-0268)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</si>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</sst>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5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166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10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-fs\&#1080;&#1085;&#1092;&#1086;&#1088;&#1084;&#1072;&#1094;&#1080;&#1103;_&#1076;&#1083;&#1103;_&#1094;&#1072;_&#1080;_&#1092;&#1080;&#1083;&#1080;&#1072;&#1083;&#1086;&#1074;\&#1054;&#1050;&#1057;\&#1048;&#1055;&#1056;\&#1048;&#1055;&#1056;_2022-2024\&#1050;&#1086;&#1088;&#1088;&#1077;&#1082;&#1090;&#1080;&#1088;&#1086;&#1074;&#1082;&#1072;_&#1048;&#1055;&#1056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/>
      <sheetData sheetId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>Дренажная система</v>
          </cell>
          <cell r="C219">
            <v>63101.5</v>
          </cell>
          <cell r="D219">
            <v>52584.583333333336</v>
          </cell>
          <cell r="E219"/>
        </row>
        <row r="220">
          <cell r="B220" t="str">
            <v>Строительство БКТП 1*250</v>
          </cell>
          <cell r="C220">
            <v>654004.92000000004</v>
          </cell>
          <cell r="D220">
            <v>545004.10000000009</v>
          </cell>
          <cell r="E220">
            <v>399280.58</v>
          </cell>
        </row>
        <row r="221">
          <cell r="B221" t="str">
            <v>Строительство БКТП 2*250</v>
          </cell>
          <cell r="C221">
            <v>1156335.43</v>
          </cell>
          <cell r="D221">
            <v>963612.85833333328</v>
          </cell>
          <cell r="E221">
            <v>717391.93</v>
          </cell>
        </row>
        <row r="222">
          <cell r="B222" t="str">
            <v>Строительство БКТП 1*400 с трансформатором 400</v>
          </cell>
          <cell r="C222">
            <v>880021.4</v>
          </cell>
          <cell r="D222">
            <v>733351.16666666674</v>
          </cell>
          <cell r="E222">
            <v>558253.24</v>
          </cell>
        </row>
        <row r="223">
          <cell r="B223" t="str">
            <v>Строительство БКТП 2*400 с трансформаторами 2*400</v>
          </cell>
          <cell r="C223">
            <v>1858895.94</v>
          </cell>
          <cell r="D223">
            <v>1549079.95</v>
          </cell>
          <cell r="E223">
            <v>1221522.78</v>
          </cell>
        </row>
        <row r="224">
          <cell r="B224" t="str">
            <v>Строительство БКТП 1*630 с трансф.630</v>
          </cell>
          <cell r="C224">
            <v>912700.05</v>
          </cell>
          <cell r="D224">
            <v>760583.37500000012</v>
          </cell>
          <cell r="E224">
            <v>576653</v>
          </cell>
        </row>
        <row r="225">
          <cell r="B225" t="str">
            <v>Строительство БКТП 2*630 с трансф.2*630</v>
          </cell>
          <cell r="C225">
            <v>2847650.4</v>
          </cell>
          <cell r="D225">
            <v>2373042</v>
          </cell>
          <cell r="E225">
            <v>1963129.5</v>
          </cell>
        </row>
        <row r="226">
          <cell r="B226" t="str">
            <v>Строительство БКТП 1*1000</v>
          </cell>
          <cell r="C226">
            <v>952285.64</v>
          </cell>
          <cell r="D226">
            <v>793571.3666666667</v>
          </cell>
          <cell r="E226">
            <v>604009.12</v>
          </cell>
        </row>
        <row r="227">
          <cell r="B227" t="str">
            <v>Строительство БКТП 2*1000</v>
          </cell>
          <cell r="C227">
            <v>2988655.75</v>
          </cell>
          <cell r="D227">
            <v>2490546.4583333335</v>
          </cell>
          <cell r="E227">
            <v>2083183.45</v>
          </cell>
        </row>
        <row r="228">
          <cell r="B228" t="str">
            <v>Строительство БКТП 1*1250</v>
          </cell>
          <cell r="C228">
            <v>1064511.24</v>
          </cell>
          <cell r="D228">
            <v>887092.70000000007</v>
          </cell>
          <cell r="E228">
            <v>677175.19</v>
          </cell>
        </row>
        <row r="229">
          <cell r="B229" t="str">
            <v>Строительство БКТП 2*1250</v>
          </cell>
          <cell r="C229">
            <v>3253441.56</v>
          </cell>
          <cell r="D229">
            <v>2711201.3000000003</v>
          </cell>
          <cell r="E229">
            <v>2279429.38</v>
          </cell>
        </row>
        <row r="230">
          <cell r="B230" t="str">
            <v>Строительство БКТП 1*1600</v>
          </cell>
          <cell r="C230">
            <v>1125160.8899999999</v>
          </cell>
          <cell r="D230">
            <v>937634.07499999995</v>
          </cell>
          <cell r="E230">
            <v>685891.96</v>
          </cell>
        </row>
        <row r="231">
          <cell r="B231" t="str">
            <v>Строительство БКТП 2*1600</v>
          </cell>
          <cell r="C231">
            <v>3556207.04</v>
          </cell>
          <cell r="D231">
            <v>2963505.8666666667</v>
          </cell>
          <cell r="E231">
            <v>2408273.37</v>
          </cell>
        </row>
        <row r="232">
          <cell r="B232" t="str">
            <v>Строительство КТП 1*160</v>
          </cell>
          <cell r="C232">
            <v>350856.95</v>
          </cell>
          <cell r="D232">
            <v>292380.79166666669</v>
          </cell>
          <cell r="E232">
            <v>229514.39</v>
          </cell>
        </row>
        <row r="233">
          <cell r="B233" t="str">
            <v xml:space="preserve">Строительство КТП-250/10/0,4 с трансф. ТМГ 250/10/0,4 </v>
          </cell>
          <cell r="C233">
            <v>428057.67</v>
          </cell>
          <cell r="D233">
            <v>356714.72499999998</v>
          </cell>
          <cell r="E233">
            <v>283078.53999999998</v>
          </cell>
        </row>
        <row r="234">
          <cell r="B234" t="str">
            <v>Строительство КТП вв 2*250 кВА</v>
          </cell>
          <cell r="C234">
            <v>893876.41</v>
          </cell>
          <cell r="D234">
            <v>744897.00833333342</v>
          </cell>
          <cell r="E234">
            <v>611276.98</v>
          </cell>
        </row>
        <row r="235">
          <cell r="B235" t="str">
            <v>Строительство КТПТ вв 400 с трансф.400</v>
          </cell>
          <cell r="C235">
            <v>461741.63</v>
          </cell>
          <cell r="D235">
            <v>384784.69166666671</v>
          </cell>
          <cell r="E235">
            <v>331262.94</v>
          </cell>
        </row>
        <row r="236">
          <cell r="B236" t="str">
            <v>Строительство  2КТПнТ-К/К-400/10</v>
          </cell>
          <cell r="C236">
            <v>1051680.5900000001</v>
          </cell>
          <cell r="D236">
            <v>876400.49166666681</v>
          </cell>
          <cell r="E236">
            <v>707134.29</v>
          </cell>
        </row>
        <row r="237">
          <cell r="B237" t="str">
            <v>Строительство КТПТ вв 630 с трансф.630</v>
          </cell>
          <cell r="C237">
            <v>508816.15</v>
          </cell>
          <cell r="D237">
            <v>424013.45833333337</v>
          </cell>
          <cell r="E237">
            <v>331165.46999999997</v>
          </cell>
        </row>
        <row r="238">
          <cell r="B238" t="str">
            <v>Строительство КТПТ 2* 630</v>
          </cell>
          <cell r="C238">
            <v>1075156.57</v>
          </cell>
          <cell r="D238">
            <v>895963.80833333347</v>
          </cell>
          <cell r="E238">
            <v>728417.27</v>
          </cell>
        </row>
        <row r="239">
          <cell r="B239" t="str">
            <v>Строительство КТПТ 2* 1000 (сэндвич-панели)</v>
          </cell>
          <cell r="C239">
            <v>1430991.41</v>
          </cell>
          <cell r="D239">
            <v>1192492.8416666666</v>
          </cell>
          <cell r="E239">
            <v>984627.54</v>
          </cell>
        </row>
        <row r="240">
          <cell r="B240" t="str">
            <v>Строительство КТПн к/к 1*1000 кВа</v>
          </cell>
          <cell r="C240">
            <v>753946.05</v>
          </cell>
          <cell r="D240">
            <v>628288.37500000012</v>
          </cell>
          <cell r="E240">
            <v>502499.28</v>
          </cell>
        </row>
        <row r="241">
          <cell r="B241" t="str">
            <v>Строительство КТПТ 2* 1000</v>
          </cell>
          <cell r="C241">
            <v>1165101.07</v>
          </cell>
          <cell r="D241">
            <v>970917.55833333347</v>
          </cell>
          <cell r="E241">
            <v>778597.12</v>
          </cell>
        </row>
        <row r="242">
          <cell r="B242" t="str">
            <v>Строительство СТП 25</v>
          </cell>
          <cell r="C242">
            <v>78262.75</v>
          </cell>
          <cell r="D242">
            <v>65218.958333333336</v>
          </cell>
          <cell r="E242">
            <v>47810.43</v>
          </cell>
        </row>
        <row r="243">
          <cell r="B243" t="str">
            <v>Строительство СТП 40</v>
          </cell>
          <cell r="C243">
            <v>191434.85</v>
          </cell>
          <cell r="D243">
            <v>159529.04166666669</v>
          </cell>
          <cell r="E243">
            <v>47566.55</v>
          </cell>
        </row>
        <row r="244">
          <cell r="B244" t="str">
            <v>Строительство СТП 63</v>
          </cell>
          <cell r="C244">
            <v>132929.84</v>
          </cell>
          <cell r="D244">
            <v>110774.86666666667</v>
          </cell>
          <cell r="E244">
            <v>89568.35</v>
          </cell>
        </row>
        <row r="245">
          <cell r="B245" t="str">
            <v>Строительство СТП 100</v>
          </cell>
          <cell r="C245">
            <v>107686.05</v>
          </cell>
          <cell r="D245">
            <v>89738.375</v>
          </cell>
          <cell r="E245">
            <v>71942.45</v>
          </cell>
        </row>
        <row r="246">
          <cell r="B246" t="str">
            <v>Строительство МТП 100</v>
          </cell>
          <cell r="C246">
            <v>105532.45</v>
          </cell>
          <cell r="D246">
            <v>87943.708333333328</v>
          </cell>
          <cell r="E246">
            <v>50404.68</v>
          </cell>
        </row>
        <row r="247">
          <cell r="B247" t="str">
            <v>Строительство МТП 160</v>
          </cell>
          <cell r="C247">
            <v>187416.9</v>
          </cell>
          <cell r="D247">
            <v>156180.75</v>
          </cell>
          <cell r="E247">
            <v>112769.78</v>
          </cell>
        </row>
        <row r="248">
          <cell r="B248" t="str">
            <v>Строительство МТП 250</v>
          </cell>
          <cell r="C248">
            <v>201437.08</v>
          </cell>
          <cell r="D248">
            <v>167864.23333333334</v>
          </cell>
          <cell r="E248">
            <v>122282.55</v>
          </cell>
        </row>
        <row r="249">
          <cell r="B249" t="str">
            <v>Ограждение МТП, СТП</v>
          </cell>
          <cell r="C249">
            <v>16299.46</v>
          </cell>
          <cell r="D249">
            <v>13582.883333333333</v>
          </cell>
          <cell r="E249"/>
        </row>
        <row r="250">
          <cell r="B250" t="str">
            <v>Реконструкция ТП (замена тр-ров 2*1600кВ)</v>
          </cell>
          <cell r="C250">
            <v>422806.68</v>
          </cell>
          <cell r="D250">
            <v>352338.9</v>
          </cell>
          <cell r="E250">
            <v>284356.18</v>
          </cell>
        </row>
        <row r="251">
          <cell r="B251" t="str">
            <v>Реконструкция ТП (замена тр-ров 2*1000кВ)</v>
          </cell>
          <cell r="C251">
            <v>319138.15000000002</v>
          </cell>
          <cell r="D251">
            <v>265948.45833333337</v>
          </cell>
          <cell r="E251">
            <v>212928.42</v>
          </cell>
        </row>
        <row r="252">
          <cell r="B252" t="str">
            <v>Реконструкция ТП (замена тр-ров 2*630кВ)</v>
          </cell>
          <cell r="C252">
            <v>216645.07</v>
          </cell>
          <cell r="D252">
            <v>180537.55833333335</v>
          </cell>
          <cell r="E252">
            <v>145277.70000000001</v>
          </cell>
        </row>
        <row r="253">
          <cell r="B253" t="str">
            <v>Реконструкция ТП (замена тр-ров 2*400кВ)</v>
          </cell>
          <cell r="C253">
            <v>185994.92</v>
          </cell>
          <cell r="D253">
            <v>154995.76666666669</v>
          </cell>
          <cell r="E253">
            <v>115373.02</v>
          </cell>
        </row>
        <row r="254">
          <cell r="B254" t="str">
            <v>Реконструкция ТП (замена тр-ров 2*250кВ)</v>
          </cell>
          <cell r="C254">
            <v>133547.35999999999</v>
          </cell>
          <cell r="D254">
            <v>111289.46666666666</v>
          </cell>
          <cell r="E254">
            <v>88075.54</v>
          </cell>
        </row>
        <row r="255">
          <cell r="B255" t="str">
            <v>Реконструкция ТП (замена тр-ров 2*160кВ)</v>
          </cell>
          <cell r="C255">
            <v>109104.64</v>
          </cell>
          <cell r="D255">
            <v>90920.53333333334</v>
          </cell>
          <cell r="E255">
            <v>66098.2</v>
          </cell>
        </row>
        <row r="256">
          <cell r="B256" t="str">
            <v>Реконструкция ТП (замена тр-ров 2*100кВ)</v>
          </cell>
          <cell r="C256">
            <v>89258.78</v>
          </cell>
          <cell r="D256">
            <v>74382.316666666666</v>
          </cell>
          <cell r="E256">
            <v>51659.360000000001</v>
          </cell>
        </row>
        <row r="257">
          <cell r="B257" t="str">
            <v>Реконструкция ТП (замена тр-ра 1000кВ)</v>
          </cell>
          <cell r="C257">
            <v>159542.04</v>
          </cell>
          <cell r="D257">
            <v>132951.70000000001</v>
          </cell>
          <cell r="E257">
            <v>106451.8</v>
          </cell>
        </row>
        <row r="258">
          <cell r="B258" t="str">
            <v>Реконструкция ТП (замена тр-ра 630кВ)</v>
          </cell>
          <cell r="C258">
            <v>108470.06</v>
          </cell>
          <cell r="D258">
            <v>90391.716666666674</v>
          </cell>
          <cell r="E258">
            <v>72638.850000000006</v>
          </cell>
        </row>
        <row r="259">
          <cell r="B259" t="str">
            <v>Реконструкция ТП (замена тр-ра 400кВ)</v>
          </cell>
          <cell r="C259">
            <v>93144.960000000006</v>
          </cell>
          <cell r="D259">
            <v>77620.800000000003</v>
          </cell>
          <cell r="E259">
            <v>57686.51</v>
          </cell>
        </row>
        <row r="260">
          <cell r="B260" t="str">
            <v>Реконструкция ТП (замена тр-ра 250кВ)</v>
          </cell>
          <cell r="C260">
            <v>69803.5</v>
          </cell>
          <cell r="D260">
            <v>58169.583333333336</v>
          </cell>
          <cell r="E260">
            <v>44037.77</v>
          </cell>
        </row>
        <row r="261">
          <cell r="B261" t="str">
            <v>Реконструкция ТП (замена тр-ра 160кВ)</v>
          </cell>
          <cell r="C261">
            <v>261839.05</v>
          </cell>
          <cell r="D261">
            <v>218199.20833333334</v>
          </cell>
          <cell r="E261">
            <v>33049.1</v>
          </cell>
        </row>
        <row r="262">
          <cell r="B262" t="str">
            <v>Реконструкция ТП (замена тр-ра 100кВ)</v>
          </cell>
          <cell r="C262">
            <v>45187.41</v>
          </cell>
          <cell r="D262">
            <v>37656.175000000003</v>
          </cell>
          <cell r="E262">
            <v>25829.68</v>
          </cell>
        </row>
        <row r="263">
          <cell r="B263" t="str">
            <v>Реконструкция ТП (установка новой ЩО-70-1-42)</v>
          </cell>
          <cell r="C263">
            <v>93068.61</v>
          </cell>
          <cell r="D263">
            <v>77557.175000000003</v>
          </cell>
          <cell r="E263">
            <v>32269.18</v>
          </cell>
        </row>
        <row r="264">
          <cell r="B264" t="str">
            <v>Реконструкция ТП (замена ячейки 0,4 кВ ЩО-70-1-42)</v>
          </cell>
          <cell r="C264">
            <v>59683.22</v>
          </cell>
          <cell r="D264">
            <v>49736.01666666667</v>
          </cell>
          <cell r="E264">
            <v>38723.019999999997</v>
          </cell>
        </row>
        <row r="265">
          <cell r="B265" t="str">
            <v>Реконструкция ТП (установка ячейки 10 кВ с выключателем нагрузки)</v>
          </cell>
          <cell r="C265">
            <v>65383.31</v>
          </cell>
          <cell r="D265">
            <v>54486.091666666667</v>
          </cell>
          <cell r="E265">
            <v>42652.88</v>
          </cell>
        </row>
        <row r="266">
          <cell r="B266" t="str">
            <v>Реконструкция ТП (замена ячейки 10 кВ с выключателем нагрузки)</v>
          </cell>
          <cell r="C266">
            <v>68227.95</v>
          </cell>
          <cell r="D266">
            <v>56856.625</v>
          </cell>
          <cell r="E266">
            <v>42652.88</v>
          </cell>
        </row>
        <row r="267">
          <cell r="B267" t="str">
            <v>Реконструкция ТП (установка ячейки 10 кВ с вакуумным выключателем)</v>
          </cell>
          <cell r="C267">
            <v>206967.97</v>
          </cell>
          <cell r="D267">
            <v>172473.30833333335</v>
          </cell>
          <cell r="E267">
            <v>141492.81</v>
          </cell>
        </row>
        <row r="268">
          <cell r="B268" t="str">
            <v>Реконструкция ТП (замена ячейки 10 кВ с вакуумным выключателем)</v>
          </cell>
          <cell r="C268">
            <v>210126.58</v>
          </cell>
          <cell r="D268">
            <v>175105.48333333334</v>
          </cell>
          <cell r="E268">
            <v>141492.81</v>
          </cell>
        </row>
        <row r="269">
          <cell r="B269" t="str">
            <v>Реконструкция ТП. Замена автомата АВ 200 А</v>
          </cell>
          <cell r="C269">
            <v>11939.15</v>
          </cell>
          <cell r="D269">
            <v>9949.2916666666661</v>
          </cell>
          <cell r="E269">
            <v>3597.12</v>
          </cell>
        </row>
        <row r="270">
          <cell r="B270" t="str">
            <v>Установка КД-209 (на 5 групп, если рек-я то еще + 20т.р. с НДС)</v>
          </cell>
          <cell r="C270">
            <v>48913.63</v>
          </cell>
          <cell r="D270">
            <v>40761.35833333333</v>
          </cell>
          <cell r="E270">
            <v>29826.14</v>
          </cell>
        </row>
        <row r="271">
          <cell r="B271" t="str">
            <v>Установка КД-209 (на 12 групп, если рек-я то еще + 20т.р. с НДС)</v>
          </cell>
          <cell r="C271">
            <v>61179.81</v>
          </cell>
          <cell r="D271">
            <v>50983.175000000003</v>
          </cell>
          <cell r="E271">
            <v>38417.269999999997</v>
          </cell>
        </row>
        <row r="272">
          <cell r="B272" t="str">
            <v>Установка КД-211 (2-х секционный, если рек-я то еще + 20т.р. с НДС)</v>
          </cell>
          <cell r="C272">
            <v>70445.64</v>
          </cell>
          <cell r="D272">
            <v>58704.700000000004</v>
          </cell>
          <cell r="E272">
            <v>46420.86</v>
          </cell>
        </row>
        <row r="273">
          <cell r="B273" t="str">
            <v>Строительство ПКУ</v>
          </cell>
          <cell r="C273">
            <v>94732.69</v>
          </cell>
          <cell r="D273">
            <v>78943.90833333334</v>
          </cell>
          <cell r="E273">
            <v>44215.91</v>
          </cell>
        </row>
        <row r="274">
          <cell r="B274" t="str">
            <v>Реклоузер с ПКУ</v>
          </cell>
          <cell r="C274">
            <v>336904.98</v>
          </cell>
          <cell r="D274">
            <v>280754.15000000002</v>
          </cell>
          <cell r="E274">
            <v>212582.15</v>
          </cell>
        </row>
        <row r="275">
          <cell r="B275" t="str">
            <v>Реклоузер</v>
          </cell>
          <cell r="C275">
            <v>309904.53999999998</v>
          </cell>
          <cell r="D275">
            <v>258253.78333333333</v>
          </cell>
          <cell r="E275">
            <v>194889.3</v>
          </cell>
        </row>
        <row r="276">
          <cell r="B276" t="str">
            <v>Строительство РП-10кВ 24 ячейки</v>
          </cell>
          <cell r="C276">
            <v>5447696.7199999997</v>
          </cell>
          <cell r="D276">
            <v>4539747.2666666666</v>
          </cell>
          <cell r="E276">
            <v>3467625.9</v>
          </cell>
        </row>
        <row r="277">
          <cell r="B277" t="str">
            <v>Строительство РТП 6 кВ 16 ячеек 2 ТМГ 1600</v>
          </cell>
          <cell r="C277">
            <v>4553729.38</v>
          </cell>
          <cell r="D277">
            <v>3794774.4833333334</v>
          </cell>
          <cell r="E277">
            <v>2967625.9</v>
          </cell>
        </row>
        <row r="278">
          <cell r="B278" t="str">
            <v>Строительство РТП-1600/10/0,4 24 ячейки 4 ТМГ 1600</v>
          </cell>
          <cell r="C278">
            <v>9192165.9299999997</v>
          </cell>
          <cell r="D278">
            <v>7660138.2750000004</v>
          </cell>
          <cell r="E278">
            <v>5872043.04</v>
          </cell>
        </row>
        <row r="279">
          <cell r="B279" t="str">
            <v xml:space="preserve">Строительство РП 16 ячеек </v>
          </cell>
          <cell r="C279">
            <v>4593440.84</v>
          </cell>
          <cell r="D279">
            <v>3827867.3666666667</v>
          </cell>
          <cell r="E279">
            <v>3132715.83</v>
          </cell>
        </row>
        <row r="280">
          <cell r="B280" t="str">
            <v>Строительство РТП 6 кВ 10 ячеек 2 ТМГ 1250</v>
          </cell>
          <cell r="C280">
            <v>3079987.63</v>
          </cell>
          <cell r="D280">
            <v>2566656.3583333334</v>
          </cell>
          <cell r="E280">
            <v>1935739.54</v>
          </cell>
        </row>
        <row r="281">
          <cell r="B281" t="str">
            <v xml:space="preserve">Реконструкция КРУН-10 кВ </v>
          </cell>
          <cell r="C281">
            <v>247016.79</v>
          </cell>
          <cell r="D281">
            <v>205847.32500000001</v>
          </cell>
          <cell r="E281">
            <v>157613.91</v>
          </cell>
        </row>
        <row r="282">
          <cell r="B282" t="str">
            <v>Строительство КРУН-10 кВ в ж/б оболочке 6 ячеек (4 отходящие-с вакуумными выкл. 2 вводные-с выкл. нагрузки)</v>
          </cell>
          <cell r="C282">
            <v>626273.91</v>
          </cell>
          <cell r="D282">
            <v>521894.92500000005</v>
          </cell>
          <cell r="E282">
            <v>412170.27</v>
          </cell>
        </row>
        <row r="283">
          <cell r="B283" t="str">
            <v>Временная Строительство КТП П - 250/10/0,4 кВ с оборудованием</v>
          </cell>
          <cell r="C283">
            <v>243654.67</v>
          </cell>
          <cell r="D283">
            <v>203045.55833333335</v>
          </cell>
          <cell r="E283">
            <v>142086.32999999999</v>
          </cell>
        </row>
        <row r="284">
          <cell r="B284" t="str">
            <v>Временная Строительство КТП П - 250/10/0,4 кВ без оборудования</v>
          </cell>
          <cell r="C284">
            <v>45299.13</v>
          </cell>
          <cell r="D284">
            <v>37749.275000000001</v>
          </cell>
          <cell r="E284"/>
        </row>
        <row r="285">
          <cell r="B285" t="str">
            <v>Строительство РТП 6/10 кВ 2*2500, 12 ячеек, без оборудования</v>
          </cell>
          <cell r="C285">
            <v>497861.36</v>
          </cell>
          <cell r="D285">
            <v>414884.46666666667</v>
          </cell>
          <cell r="E285"/>
        </row>
        <row r="286">
          <cell r="B286" t="str">
            <v>Просека на 1 га (без восстановительной стоимости)</v>
          </cell>
          <cell r="C286">
            <v>157021.46</v>
          </cell>
          <cell r="D286">
            <v>130851.21666666666</v>
          </cell>
          <cell r="E286"/>
        </row>
        <row r="287">
          <cell r="B287" t="str">
            <v xml:space="preserve">Установка щита </v>
          </cell>
          <cell r="C287">
            <v>8120.62</v>
          </cell>
          <cell r="D287">
            <v>6767.1833333333334</v>
          </cell>
          <cell r="E287"/>
        </row>
        <row r="288">
          <cell r="B288"/>
          <cell r="C288"/>
          <cell r="D288"/>
        </row>
        <row r="289">
          <cell r="B289"/>
          <cell r="C289"/>
          <cell r="D289"/>
        </row>
        <row r="290">
          <cell r="B290"/>
          <cell r="C290"/>
          <cell r="D290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4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59" customWidth="1"/>
    <col min="2" max="2" width="60.42578125" style="60" customWidth="1"/>
    <col min="3" max="3" width="12.140625" style="60" customWidth="1"/>
    <col min="4" max="4" width="10.5703125" style="60" customWidth="1"/>
    <col min="5" max="5" width="14.28515625" style="60" customWidth="1"/>
    <col min="6" max="6" width="14.42578125" style="60" customWidth="1"/>
    <col min="7" max="7" width="16" style="60" customWidth="1"/>
    <col min="8" max="9" width="15.7109375" style="60" customWidth="1"/>
    <col min="10" max="10" width="13.5703125" style="60" hidden="1" customWidth="1"/>
    <col min="11" max="11" width="11.28515625" style="60" hidden="1" customWidth="1"/>
    <col min="12" max="12" width="14.140625" style="60" hidden="1" customWidth="1"/>
    <col min="13" max="13" width="10.28515625" style="60" hidden="1" customWidth="1"/>
    <col min="14" max="15" width="0" style="60" hidden="1" customWidth="1"/>
    <col min="16" max="16" width="15.28515625" style="60" hidden="1" customWidth="1"/>
    <col min="17" max="18" width="0" style="60" hidden="1" customWidth="1"/>
    <col min="19" max="16384" width="9.140625" style="60"/>
  </cols>
  <sheetData>
    <row r="1" spans="1:17" x14ac:dyDescent="0.25">
      <c r="H1" s="2" t="s">
        <v>37</v>
      </c>
      <c r="I1" s="2"/>
    </row>
    <row r="3" spans="1:17" x14ac:dyDescent="0.25">
      <c r="A3" s="61" t="s">
        <v>19</v>
      </c>
    </row>
    <row r="5" spans="1:17" x14ac:dyDescent="0.25">
      <c r="A5" s="111" t="s">
        <v>383</v>
      </c>
      <c r="B5" s="111"/>
      <c r="C5" s="111"/>
      <c r="D5" s="111"/>
      <c r="E5" s="111"/>
      <c r="F5" s="111"/>
    </row>
    <row r="7" spans="1:17" ht="21" customHeight="1" x14ac:dyDescent="0.25">
      <c r="A7" s="62" t="s">
        <v>8</v>
      </c>
      <c r="F7" s="112" t="s">
        <v>382</v>
      </c>
      <c r="G7" s="112"/>
      <c r="H7" s="112"/>
      <c r="I7" s="55"/>
    </row>
    <row r="8" spans="1:17" x14ac:dyDescent="0.25">
      <c r="A8" s="63"/>
    </row>
    <row r="9" spans="1:17" x14ac:dyDescent="0.25">
      <c r="A9" s="62" t="s">
        <v>15</v>
      </c>
      <c r="F9" s="112" t="s">
        <v>335</v>
      </c>
      <c r="G9" s="112"/>
      <c r="H9" s="112"/>
      <c r="I9" s="55"/>
    </row>
    <row r="10" spans="1:17" x14ac:dyDescent="0.25">
      <c r="A10" s="63"/>
    </row>
    <row r="11" spans="1:17" x14ac:dyDescent="0.25">
      <c r="A11" s="64" t="s">
        <v>20</v>
      </c>
      <c r="B11" s="65"/>
      <c r="C11" s="65"/>
    </row>
    <row r="12" spans="1:17" x14ac:dyDescent="0.25">
      <c r="H12" s="66" t="s">
        <v>384</v>
      </c>
      <c r="I12" s="66"/>
    </row>
    <row r="13" spans="1:17" s="59" customFormat="1" ht="26.25" customHeight="1" x14ac:dyDescent="0.25">
      <c r="A13" s="109" t="s">
        <v>9</v>
      </c>
      <c r="B13" s="109" t="s">
        <v>21</v>
      </c>
      <c r="C13" s="109" t="s">
        <v>11</v>
      </c>
      <c r="D13" s="109" t="s">
        <v>10</v>
      </c>
      <c r="E13" s="109" t="s">
        <v>43</v>
      </c>
      <c r="F13" s="109" t="s">
        <v>14</v>
      </c>
      <c r="G13" s="109" t="s">
        <v>27</v>
      </c>
      <c r="H13" s="109" t="s">
        <v>42</v>
      </c>
      <c r="I13" s="67"/>
      <c r="J13" s="58"/>
      <c r="K13" s="57"/>
      <c r="L13" s="68">
        <v>7.46</v>
      </c>
    </row>
    <row r="14" spans="1:17" ht="37.5" customHeight="1" x14ac:dyDescent="0.25">
      <c r="A14" s="110"/>
      <c r="B14" s="110"/>
      <c r="C14" s="110"/>
      <c r="D14" s="110"/>
      <c r="E14" s="110"/>
      <c r="F14" s="110"/>
      <c r="G14" s="110"/>
      <c r="H14" s="110"/>
      <c r="I14" s="67"/>
      <c r="J14" s="57"/>
      <c r="K14" s="57"/>
      <c r="L14" s="68">
        <v>6.16</v>
      </c>
      <c r="N14" s="69"/>
      <c r="O14" s="70"/>
      <c r="P14" s="51"/>
      <c r="Q14" s="71"/>
    </row>
    <row r="15" spans="1:17" ht="15.75" x14ac:dyDescent="0.25">
      <c r="A15" s="72" t="s">
        <v>22</v>
      </c>
      <c r="B15" s="73" t="s">
        <v>23</v>
      </c>
      <c r="C15" s="74"/>
      <c r="D15" s="75"/>
      <c r="E15" s="75"/>
      <c r="F15" s="75"/>
      <c r="G15" s="75"/>
      <c r="H15" s="75"/>
      <c r="I15" s="76"/>
      <c r="J15" s="56"/>
      <c r="K15" s="56"/>
      <c r="L15" s="68">
        <v>5.62</v>
      </c>
      <c r="N15" s="69"/>
      <c r="O15" s="70"/>
      <c r="P15" s="77"/>
      <c r="Q15" s="78"/>
    </row>
    <row r="16" spans="1:17" ht="15.75" x14ac:dyDescent="0.25">
      <c r="A16" s="79" t="s">
        <v>355</v>
      </c>
      <c r="B16" s="80" t="s">
        <v>307</v>
      </c>
      <c r="C16" s="81" t="s">
        <v>353</v>
      </c>
      <c r="D16" s="82">
        <v>5</v>
      </c>
      <c r="E16" s="83">
        <f ca="1">VLOOKUP(B16,'Типовые 2 кв. 2021'!B:D,3,)</f>
        <v>56856.625</v>
      </c>
      <c r="F16" s="83">
        <f t="shared" ref="F16:F25" ca="1" si="0">D16*E16</f>
        <v>284283.125</v>
      </c>
      <c r="G16" s="84">
        <v>7.46</v>
      </c>
      <c r="H16" s="83">
        <f t="shared" ref="H16:H25" ca="1" si="1">F16*G16</f>
        <v>2120752.1124999998</v>
      </c>
      <c r="I16" s="85"/>
      <c r="K16" s="76"/>
      <c r="L16" s="76"/>
      <c r="N16" s="69"/>
      <c r="O16" s="70"/>
      <c r="P16" s="77"/>
      <c r="Q16" s="78"/>
    </row>
    <row r="17" spans="1:17" ht="15.75" x14ac:dyDescent="0.25">
      <c r="A17" s="79"/>
      <c r="B17" s="86" t="s">
        <v>2</v>
      </c>
      <c r="C17" s="81" t="s">
        <v>353</v>
      </c>
      <c r="D17" s="83">
        <f ca="1">D16</f>
        <v>5</v>
      </c>
      <c r="E17" s="83">
        <f ca="1">E16-E18</f>
        <v>14203.745000000003</v>
      </c>
      <c r="F17" s="83">
        <f t="shared" ca="1" si="0"/>
        <v>71018.725000000006</v>
      </c>
      <c r="G17" s="84">
        <v>7.46</v>
      </c>
      <c r="H17" s="83">
        <f t="shared" ca="1" si="1"/>
        <v>529799.68850000005</v>
      </c>
      <c r="I17" s="85"/>
      <c r="K17" s="76"/>
      <c r="L17" s="76"/>
      <c r="N17" s="69"/>
      <c r="O17" s="70"/>
      <c r="P17" s="77"/>
      <c r="Q17" s="78"/>
    </row>
    <row r="18" spans="1:17" ht="15.75" x14ac:dyDescent="0.25">
      <c r="A18" s="79"/>
      <c r="B18" s="86" t="s">
        <v>3</v>
      </c>
      <c r="C18" s="81" t="s">
        <v>353</v>
      </c>
      <c r="D18" s="83">
        <f ca="1">D16</f>
        <v>5</v>
      </c>
      <c r="E18" s="87">
        <f ca="1">VLOOKUP(B16,'[2]Типовые 2 кв. 2021'!B:E,4,)</f>
        <v>42652.88</v>
      </c>
      <c r="F18" s="83">
        <f t="shared" ca="1" si="0"/>
        <v>213264.4</v>
      </c>
      <c r="G18" s="84">
        <v>7.46</v>
      </c>
      <c r="H18" s="83">
        <f t="shared" ca="1" si="1"/>
        <v>1590952.4239999999</v>
      </c>
      <c r="I18" s="85"/>
      <c r="K18" s="76"/>
      <c r="L18" s="76"/>
      <c r="N18" s="69"/>
      <c r="O18" s="70"/>
      <c r="P18" s="77"/>
      <c r="Q18" s="78"/>
    </row>
    <row r="19" spans="1:17" ht="15.75" x14ac:dyDescent="0.25">
      <c r="A19" s="79" t="s">
        <v>354</v>
      </c>
      <c r="B19" s="80" t="s">
        <v>305</v>
      </c>
      <c r="C19" s="81" t="s">
        <v>353</v>
      </c>
      <c r="D19" s="82">
        <v>10</v>
      </c>
      <c r="E19" s="83">
        <f ca="1">VLOOKUP(B19,'Типовые 2 кв. 2021'!B:D,3,)</f>
        <v>49736.01666666667</v>
      </c>
      <c r="F19" s="83">
        <f t="shared" ca="1" si="0"/>
        <v>497360.16666666669</v>
      </c>
      <c r="G19" s="84">
        <v>7.46</v>
      </c>
      <c r="H19" s="83">
        <f t="shared" ca="1" si="1"/>
        <v>3710306.8433333333</v>
      </c>
      <c r="I19" s="85"/>
      <c r="K19" s="76"/>
      <c r="L19" s="76"/>
      <c r="N19" s="69"/>
      <c r="O19" s="70"/>
      <c r="P19" s="77"/>
      <c r="Q19" s="78"/>
    </row>
    <row r="20" spans="1:17" ht="15.75" x14ac:dyDescent="0.25">
      <c r="A20" s="79"/>
      <c r="B20" s="86" t="s">
        <v>2</v>
      </c>
      <c r="C20" s="81" t="s">
        <v>353</v>
      </c>
      <c r="D20" s="83">
        <f ca="1">D19</f>
        <v>10</v>
      </c>
      <c r="E20" s="83">
        <f ca="1">E19-E21</f>
        <v>11012.996666666673</v>
      </c>
      <c r="F20" s="83">
        <f t="shared" ref="F20:F21" ca="1" si="2">D20*E20</f>
        <v>110129.96666666673</v>
      </c>
      <c r="G20" s="84">
        <v>7.46</v>
      </c>
      <c r="H20" s="83">
        <f t="shared" ref="H20:H21" ca="1" si="3">F20*G20</f>
        <v>821569.55133333383</v>
      </c>
      <c r="I20" s="85"/>
      <c r="K20" s="76"/>
      <c r="L20" s="76"/>
      <c r="N20" s="69"/>
      <c r="O20" s="70"/>
      <c r="P20" s="77"/>
      <c r="Q20" s="78"/>
    </row>
    <row r="21" spans="1:17" ht="15.75" x14ac:dyDescent="0.25">
      <c r="A21" s="79"/>
      <c r="B21" s="86" t="s">
        <v>3</v>
      </c>
      <c r="C21" s="81" t="s">
        <v>353</v>
      </c>
      <c r="D21" s="83">
        <f ca="1">D19</f>
        <v>10</v>
      </c>
      <c r="E21" s="87">
        <f ca="1">VLOOKUP(B19,'[2]Типовые 2 кв. 2021'!B:E,4,)</f>
        <v>38723.019999999997</v>
      </c>
      <c r="F21" s="83">
        <f t="shared" ca="1" si="2"/>
        <v>387230.19999999995</v>
      </c>
      <c r="G21" s="84">
        <v>7.46</v>
      </c>
      <c r="H21" s="83">
        <f t="shared" ca="1" si="3"/>
        <v>2888737.2919999994</v>
      </c>
      <c r="I21" s="85"/>
      <c r="K21" s="76"/>
      <c r="L21" s="76"/>
      <c r="N21" s="69"/>
      <c r="O21" s="70"/>
      <c r="P21" s="77"/>
      <c r="Q21" s="78"/>
    </row>
    <row r="22" spans="1:17" ht="15.75" x14ac:dyDescent="0.25">
      <c r="A22" s="79" t="s">
        <v>373</v>
      </c>
      <c r="B22" s="80" t="s">
        <v>209</v>
      </c>
      <c r="C22" s="81" t="s">
        <v>327</v>
      </c>
      <c r="D22" s="82">
        <v>7.0000000000000001E-3</v>
      </c>
      <c r="E22" s="83">
        <f ca="1">VLOOKUP(B22,'Типовые 2 кв. 2021'!B:D,3,)</f>
        <v>475553.70833333331</v>
      </c>
      <c r="F22" s="83">
        <f t="shared" ca="1" si="0"/>
        <v>3328.8759583333331</v>
      </c>
      <c r="G22" s="84">
        <v>5.62</v>
      </c>
      <c r="H22" s="83">
        <f t="shared" ca="1" si="1"/>
        <v>18708.282885833331</v>
      </c>
      <c r="I22" s="85"/>
      <c r="K22" s="76"/>
      <c r="L22" s="76"/>
      <c r="N22" s="69"/>
      <c r="O22" s="70"/>
      <c r="P22" s="77"/>
      <c r="Q22" s="78"/>
    </row>
    <row r="23" spans="1:17" ht="15.75" x14ac:dyDescent="0.25">
      <c r="A23" s="79" t="s">
        <v>374</v>
      </c>
      <c r="B23" s="80" t="s">
        <v>212</v>
      </c>
      <c r="C23" s="81" t="s">
        <v>327</v>
      </c>
      <c r="D23" s="82">
        <v>8.0000000000000002E-3</v>
      </c>
      <c r="E23" s="83">
        <f ca="1">VLOOKUP(B23,'Типовые 2 кв. 2021'!B:D,3,)</f>
        <v>568619.42500000005</v>
      </c>
      <c r="F23" s="83">
        <f t="shared" ca="1" si="0"/>
        <v>4548.9554000000007</v>
      </c>
      <c r="G23" s="84">
        <v>5.62</v>
      </c>
      <c r="H23" s="83">
        <f t="shared" ca="1" si="1"/>
        <v>25565.129348000006</v>
      </c>
      <c r="I23" s="85"/>
      <c r="K23" s="76"/>
      <c r="L23" s="76"/>
      <c r="N23" s="69"/>
      <c r="O23" s="70"/>
      <c r="P23" s="77"/>
      <c r="Q23" s="78"/>
    </row>
    <row r="24" spans="1:17" ht="15.75" x14ac:dyDescent="0.25">
      <c r="A24" s="79" t="s">
        <v>375</v>
      </c>
      <c r="B24" s="80" t="s">
        <v>153</v>
      </c>
      <c r="C24" s="81" t="s">
        <v>327</v>
      </c>
      <c r="D24" s="83">
        <v>0.02</v>
      </c>
      <c r="E24" s="83">
        <f ca="1">VLOOKUP(B24,'Типовые 2 кв. 2021'!B:D,3,)</f>
        <v>550866.2333333334</v>
      </c>
      <c r="F24" s="83">
        <f t="shared" ca="1" si="0"/>
        <v>11017.324666666667</v>
      </c>
      <c r="G24" s="84">
        <v>5.62</v>
      </c>
      <c r="H24" s="83">
        <f t="shared" ca="1" si="1"/>
        <v>61917.364626666669</v>
      </c>
      <c r="I24" s="85"/>
      <c r="K24" s="76"/>
      <c r="L24" s="76"/>
      <c r="N24" s="69"/>
      <c r="O24" s="70"/>
      <c r="P24" s="77"/>
      <c r="Q24" s="78"/>
    </row>
    <row r="25" spans="1:17" ht="15.75" x14ac:dyDescent="0.25">
      <c r="A25" s="79" t="s">
        <v>376</v>
      </c>
      <c r="B25" s="80" t="s">
        <v>152</v>
      </c>
      <c r="C25" s="81" t="s">
        <v>327</v>
      </c>
      <c r="D25" s="83">
        <v>0.02</v>
      </c>
      <c r="E25" s="83">
        <f ca="1">VLOOKUP(B25,'Типовые 2 кв. 2021'!B:D,3,)</f>
        <v>496491.06666666671</v>
      </c>
      <c r="F25" s="83">
        <f t="shared" ca="1" si="0"/>
        <v>9929.8213333333351</v>
      </c>
      <c r="G25" s="84">
        <v>5.62</v>
      </c>
      <c r="H25" s="83">
        <f t="shared" ca="1" si="1"/>
        <v>55805.595893333346</v>
      </c>
      <c r="I25" s="85"/>
      <c r="K25" s="76"/>
      <c r="L25" s="76"/>
      <c r="N25" s="69"/>
      <c r="O25" s="70"/>
      <c r="P25" s="77"/>
      <c r="Q25" s="78"/>
    </row>
    <row r="26" spans="1:17" x14ac:dyDescent="0.25">
      <c r="A26" s="88"/>
      <c r="B26" s="73" t="s">
        <v>12</v>
      </c>
      <c r="C26" s="81"/>
      <c r="D26" s="84"/>
      <c r="E26" s="84"/>
      <c r="F26" s="84"/>
      <c r="G26" s="84"/>
      <c r="H26" s="84">
        <f ca="1">H16+H19+H22+H23+H24+H25</f>
        <v>5993055.328587166</v>
      </c>
      <c r="I26" s="89"/>
    </row>
    <row r="27" spans="1:17" x14ac:dyDescent="0.25">
      <c r="A27" s="88"/>
      <c r="B27" s="90" t="s">
        <v>2</v>
      </c>
      <c r="C27" s="81"/>
      <c r="D27" s="84"/>
      <c r="E27" s="84"/>
      <c r="F27" s="84"/>
      <c r="G27" s="84"/>
      <c r="H27" s="84">
        <f ca="1">H17+H20+H22+H23+H24+H25</f>
        <v>1513365.6125871676</v>
      </c>
      <c r="I27" s="89"/>
    </row>
    <row r="28" spans="1:17" x14ac:dyDescent="0.25">
      <c r="A28" s="88"/>
      <c r="B28" s="90" t="s">
        <v>3</v>
      </c>
      <c r="C28" s="81"/>
      <c r="D28" s="84"/>
      <c r="E28" s="84"/>
      <c r="F28" s="84"/>
      <c r="G28" s="84"/>
      <c r="H28" s="84">
        <f ca="1">H18+H21</f>
        <v>4479689.7159999991</v>
      </c>
      <c r="I28" s="89"/>
    </row>
    <row r="29" spans="1:17" x14ac:dyDescent="0.25">
      <c r="A29" s="72" t="s">
        <v>24</v>
      </c>
      <c r="B29" s="73" t="s">
        <v>31</v>
      </c>
      <c r="C29" s="81"/>
      <c r="D29" s="84"/>
      <c r="E29" s="84"/>
      <c r="F29" s="84"/>
      <c r="G29" s="84"/>
      <c r="H29" s="84">
        <f ca="1">H26*0.08</f>
        <v>479444.42628697329</v>
      </c>
      <c r="I29" s="89"/>
    </row>
    <row r="30" spans="1:17" x14ac:dyDescent="0.25">
      <c r="A30" s="72" t="s">
        <v>26</v>
      </c>
      <c r="B30" s="73" t="s">
        <v>25</v>
      </c>
      <c r="C30" s="81"/>
      <c r="D30" s="84"/>
      <c r="E30" s="84"/>
      <c r="F30" s="84"/>
      <c r="G30" s="84"/>
      <c r="H30" s="84">
        <f ca="1">H29+H26</f>
        <v>6472499.7548741391</v>
      </c>
      <c r="I30" s="89"/>
      <c r="J30" s="91">
        <f ca="1">H30-(SUM(C35:C37))</f>
        <v>0</v>
      </c>
    </row>
    <row r="31" spans="1:17" x14ac:dyDescent="0.25">
      <c r="A31" s="92"/>
      <c r="B31" s="56"/>
      <c r="C31" s="56"/>
    </row>
    <row r="32" spans="1:17" x14ac:dyDescent="0.25">
      <c r="A32" s="65" t="s">
        <v>13</v>
      </c>
      <c r="B32" s="56"/>
      <c r="C32" s="56"/>
    </row>
    <row r="33" spans="1:18" x14ac:dyDescent="0.25">
      <c r="A33" s="93"/>
      <c r="B33" s="56"/>
      <c r="C33" s="56"/>
      <c r="I33" s="66" t="s">
        <v>384</v>
      </c>
    </row>
    <row r="34" spans="1:18" ht="63.75" customHeight="1" x14ac:dyDescent="0.25">
      <c r="A34" s="94" t="s">
        <v>9</v>
      </c>
      <c r="B34" s="94" t="s">
        <v>0</v>
      </c>
      <c r="C34" s="95" t="s">
        <v>44</v>
      </c>
      <c r="D34" s="94" t="s">
        <v>40</v>
      </c>
      <c r="E34" s="94" t="s">
        <v>16</v>
      </c>
      <c r="F34" s="94" t="s">
        <v>17</v>
      </c>
      <c r="G34" s="94" t="s">
        <v>18</v>
      </c>
      <c r="H34" s="94" t="s">
        <v>381</v>
      </c>
      <c r="I34" s="94" t="s">
        <v>377</v>
      </c>
      <c r="N34" s="77"/>
      <c r="O34" s="77"/>
      <c r="P34" s="77"/>
      <c r="Q34" s="77"/>
      <c r="R34" s="77"/>
    </row>
    <row r="35" spans="1:18" ht="15.75" x14ac:dyDescent="0.25">
      <c r="A35" s="96">
        <v>1</v>
      </c>
      <c r="B35" s="90" t="s">
        <v>1</v>
      </c>
      <c r="C35" s="97">
        <f ca="1">H29</f>
        <v>479444.42628697329</v>
      </c>
      <c r="D35" s="98">
        <v>1.0760000000000001</v>
      </c>
      <c r="E35" s="54">
        <f ca="1">C35*D35</f>
        <v>515882.20268478332</v>
      </c>
      <c r="F35" s="54">
        <f ca="1">E35*0.2</f>
        <v>103176.44053695667</v>
      </c>
      <c r="G35" s="54">
        <f ca="1">E35+F35</f>
        <v>619058.64322174003</v>
      </c>
      <c r="H35" s="54">
        <f ca="1">I35*1.2</f>
        <v>371435.18593304395</v>
      </c>
      <c r="I35" s="54">
        <f ca="1">E35*0.6</f>
        <v>309529.32161086996</v>
      </c>
      <c r="J35" s="69"/>
      <c r="K35" s="70"/>
      <c r="L35" s="77"/>
      <c r="M35" s="99"/>
    </row>
    <row r="36" spans="1:18" ht="15.75" x14ac:dyDescent="0.25">
      <c r="A36" s="96">
        <v>2</v>
      </c>
      <c r="B36" s="90" t="s">
        <v>2</v>
      </c>
      <c r="C36" s="100">
        <f ca="1">H27</f>
        <v>1513365.6125871676</v>
      </c>
      <c r="D36" s="98">
        <v>1.0760000000000001</v>
      </c>
      <c r="E36" s="54">
        <f t="shared" ref="E36:E43" ca="1" si="4">C36*D36</f>
        <v>1628381.3991437925</v>
      </c>
      <c r="F36" s="54">
        <f t="shared" ref="F36:F43" ca="1" si="5">E36*0.2</f>
        <v>325676.2798287585</v>
      </c>
      <c r="G36" s="54">
        <f t="shared" ref="G36:G43" ca="1" si="6">E36+F36</f>
        <v>1954057.6789725509</v>
      </c>
      <c r="H36" s="54">
        <f t="shared" ref="H36:H38" ca="1" si="7">I36*1.2</f>
        <v>1270137.491332158</v>
      </c>
      <c r="I36" s="54">
        <f ca="1">E36*0.65</f>
        <v>1058447.9094434651</v>
      </c>
      <c r="J36" s="69"/>
      <c r="K36" s="70"/>
      <c r="L36" s="77"/>
      <c r="M36" s="99"/>
    </row>
    <row r="37" spans="1:18" ht="15.75" x14ac:dyDescent="0.25">
      <c r="A37" s="96">
        <v>3</v>
      </c>
      <c r="B37" s="90" t="s">
        <v>3</v>
      </c>
      <c r="C37" s="100">
        <f ca="1">H28</f>
        <v>4479689.7159999991</v>
      </c>
      <c r="D37" s="98">
        <v>1.0760000000000001</v>
      </c>
      <c r="E37" s="54">
        <f t="shared" ca="1" si="4"/>
        <v>4820146.1344159991</v>
      </c>
      <c r="F37" s="54">
        <f t="shared" ca="1" si="5"/>
        <v>964029.22688319988</v>
      </c>
      <c r="G37" s="54">
        <f t="shared" ca="1" si="6"/>
        <v>5784175.3612991991</v>
      </c>
      <c r="H37" s="54">
        <f t="shared" ca="1" si="7"/>
        <v>3759713.9848444792</v>
      </c>
      <c r="I37" s="54">
        <f ca="1">E37*0.65</f>
        <v>3133094.9873703993</v>
      </c>
      <c r="J37" s="69"/>
      <c r="K37" s="70"/>
      <c r="L37" s="77"/>
      <c r="M37" s="99"/>
    </row>
    <row r="38" spans="1:18" ht="15.75" x14ac:dyDescent="0.25">
      <c r="A38" s="96">
        <v>4</v>
      </c>
      <c r="B38" s="90" t="s">
        <v>7</v>
      </c>
      <c r="C38" s="100">
        <f ca="1">SUM(C39:C43)</f>
        <v>1072493.2093826449</v>
      </c>
      <c r="D38" s="98">
        <v>1.0760000000000001</v>
      </c>
      <c r="E38" s="54">
        <f t="shared" ca="1" si="4"/>
        <v>1154002.6932957259</v>
      </c>
      <c r="F38" s="54">
        <f t="shared" ca="1" si="5"/>
        <v>230800.53865914518</v>
      </c>
      <c r="G38" s="54">
        <f t="shared" ca="1" si="6"/>
        <v>1384803.231954871</v>
      </c>
      <c r="H38" s="54">
        <f t="shared" ca="1" si="7"/>
        <v>1384803.231954871</v>
      </c>
      <c r="I38" s="54">
        <f ca="1">E38*1</f>
        <v>1154002.6932957259</v>
      </c>
      <c r="J38" s="69"/>
      <c r="K38" s="70"/>
      <c r="L38" s="77"/>
      <c r="M38" s="99"/>
    </row>
    <row r="39" spans="1:18" ht="15.75" x14ac:dyDescent="0.25">
      <c r="A39" s="79" t="s">
        <v>356</v>
      </c>
      <c r="B39" s="90" t="s">
        <v>4</v>
      </c>
      <c r="C39" s="100">
        <f ca="1">SUM(C35:C37)*J39</f>
        <v>62783.247622279159</v>
      </c>
      <c r="D39" s="98">
        <v>1.0760000000000001</v>
      </c>
      <c r="E39" s="54">
        <f t="shared" ca="1" si="4"/>
        <v>67554.774441572386</v>
      </c>
      <c r="F39" s="54">
        <f t="shared" ca="1" si="5"/>
        <v>13510.954888314478</v>
      </c>
      <c r="G39" s="54">
        <f t="shared" ca="1" si="6"/>
        <v>81065.729329886861</v>
      </c>
      <c r="H39" s="54"/>
      <c r="I39" s="54"/>
      <c r="J39" s="101">
        <v>9.7000000000000003E-3</v>
      </c>
      <c r="K39" s="70"/>
      <c r="L39" s="77"/>
      <c r="M39" s="99"/>
    </row>
    <row r="40" spans="1:18" ht="15.75" x14ac:dyDescent="0.25">
      <c r="A40" s="79" t="s">
        <v>357</v>
      </c>
      <c r="B40" s="102" t="s">
        <v>38</v>
      </c>
      <c r="C40" s="100">
        <f ca="1">SUM(C35:C37)*J40</f>
        <v>138511.49475430659</v>
      </c>
      <c r="D40" s="98">
        <v>1.0760000000000001</v>
      </c>
      <c r="E40" s="54">
        <f t="shared" ca="1" si="4"/>
        <v>149038.36835563389</v>
      </c>
      <c r="F40" s="54">
        <f t="shared" ca="1" si="5"/>
        <v>29807.67367112678</v>
      </c>
      <c r="G40" s="54">
        <f t="shared" ca="1" si="6"/>
        <v>178846.04202676067</v>
      </c>
      <c r="H40" s="54"/>
      <c r="I40" s="54"/>
      <c r="J40" s="101">
        <v>2.1399999999999999E-2</v>
      </c>
      <c r="K40" s="70"/>
      <c r="L40" s="77"/>
      <c r="M40" s="99"/>
    </row>
    <row r="41" spans="1:18" ht="15.75" x14ac:dyDescent="0.25">
      <c r="A41" s="79" t="s">
        <v>358</v>
      </c>
      <c r="B41" s="102" t="s">
        <v>39</v>
      </c>
      <c r="C41" s="100">
        <f ca="1">SUM(C35:C37)*J41</f>
        <v>546278.97931137739</v>
      </c>
      <c r="D41" s="98">
        <v>1.0760000000000001</v>
      </c>
      <c r="E41" s="54">
        <f t="shared" ca="1" si="4"/>
        <v>587796.18173904216</v>
      </c>
      <c r="F41" s="54">
        <f t="shared" ca="1" si="5"/>
        <v>117559.23634780844</v>
      </c>
      <c r="G41" s="54">
        <f t="shared" ca="1" si="6"/>
        <v>705355.41808685055</v>
      </c>
      <c r="H41" s="54"/>
      <c r="I41" s="54"/>
      <c r="J41" s="101">
        <v>8.4400000000000003E-2</v>
      </c>
      <c r="K41" s="70"/>
      <c r="L41" s="77"/>
      <c r="M41" s="99"/>
    </row>
    <row r="42" spans="1:18" ht="15.75" x14ac:dyDescent="0.25">
      <c r="A42" s="79" t="s">
        <v>359</v>
      </c>
      <c r="B42" s="90" t="s">
        <v>6</v>
      </c>
      <c r="C42" s="100">
        <f ca="1">SUM(C35:C37)*J42</f>
        <v>184466.24301391299</v>
      </c>
      <c r="D42" s="98">
        <v>1.0760000000000001</v>
      </c>
      <c r="E42" s="54">
        <f t="shared" ca="1" si="4"/>
        <v>198485.67748297038</v>
      </c>
      <c r="F42" s="54">
        <f t="shared" ca="1" si="5"/>
        <v>39697.135496594077</v>
      </c>
      <c r="G42" s="54">
        <f t="shared" ca="1" si="6"/>
        <v>238182.81297956445</v>
      </c>
      <c r="H42" s="54"/>
      <c r="I42" s="54"/>
      <c r="J42" s="101">
        <v>2.8500000000000001E-2</v>
      </c>
      <c r="K42" s="70"/>
      <c r="L42" s="77"/>
      <c r="M42" s="99"/>
    </row>
    <row r="43" spans="1:18" x14ac:dyDescent="0.25">
      <c r="A43" s="79" t="s">
        <v>360</v>
      </c>
      <c r="B43" s="90" t="s">
        <v>5</v>
      </c>
      <c r="C43" s="100">
        <f ca="1">SUM(C35:C37)*J43</f>
        <v>140453.24468076884</v>
      </c>
      <c r="D43" s="98">
        <v>1.0760000000000001</v>
      </c>
      <c r="E43" s="54">
        <f t="shared" ca="1" si="4"/>
        <v>151127.69127650728</v>
      </c>
      <c r="F43" s="54">
        <f t="shared" ca="1" si="5"/>
        <v>30225.538255301457</v>
      </c>
      <c r="G43" s="54">
        <f t="shared" ca="1" si="6"/>
        <v>181353.22953180873</v>
      </c>
      <c r="H43" s="54"/>
      <c r="I43" s="54"/>
      <c r="J43" s="103">
        <v>2.1700000000000001E-2</v>
      </c>
    </row>
    <row r="44" spans="1:18" ht="15.75" x14ac:dyDescent="0.25">
      <c r="A44" s="88"/>
      <c r="B44" s="104" t="s">
        <v>361</v>
      </c>
      <c r="C44" s="100">
        <f ca="1">SUM(C35:C38)</f>
        <v>7544992.9642567849</v>
      </c>
      <c r="D44" s="105"/>
      <c r="E44" s="54">
        <f ca="1">SUM(E35:E38)</f>
        <v>8118412.4295402998</v>
      </c>
      <c r="F44" s="54">
        <f ca="1">SUM(F35:F38)</f>
        <v>1623682.4859080601</v>
      </c>
      <c r="G44" s="54">
        <f ca="1">SUM(G35:G38)</f>
        <v>9742094.9154483601</v>
      </c>
      <c r="H44" s="54">
        <f ca="1">I44*1.2</f>
        <v>6786089.8940645512</v>
      </c>
      <c r="I44" s="54">
        <f ca="1">SUM(I35:I38)</f>
        <v>5655074.9117204593</v>
      </c>
      <c r="K44" s="70"/>
    </row>
    <row r="46" spans="1:18" s="56" customFormat="1" ht="12.75" x14ac:dyDescent="0.2">
      <c r="A46" s="93" t="s">
        <v>28</v>
      </c>
      <c r="B46" s="93"/>
    </row>
    <row r="47" spans="1:18" s="57" customFormat="1" ht="67.5" customHeight="1" x14ac:dyDescent="0.25">
      <c r="A47" s="106" t="s">
        <v>29</v>
      </c>
      <c r="B47" s="108" t="s">
        <v>378</v>
      </c>
      <c r="C47" s="108"/>
      <c r="D47" s="108"/>
      <c r="E47" s="108"/>
      <c r="F47" s="108"/>
      <c r="G47" s="108"/>
    </row>
    <row r="48" spans="1:18" s="57" customFormat="1" ht="40.5" customHeight="1" x14ac:dyDescent="0.25">
      <c r="A48" s="106" t="s">
        <v>30</v>
      </c>
      <c r="B48" s="108" t="s">
        <v>362</v>
      </c>
      <c r="C48" s="108"/>
      <c r="D48" s="108"/>
      <c r="E48" s="108"/>
      <c r="F48" s="108"/>
      <c r="G48" s="108"/>
      <c r="H48" s="58"/>
      <c r="I48" s="58"/>
      <c r="J48" s="58" t="s">
        <v>369</v>
      </c>
      <c r="K48" s="57">
        <v>7.46</v>
      </c>
    </row>
    <row r="49" spans="1:11" s="57" customFormat="1" ht="28.5" customHeight="1" x14ac:dyDescent="0.25">
      <c r="A49" s="106" t="s">
        <v>32</v>
      </c>
      <c r="B49" s="108" t="s">
        <v>33</v>
      </c>
      <c r="C49" s="108"/>
      <c r="D49" s="108"/>
      <c r="E49" s="108"/>
      <c r="F49" s="108"/>
      <c r="G49" s="108"/>
      <c r="J49" s="57" t="s">
        <v>367</v>
      </c>
      <c r="K49" s="57">
        <v>5.62</v>
      </c>
    </row>
    <row r="50" spans="1:11" s="56" customFormat="1" ht="16.5" customHeight="1" x14ac:dyDescent="0.2">
      <c r="A50" s="106" t="s">
        <v>34</v>
      </c>
      <c r="B50" s="57" t="s">
        <v>379</v>
      </c>
      <c r="C50" s="57"/>
      <c r="J50" s="56" t="s">
        <v>366</v>
      </c>
      <c r="K50" s="56">
        <v>6.16</v>
      </c>
    </row>
    <row r="51" spans="1:11" s="56" customFormat="1" ht="15.75" customHeight="1" x14ac:dyDescent="0.2">
      <c r="A51" s="107" t="s">
        <v>35</v>
      </c>
      <c r="B51" s="57" t="s">
        <v>380</v>
      </c>
      <c r="C51" s="57"/>
    </row>
    <row r="52" spans="1:11" s="56" customFormat="1" ht="18.75" customHeight="1" x14ac:dyDescent="0.2">
      <c r="A52" s="107" t="s">
        <v>36</v>
      </c>
      <c r="B52" s="57" t="s">
        <v>41</v>
      </c>
      <c r="C52" s="57"/>
    </row>
    <row r="53" spans="1:11" s="56" customFormat="1" ht="12.75" x14ac:dyDescent="0.2">
      <c r="A53" s="92"/>
    </row>
    <row r="54" spans="1:11" x14ac:dyDescent="0.25">
      <c r="B54" s="57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 G22:G25 G19" xr:uid="{00000000-0002-0000-0000-000000000000}">
      <formula1>$L$13:$L$15</formula1>
    </dataValidation>
    <dataValidation type="list" allowBlank="1" showInputMessage="1" showErrorMessage="1" sqref="G17:G18 G20:G21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 B19 B22:B25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133" activePane="bottomLeft" state="frozen"/>
      <selection pane="bottomLeft" activeCell="B135" sqref="B13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3" t="s">
        <v>46</v>
      </c>
      <c r="C3" s="113"/>
      <c r="D3" s="113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4"/>
      <c r="D6" s="114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hidden="1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ht="15.75" hidden="1" thickTop="1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ht="15.75" hidden="1" thickTop="1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ht="15.75" hidden="1" thickTop="1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ht="15.75" hidden="1" thickTop="1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ht="15.75" hidden="1" thickTop="1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ht="15.75" hidden="1" thickTop="1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.75" hidden="1" thickTop="1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.75" hidden="1" thickTop="1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.75" hidden="1" thickTop="1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.75" hidden="1" thickTop="1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ht="15.75" hidden="1" thickTop="1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ht="15.75" hidden="1" thickTop="1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ht="15.75" hidden="1" thickTop="1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hidden="1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.75" hidden="1" thickTop="1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hidden="1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ht="15.75" hidden="1" thickTop="1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ht="15.75" hidden="1" thickTop="1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ht="15.75" hidden="1" thickTop="1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ht="15.75" hidden="1" thickTop="1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ht="15.75" hidden="1" thickTop="1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.75" hidden="1" thickTop="1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ht="15.75" hidden="1" thickTop="1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ht="15.75" hidden="1" thickTop="1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ht="15.75" hidden="1" thickTop="1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ht="15.75" hidden="1" thickTop="1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ht="15.75" hidden="1" thickTop="1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.75" hidden="1" thickTop="1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ht="15.75" hidden="1" thickTop="1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ht="15.75" hidden="1" thickTop="1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ht="15.75" hidden="1" thickTop="1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ht="15.75" hidden="1" thickTop="1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ht="15.75" hidden="1" thickTop="1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ht="15.75" hidden="1" thickTop="1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ht="15.75" hidden="1" thickTop="1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ht="15.75" hidden="1" thickTop="1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ht="15.75" hidden="1" thickTop="1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ht="15.75" hidden="1" thickTop="1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ht="15.75" hidden="1" thickTop="1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ht="15.75" hidden="1" thickTop="1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ht="15.75" hidden="1" thickTop="1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ht="15.75" hidden="1" thickTop="1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ht="15.75" hidden="1" thickTop="1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ht="15.75" hidden="1" thickTop="1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.75" hidden="1" thickTop="1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ht="15.75" hidden="1" thickTop="1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ht="15.75" hidden="1" thickTop="1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ht="15.75" hidden="1" thickTop="1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ht="15.75" hidden="1" thickTop="1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ht="15.75" hidden="1" thickTop="1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.75" hidden="1" thickTop="1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.75" hidden="1" thickTop="1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ht="15.75" hidden="1" thickTop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ht="15.75" hidden="1" thickTop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ht="15.75" hidden="1" thickTop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ht="15.75" hidden="1" thickTop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.75" hidden="1" thickTop="1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ht="15.75" hidden="1" thickTop="1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ht="15.75" hidden="1" thickTop="1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ht="15.75" hidden="1" thickTop="1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ht="15.75" hidden="1" thickTop="1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ht="15.75" hidden="1" thickTop="1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ht="15.75" hidden="1" thickTop="1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ht="15.75" hidden="1" thickTop="1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ht="15.75" hidden="1" thickTop="1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ht="15.75" hidden="1" thickTop="1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.75" hidden="1" thickTop="1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hidden="1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ht="15.75" hidden="1" thickTop="1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ht="15.75" hidden="1" thickTop="1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ht="15.75" hidden="1" thickTop="1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ht="15.75" hidden="1" thickTop="1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ht="15.75" hidden="1" thickTop="1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ht="15.75" hidden="1" thickTop="1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ht="15.75" hidden="1" thickTop="1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.75" hidden="1" thickTop="1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ht="15.75" hidden="1" thickTop="1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ht="15.75" hidden="1" thickTop="1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ht="15.75" hidden="1" thickTop="1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ht="15.75" hidden="1" thickTop="1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ht="15.75" hidden="1" thickTop="1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ht="15.75" hidden="1" thickTop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.75" hidden="1" thickTop="1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ht="15.75" hidden="1" thickTop="1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ht="15.75" hidden="1" thickTop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ht="15.75" hidden="1" thickTop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ht="15.75" hidden="1" thickTop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ht="15.75" hidden="1" thickTop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ht="15.75" hidden="1" thickTop="1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ht="15.75" hidden="1" thickTop="1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ht="15.75" hidden="1" thickTop="1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ht="15.75" hidden="1" thickTop="1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ht="15.75" hidden="1" thickTop="1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ht="15.75" hidden="1" thickTop="1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ht="15.75" hidden="1" thickTop="1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ht="15.75" hidden="1" thickTop="1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ht="15.75" hidden="1" thickTop="1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ht="15.75" hidden="1" thickTop="1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ht="15.75" hidden="1" thickTop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ht="15.75" hidden="1" thickTop="1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ht="15.75" hidden="1" thickTop="1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ht="15.75" hidden="1" thickTop="1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ht="15.75" hidden="1" thickTop="1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ht="15.75" hidden="1" thickTop="1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ht="15.75" hidden="1" thickTop="1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ht="15.75" hidden="1" thickTop="1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ht="15.75" hidden="1" thickTop="1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ht="15.75" hidden="1" thickTop="1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ht="15.75" hidden="1" thickTop="1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ht="15.75" hidden="1" thickTop="1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ht="15.75" hidden="1" thickTop="1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ht="15.75" hidden="1" thickTop="1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ht="15.75" hidden="1" thickTop="1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ht="15.75" hidden="1" thickTop="1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ht="15.75" hidden="1" thickTop="1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ht="15.75" hidden="1" thickTop="1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ht="15.75" hidden="1" thickTop="1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ht="15.75" hidden="1" thickTop="1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ht="15.75" hidden="1" thickTop="1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ht="15.75" hidden="1" thickTop="1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ht="15.75" hidden="1" thickTop="1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ht="15.75" hidden="1" thickTop="1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ht="15.75" hidden="1" thickTop="1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ht="15.75" hidden="1" thickTop="1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.75" hidden="1" thickTop="1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ht="15.75" hidden="1" thickTop="1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ht="15.75" hidden="1" thickTop="1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ht="15.75" hidden="1" thickTop="1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367</v>
      </c>
    </row>
    <row r="137" spans="1:6" ht="15.75" hidden="1" thickTop="1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ht="15.75" hidden="1" thickTop="1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ht="15.75" hidden="1" thickTop="1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ht="15.75" hidden="1" thickTop="1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ht="15.75" hidden="1" thickTop="1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ht="15.75" hidden="1" thickTop="1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ht="15.75" hidden="1" thickTop="1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ht="15.75" hidden="1" thickTop="1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ht="15.75" hidden="1" thickTop="1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ht="15.75" hidden="1" thickTop="1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ht="15.75" hidden="1" thickTop="1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ht="15.75" hidden="1" thickTop="1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ht="15.75" hidden="1" thickTop="1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ht="15.75" hidden="1" thickTop="1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ht="15.75" hidden="1" thickTop="1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ht="15.75" hidden="1" thickTop="1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ht="15.75" hidden="1" thickTop="1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ht="15.75" hidden="1" thickTop="1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ht="15.75" hidden="1" thickTop="1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ht="15.75" hidden="1" thickTop="1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ht="15.75" hidden="1" thickTop="1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ht="15.75" hidden="1" thickTop="1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ht="15.75" hidden="1" thickTop="1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hidden="1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hidden="1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ht="15.75" hidden="1" thickTop="1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hidden="1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hidden="1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ht="15.75" hidden="1" thickTop="1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ht="15.75" hidden="1" thickTop="1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ht="15.75" hidden="1" thickTop="1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ht="15.75" hidden="1" thickTop="1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ht="15.75" hidden="1" thickTop="1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ht="15.75" hidden="1" thickTop="1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ht="15.75" hidden="1" thickTop="1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ht="15.75" hidden="1" thickTop="1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ht="15.75" hidden="1" thickTop="1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ht="15.75" hidden="1" thickTop="1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ht="15.75" hidden="1" thickTop="1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ht="15.75" hidden="1" thickTop="1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ht="15.75" hidden="1" thickTop="1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ht="15.75" hidden="1" thickTop="1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ht="15.75" hidden="1" thickTop="1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ht="15.75" hidden="1" thickTop="1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ht="15.75" hidden="1" thickTop="1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ht="15.75" hidden="1" thickTop="1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ht="15.75" hidden="1" thickTop="1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367</v>
      </c>
    </row>
    <row r="184" spans="1:6" ht="15.75" hidden="1" thickTop="1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367</v>
      </c>
    </row>
    <row r="185" spans="1:6" ht="15.75" hidden="1" thickTop="1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367</v>
      </c>
    </row>
    <row r="186" spans="1:6" ht="15.75" hidden="1" thickTop="1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367</v>
      </c>
    </row>
    <row r="187" spans="1:6" ht="15.75" hidden="1" thickTop="1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367</v>
      </c>
    </row>
    <row r="188" spans="1:6" ht="15.75" hidden="1" thickTop="1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367</v>
      </c>
    </row>
    <row r="189" spans="1:6" ht="15.75" hidden="1" thickTop="1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367</v>
      </c>
    </row>
    <row r="190" spans="1:6" ht="15.75" hidden="1" thickTop="1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367</v>
      </c>
    </row>
    <row r="191" spans="1:6" ht="15.75" hidden="1" thickTop="1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367</v>
      </c>
    </row>
    <row r="192" spans="1:6" ht="15.75" hidden="1" thickTop="1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367</v>
      </c>
    </row>
    <row r="193" spans="1:6" ht="15.75" hidden="1" thickTop="1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367</v>
      </c>
    </row>
    <row r="194" spans="1:6" ht="15.75" hidden="1" thickTop="1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367</v>
      </c>
    </row>
    <row r="195" spans="1:6" ht="15.75" hidden="1" thickTop="1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367</v>
      </c>
    </row>
    <row r="196" spans="1:6" ht="15.75" hidden="1" thickTop="1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367</v>
      </c>
    </row>
    <row r="197" spans="1:6" ht="15.75" hidden="1" thickTop="1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367</v>
      </c>
    </row>
    <row r="198" spans="1:6" ht="15.75" hidden="1" thickTop="1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367</v>
      </c>
    </row>
    <row r="199" spans="1:6" ht="15.75" hidden="1" thickTop="1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367</v>
      </c>
    </row>
    <row r="200" spans="1:6" ht="15.75" hidden="1" thickTop="1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367</v>
      </c>
    </row>
    <row r="201" spans="1:6" ht="15.75" hidden="1" thickTop="1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367</v>
      </c>
    </row>
    <row r="202" spans="1:6" ht="15.75" hidden="1" thickTop="1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367</v>
      </c>
    </row>
    <row r="203" spans="1:6" ht="15.75" hidden="1" thickTop="1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367</v>
      </c>
    </row>
    <row r="204" spans="1:6" ht="15.75" hidden="1" thickTop="1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367</v>
      </c>
    </row>
    <row r="205" spans="1:6" ht="15.75" hidden="1" thickTop="1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367</v>
      </c>
    </row>
    <row r="206" spans="1:6" ht="15.75" hidden="1" thickTop="1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367</v>
      </c>
    </row>
    <row r="207" spans="1:6" ht="15.75" hidden="1" thickTop="1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367</v>
      </c>
    </row>
    <row r="208" spans="1:6" ht="15.75" hidden="1" thickTop="1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367</v>
      </c>
    </row>
    <row r="209" spans="1:6" ht="15.75" hidden="1" thickTop="1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367</v>
      </c>
    </row>
    <row r="210" spans="1:6" ht="15.75" hidden="1" thickTop="1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367</v>
      </c>
    </row>
    <row r="211" spans="1:6" ht="15.75" hidden="1" thickTop="1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367</v>
      </c>
    </row>
    <row r="212" spans="1:6" ht="15.75" hidden="1" thickTop="1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367</v>
      </c>
    </row>
    <row r="213" spans="1:6" ht="15.75" hidden="1" thickTop="1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367</v>
      </c>
    </row>
    <row r="214" spans="1:6" ht="15.75" hidden="1" thickTop="1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367</v>
      </c>
    </row>
    <row r="215" spans="1:6" ht="15.75" hidden="1" thickTop="1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367</v>
      </c>
    </row>
    <row r="216" spans="1:6" ht="15.75" hidden="1" thickTop="1" x14ac:dyDescent="0.25">
      <c r="A216" s="31">
        <v>209</v>
      </c>
      <c r="B216" s="36" t="s">
        <v>370</v>
      </c>
      <c r="C216" s="37">
        <v>13602.64</v>
      </c>
      <c r="D216" s="35">
        <f t="shared" si="3"/>
        <v>11335.533333333333</v>
      </c>
      <c r="E216" s="35"/>
      <c r="F216" s="53" t="s">
        <v>367</v>
      </c>
    </row>
    <row r="217" spans="1:6" ht="15.75" hidden="1" thickTop="1" x14ac:dyDescent="0.25">
      <c r="A217" s="31">
        <v>210</v>
      </c>
      <c r="B217" s="36" t="s">
        <v>372</v>
      </c>
      <c r="C217" s="37">
        <v>59787.55</v>
      </c>
      <c r="D217" s="35">
        <f t="shared" si="3"/>
        <v>49822.958333333336</v>
      </c>
      <c r="E217" s="35"/>
      <c r="F217" s="53" t="s">
        <v>367</v>
      </c>
    </row>
    <row r="218" spans="1:6" ht="15.75" hidden="1" thickTop="1" x14ac:dyDescent="0.25">
      <c r="A218" s="31">
        <v>211</v>
      </c>
      <c r="B218" s="36" t="s">
        <v>371</v>
      </c>
      <c r="C218" s="37">
        <v>107.95</v>
      </c>
      <c r="D218" s="35">
        <f t="shared" si="3"/>
        <v>89.958333333333343</v>
      </c>
      <c r="E218" s="35"/>
      <c r="F218" s="53" t="s">
        <v>367</v>
      </c>
    </row>
    <row r="219" spans="1:6" ht="15.75" hidden="1" thickTop="1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368</v>
      </c>
    </row>
    <row r="220" spans="1:6" ht="15.75" hidden="1" thickTop="1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368</v>
      </c>
    </row>
    <row r="221" spans="1:6" ht="15.75" hidden="1" thickTop="1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368</v>
      </c>
    </row>
    <row r="222" spans="1:6" ht="15.75" hidden="1" thickTop="1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368</v>
      </c>
    </row>
    <row r="223" spans="1:6" ht="15.75" hidden="1" thickTop="1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368</v>
      </c>
    </row>
    <row r="224" spans="1:6" ht="15.75" hidden="1" thickTop="1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368</v>
      </c>
    </row>
    <row r="225" spans="1:6" ht="15.75" hidden="1" thickTop="1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368</v>
      </c>
    </row>
    <row r="226" spans="1:6" ht="15.75" hidden="1" thickTop="1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368</v>
      </c>
    </row>
    <row r="227" spans="1:6" ht="15.75" hidden="1" thickTop="1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368</v>
      </c>
    </row>
    <row r="228" spans="1:6" ht="15.75" hidden="1" thickTop="1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368</v>
      </c>
    </row>
    <row r="229" spans="1:6" ht="15.75" hidden="1" thickTop="1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368</v>
      </c>
    </row>
    <row r="230" spans="1:6" ht="15.75" hidden="1" thickTop="1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368</v>
      </c>
    </row>
    <row r="231" spans="1:6" ht="15.75" hidden="1" thickTop="1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368</v>
      </c>
    </row>
    <row r="232" spans="1:6" ht="15.75" hidden="1" thickTop="1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368</v>
      </c>
    </row>
    <row r="233" spans="1:6" ht="15.75" hidden="1" thickTop="1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368</v>
      </c>
    </row>
    <row r="234" spans="1:6" ht="15.75" hidden="1" thickTop="1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368</v>
      </c>
    </row>
    <row r="235" spans="1:6" ht="15.75" hidden="1" thickTop="1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368</v>
      </c>
    </row>
    <row r="236" spans="1:6" ht="15.75" hidden="1" thickTop="1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368</v>
      </c>
    </row>
    <row r="237" spans="1:6" ht="15.75" hidden="1" thickTop="1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368</v>
      </c>
    </row>
    <row r="238" spans="1:6" ht="15.75" hidden="1" thickTop="1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368</v>
      </c>
    </row>
    <row r="239" spans="1:6" ht="15.75" hidden="1" thickTop="1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368</v>
      </c>
    </row>
    <row r="240" spans="1:6" ht="15.75" hidden="1" thickTop="1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368</v>
      </c>
    </row>
    <row r="241" spans="1:6" ht="15.75" hidden="1" thickTop="1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368</v>
      </c>
    </row>
    <row r="242" spans="1:6" ht="15.75" hidden="1" thickTop="1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368</v>
      </c>
    </row>
    <row r="243" spans="1:6" ht="15.75" hidden="1" thickTop="1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368</v>
      </c>
    </row>
    <row r="244" spans="1:6" ht="15.75" hidden="1" thickTop="1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368</v>
      </c>
    </row>
    <row r="245" spans="1:6" ht="15.75" hidden="1" thickTop="1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368</v>
      </c>
    </row>
    <row r="246" spans="1:6" ht="15.75" hidden="1" thickTop="1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368</v>
      </c>
    </row>
    <row r="247" spans="1:6" ht="15.75" hidden="1" thickTop="1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368</v>
      </c>
    </row>
    <row r="248" spans="1:6" ht="15.75" hidden="1" thickTop="1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368</v>
      </c>
    </row>
    <row r="249" spans="1:6" ht="14.25" hidden="1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368</v>
      </c>
    </row>
    <row r="250" spans="1:6" ht="15.75" hidden="1" thickTop="1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368</v>
      </c>
    </row>
    <row r="251" spans="1:6" ht="15.75" hidden="1" thickTop="1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368</v>
      </c>
    </row>
    <row r="252" spans="1:6" ht="15.75" hidden="1" thickTop="1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368</v>
      </c>
    </row>
    <row r="253" spans="1:6" ht="15.75" hidden="1" thickTop="1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368</v>
      </c>
    </row>
    <row r="254" spans="1:6" ht="15.75" hidden="1" thickTop="1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368</v>
      </c>
    </row>
    <row r="255" spans="1:6" ht="15.75" hidden="1" thickTop="1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368</v>
      </c>
    </row>
    <row r="256" spans="1:6" ht="15.75" hidden="1" thickTop="1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368</v>
      </c>
    </row>
    <row r="257" spans="1:6" ht="15.75" hidden="1" thickTop="1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368</v>
      </c>
    </row>
    <row r="258" spans="1:6" ht="15.75" hidden="1" thickTop="1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368</v>
      </c>
    </row>
    <row r="259" spans="1:6" ht="15.75" hidden="1" thickTop="1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368</v>
      </c>
    </row>
    <row r="260" spans="1:6" ht="15.75" hidden="1" thickTop="1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368</v>
      </c>
    </row>
    <row r="261" spans="1:6" ht="15.75" hidden="1" thickTop="1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368</v>
      </c>
    </row>
    <row r="262" spans="1:6" ht="15.75" hidden="1" thickTop="1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368</v>
      </c>
    </row>
    <row r="263" spans="1:6" ht="15.75" hidden="1" thickTop="1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368</v>
      </c>
    </row>
    <row r="264" spans="1:6" ht="15.75" hidden="1" thickTop="1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368</v>
      </c>
    </row>
    <row r="265" spans="1:6" ht="15.75" hidden="1" thickTop="1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368</v>
      </c>
    </row>
    <row r="266" spans="1:6" ht="15.75" hidden="1" thickTop="1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368</v>
      </c>
    </row>
    <row r="267" spans="1:6" ht="15.75" hidden="1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368</v>
      </c>
    </row>
    <row r="268" spans="1:6" ht="15.75" hidden="1" thickTop="1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368</v>
      </c>
    </row>
    <row r="269" spans="1:6" ht="15.75" hidden="1" thickTop="1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368</v>
      </c>
    </row>
    <row r="270" spans="1:6" ht="15.75" hidden="1" thickTop="1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367</v>
      </c>
    </row>
    <row r="271" spans="1:6" ht="15.75" hidden="1" thickTop="1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367</v>
      </c>
    </row>
    <row r="272" spans="1:6" ht="15.75" hidden="1" thickTop="1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367</v>
      </c>
    </row>
    <row r="273" spans="1:6" ht="15.75" hidden="1" thickTop="1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366</v>
      </c>
    </row>
    <row r="274" spans="1:6" ht="15.75" hidden="1" thickTop="1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366</v>
      </c>
    </row>
    <row r="275" spans="1:6" ht="15.75" hidden="1" thickTop="1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366</v>
      </c>
    </row>
    <row r="276" spans="1:6" ht="15.75" hidden="1" thickTop="1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368</v>
      </c>
    </row>
    <row r="277" spans="1:6" ht="15.75" hidden="1" thickTop="1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368</v>
      </c>
    </row>
    <row r="278" spans="1:6" ht="15.75" hidden="1" thickTop="1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368</v>
      </c>
    </row>
    <row r="279" spans="1:6" ht="15.75" hidden="1" thickTop="1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368</v>
      </c>
    </row>
    <row r="280" spans="1:6" ht="15.75" hidden="1" thickTop="1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368</v>
      </c>
    </row>
    <row r="281" spans="1:6" ht="15.75" hidden="1" thickTop="1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368</v>
      </c>
    </row>
    <row r="282" spans="1:6" ht="30.75" hidden="1" thickTop="1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368</v>
      </c>
    </row>
    <row r="283" spans="1:6" ht="15.75" hidden="1" thickTop="1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368</v>
      </c>
    </row>
    <row r="284" spans="1:6" ht="15.75" hidden="1" thickTop="1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368</v>
      </c>
    </row>
    <row r="285" spans="1:6" ht="15.75" hidden="1" thickTop="1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368</v>
      </c>
    </row>
    <row r="286" spans="1:6" ht="15.75" thickTop="1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3" t="s">
        <v>366</v>
      </c>
    </row>
    <row r="287" spans="1:6" hidden="1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3" t="s">
        <v>366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autoFilter ref="A7:F287" xr:uid="{00000000-0009-0000-0000-000001000000}">
    <filterColumn colId="1">
      <filters>
        <filter val="Просека на 1 га (без восстановительной стоимости)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2022-03-14T10:55:22Z</dcterms:modified>
</cp:coreProperties>
</file>