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L_21-1-20-0-08-04-0-0651\"/>
    </mc:Choice>
  </mc:AlternateContent>
  <xr:revisionPtr revIDLastSave="0" documentId="13_ncr:1_{29818BAC-418A-4767-BE67-5B8EAE8C6439}" xr6:coauthVersionLast="36" xr6:coauthVersionMax="36" xr10:uidLastSave="{00000000-0000-0000-0000-000000000000}"/>
  <bookViews>
    <workbookView xWindow="0" yWindow="0" windowWidth="12645" windowHeight="1134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" i="1" l="1"/>
  <c r="I53" i="1"/>
  <c r="I49" i="1"/>
  <c r="H54" i="1"/>
  <c r="H49" i="1" l="1"/>
  <c r="F34" i="2" l="1"/>
  <c r="D34" i="2"/>
  <c r="G31" i="2"/>
  <c r="G47" i="2"/>
  <c r="H47" i="2" s="1"/>
  <c r="G46" i="2"/>
  <c r="G58" i="2"/>
  <c r="H48" i="2"/>
  <c r="H46" i="2"/>
  <c r="G43" i="2"/>
  <c r="F43" i="2"/>
  <c r="E43" i="2"/>
  <c r="D43" i="2"/>
  <c r="H42" i="2"/>
  <c r="H43" i="2" s="1"/>
  <c r="H39" i="2"/>
  <c r="G39" i="2"/>
  <c r="F39" i="2"/>
  <c r="E39" i="2"/>
  <c r="D39" i="2"/>
  <c r="H38" i="2"/>
  <c r="G35" i="2"/>
  <c r="F32" i="2"/>
  <c r="E32" i="2"/>
  <c r="D32" i="2"/>
  <c r="H30" i="2"/>
  <c r="H29" i="2"/>
  <c r="H28" i="2"/>
  <c r="H27" i="2"/>
  <c r="H26" i="2"/>
  <c r="H25" i="2"/>
  <c r="H24" i="2"/>
  <c r="G54" i="1"/>
  <c r="G53" i="1"/>
  <c r="G49" i="1"/>
  <c r="E34" i="1"/>
  <c r="D34" i="1"/>
  <c r="F34" i="1"/>
  <c r="G31" i="1"/>
  <c r="G46" i="1"/>
  <c r="G47" i="1"/>
  <c r="G58" i="1"/>
  <c r="F35" i="2" l="1"/>
  <c r="F36" i="2" s="1"/>
  <c r="F40" i="2" s="1"/>
  <c r="F44" i="2" s="1"/>
  <c r="E34" i="2"/>
  <c r="E35" i="2" s="1"/>
  <c r="E36" i="2" s="1"/>
  <c r="E40" i="2" s="1"/>
  <c r="E44" i="2" s="1"/>
  <c r="D35" i="2"/>
  <c r="D36" i="2" s="1"/>
  <c r="D40" i="2" s="1"/>
  <c r="D44" i="2" s="1"/>
  <c r="H31" i="2"/>
  <c r="H32" i="2" s="1"/>
  <c r="G32" i="2"/>
  <c r="G36" i="2" s="1"/>
  <c r="G40" i="2" s="1"/>
  <c r="G44" i="2" s="1"/>
  <c r="H34" i="2" l="1"/>
  <c r="H35" i="2" s="1"/>
  <c r="H36" i="2" s="1"/>
  <c r="H40" i="2" s="1"/>
  <c r="H44" i="2" s="1"/>
  <c r="G53" i="2"/>
  <c r="D50" i="1" l="1"/>
  <c r="G59" i="2" l="1"/>
  <c r="H59" i="2" s="1"/>
  <c r="F59" i="2"/>
  <c r="E59" i="2"/>
  <c r="D59" i="2"/>
  <c r="H58" i="2"/>
  <c r="G54" i="2" s="1"/>
  <c r="F55" i="2"/>
  <c r="E55" i="2"/>
  <c r="D55" i="2"/>
  <c r="F50" i="2"/>
  <c r="E50" i="2"/>
  <c r="D50" i="2"/>
  <c r="E51" i="2" l="1"/>
  <c r="E56" i="2" s="1"/>
  <c r="E60" i="2" s="1"/>
  <c r="D51" i="2"/>
  <c r="D56" i="2" s="1"/>
  <c r="D60" i="2" s="1"/>
  <c r="F51" i="2"/>
  <c r="F56" i="2" s="1"/>
  <c r="F60" i="2" s="1"/>
  <c r="E50" i="1"/>
  <c r="F50" i="1"/>
  <c r="D62" i="2" l="1"/>
  <c r="D63" i="2" s="1"/>
  <c r="H53" i="2"/>
  <c r="E62" i="2"/>
  <c r="E63" i="2" s="1"/>
  <c r="F62" i="2"/>
  <c r="F63" i="2" s="1"/>
  <c r="H54" i="2"/>
  <c r="D59" i="1"/>
  <c r="D55" i="1"/>
  <c r="D43" i="1"/>
  <c r="D39" i="1"/>
  <c r="D32" i="1"/>
  <c r="E59" i="1"/>
  <c r="F59" i="1"/>
  <c r="G59" i="1"/>
  <c r="H48" i="1"/>
  <c r="G49" i="2" l="1"/>
  <c r="G50" i="2" s="1"/>
  <c r="F64" i="2"/>
  <c r="G55" i="2"/>
  <c r="E64" i="2"/>
  <c r="D64" i="2"/>
  <c r="H30" i="1"/>
  <c r="E32" i="1"/>
  <c r="F32" i="1"/>
  <c r="G32" i="1"/>
  <c r="H49" i="2" l="1"/>
  <c r="H50" i="2"/>
  <c r="H51" i="2" s="1"/>
  <c r="G51" i="2"/>
  <c r="G56" i="2" s="1"/>
  <c r="G60" i="2" s="1"/>
  <c r="H55" i="2"/>
  <c r="H26" i="1"/>
  <c r="H56" i="2" l="1"/>
  <c r="H60" i="2"/>
  <c r="H62" i="2" s="1"/>
  <c r="H64" i="2" s="1"/>
  <c r="D6" i="2" s="1"/>
  <c r="G62" i="2"/>
  <c r="G63" i="2" s="1"/>
  <c r="H63" i="2" s="1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E51" i="1" l="1"/>
  <c r="E56" i="1" s="1"/>
  <c r="E60" i="1" s="1"/>
  <c r="D64" i="1"/>
  <c r="G55" i="1" l="1"/>
  <c r="H55" i="1" s="1"/>
  <c r="H53" i="1"/>
  <c r="E62" i="1"/>
  <c r="G50" i="1" l="1"/>
  <c r="H50" i="1" s="1"/>
  <c r="H51" i="1" s="1"/>
  <c r="H56" i="1" s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<sst xmlns="http://schemas.openxmlformats.org/spreadsheetml/2006/main" count="166" uniqueCount="70">
  <si>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</si>
  <si>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</si>
  <si>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</si>
  <si>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</si>
  <si>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</si>
  <si>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</si>
  <si>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</si>
  <si>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</si>
  <si>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</si>
  <si>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</si>
  <si>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</si>
  <si>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</si>
  <si>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</si>
  <si>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</si>
  <si>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</si>
  <si>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</si>
  <si>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</si>
  <si>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</si>
  <si>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</si>
  <si>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</si>
  <si>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</si>
  <si>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</si>
  <si>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</si>
  <si>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</si>
  <si>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</si>
  <si>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</si>
  <si>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</si>
  <si>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</si>
  <si>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</si>
  <si>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</si>
  <si>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</si>
  <si>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</si>
  <si>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</si>
  <si>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</si>
  <si>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</si>
  <si>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</si>
  <si>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</si>
  <si>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</si>
  <si>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</si>
  <si>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</si>
  <si>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</si>
  <si>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</si>
  <si>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</si>
  <si>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</si>
  <si>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</si>
  <si>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</si>
  <si>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</si>
  <si>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</si>
  <si>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</si>
  <si>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</si>
  <si>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</si>
  <si>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</si>
  <si>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</si>
  <si>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</si>
  <si>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</si>
  <si>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</si>
  <si>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</si>
  <si>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</si>
  <si>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</si>
  <si>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</si>
  <si>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</si>
  <si>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</si>
  <si>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</si>
  <si>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</si>
  <si>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</si>
  <si>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</si>
  <si>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</si>
  <si>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</si>
  <si>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Тихв, РК оборудования ТП-104 в г. Тихвин ЛО (инв. № 200000481) (21-1-20-0-08-04-0-0651)</t>
  </si>
  <si>
    <t>РК оборудования ТП-104 в г. Тихвин ЛО (инв. № 200000481) (21-1-20-0-08-04-0-0651)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</si>
</sst>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4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/>
    </xf>
    <xf numFmtId="4" fontId="1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/>
    </xf>
    <xf numFmtId="49" fontId="1" fillId="0" borderId="3" xfId="0" quotePrefix="1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4" fontId="1" fillId="2" borderId="3" xfId="0" applyNumberFormat="1" applyFont="1" applyFill="1" applyBorder="1" applyAlignment="1">
      <alignment horizontal="right" vertical="top" wrapText="1"/>
    </xf>
    <xf numFmtId="0" fontId="6" fillId="0" borderId="0" xfId="0" applyFont="1"/>
    <xf numFmtId="2" fontId="6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right" vertical="top" wrapText="1"/>
    </xf>
    <xf numFmtId="49" fontId="2" fillId="0" borderId="6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7"/>
  <sheetViews>
    <sheetView view="pageBreakPreview" zoomScale="75" zoomScaleNormal="75" zoomScaleSheetLayoutView="75" workbookViewId="0">
      <selection activeCell="Q26" sqref="Q26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52" t="s">
        <v>2</v>
      </c>
      <c r="D2" s="52"/>
      <c r="E2" s="52"/>
      <c r="F2" s="52"/>
      <c r="G2" s="5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58" t="s">
        <v>57</v>
      </c>
      <c r="C6" s="58"/>
      <c r="D6" s="24">
        <f>H64</f>
        <v>669.32593399999996</v>
      </c>
      <c r="E6" s="2" t="s">
        <v>31</v>
      </c>
      <c r="F6" s="2"/>
      <c r="G6" s="2"/>
      <c r="H6" s="2"/>
    </row>
    <row r="7" spans="2:8" x14ac:dyDescent="0.2">
      <c r="B7" s="59" t="s">
        <v>4</v>
      </c>
      <c r="C7" s="59"/>
      <c r="D7" s="2"/>
      <c r="E7" s="2" t="s">
        <v>31</v>
      </c>
      <c r="F7" s="2"/>
      <c r="G7" s="2"/>
      <c r="H7" s="2"/>
    </row>
    <row r="8" spans="2:8" x14ac:dyDescent="0.2">
      <c r="C8" s="53"/>
      <c r="D8" s="54"/>
      <c r="E8" s="54"/>
      <c r="F8" s="54"/>
      <c r="G8" s="54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55" t="s">
        <v>68</v>
      </c>
      <c r="D14" s="52"/>
      <c r="E14" s="52"/>
      <c r="F14" s="52"/>
      <c r="G14" s="52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51" t="s">
        <v>8</v>
      </c>
      <c r="B18" s="56" t="s">
        <v>53</v>
      </c>
      <c r="C18" s="56" t="s">
        <v>9</v>
      </c>
      <c r="D18" s="57" t="s">
        <v>10</v>
      </c>
      <c r="E18" s="57"/>
      <c r="F18" s="57"/>
      <c r="G18" s="57"/>
      <c r="H18" s="51" t="s">
        <v>54</v>
      </c>
    </row>
    <row r="19" spans="1:8" x14ac:dyDescent="0.2">
      <c r="A19" s="51"/>
      <c r="B19" s="56"/>
      <c r="C19" s="56"/>
      <c r="D19" s="51" t="s">
        <v>11</v>
      </c>
      <c r="E19" s="51" t="s">
        <v>12</v>
      </c>
      <c r="F19" s="51" t="s">
        <v>13</v>
      </c>
      <c r="G19" s="51" t="s">
        <v>38</v>
      </c>
      <c r="H19" s="51"/>
    </row>
    <row r="20" spans="1:8" x14ac:dyDescent="0.2">
      <c r="A20" s="51"/>
      <c r="B20" s="56"/>
      <c r="C20" s="56"/>
      <c r="D20" s="51"/>
      <c r="E20" s="51"/>
      <c r="F20" s="51"/>
      <c r="G20" s="51"/>
      <c r="H20" s="51"/>
    </row>
    <row r="21" spans="1:8" x14ac:dyDescent="0.2">
      <c r="A21" s="51"/>
      <c r="B21" s="56"/>
      <c r="C21" s="56"/>
      <c r="D21" s="51"/>
      <c r="E21" s="51"/>
      <c r="F21" s="51"/>
      <c r="G21" s="51"/>
      <c r="H21" s="51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40" t="s">
        <v>36</v>
      </c>
      <c r="B23" s="41"/>
      <c r="C23" s="41"/>
      <c r="D23" s="41"/>
      <c r="E23" s="41"/>
      <c r="F23" s="41"/>
      <c r="G23" s="41"/>
      <c r="H23" s="41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27">
        <v>5</v>
      </c>
      <c r="B28" s="28" t="s">
        <v>61</v>
      </c>
      <c r="C28" s="29" t="s">
        <v>41</v>
      </c>
      <c r="D28" s="30"/>
      <c r="E28" s="30"/>
      <c r="F28" s="30"/>
      <c r="G28" s="31"/>
      <c r="H28" s="31">
        <f>G28+F28+E28+D28</f>
        <v>0</v>
      </c>
    </row>
    <row r="29" spans="1:8" x14ac:dyDescent="0.2">
      <c r="A29" s="27">
        <v>6</v>
      </c>
      <c r="B29" s="28" t="s">
        <v>61</v>
      </c>
      <c r="C29" s="29" t="s">
        <v>52</v>
      </c>
      <c r="D29" s="30"/>
      <c r="E29" s="30"/>
      <c r="F29" s="30"/>
      <c r="G29" s="31"/>
      <c r="H29" s="31">
        <f t="shared" si="0"/>
        <v>0</v>
      </c>
    </row>
    <row r="30" spans="1:8" x14ac:dyDescent="0.2">
      <c r="A30" s="27">
        <v>7</v>
      </c>
      <c r="B30" s="28" t="s">
        <v>15</v>
      </c>
      <c r="C30" s="29" t="s">
        <v>62</v>
      </c>
      <c r="D30" s="30"/>
      <c r="E30" s="30"/>
      <c r="F30" s="30"/>
      <c r="G30" s="31"/>
      <c r="H30" s="31">
        <f t="shared" si="0"/>
        <v>0</v>
      </c>
    </row>
    <row r="31" spans="1:8" x14ac:dyDescent="0.2">
      <c r="A31" s="27">
        <v>8</v>
      </c>
      <c r="B31" s="28" t="s">
        <v>15</v>
      </c>
      <c r="C31" s="29" t="s">
        <v>43</v>
      </c>
      <c r="D31" s="30"/>
      <c r="E31" s="30"/>
      <c r="F31" s="30"/>
      <c r="G31" s="31">
        <f>29101.64/1000</f>
        <v>29.10164</v>
      </c>
      <c r="H31" s="31">
        <f>G31+F31+E31+D31</f>
        <v>29.10164</v>
      </c>
    </row>
    <row r="32" spans="1:8" x14ac:dyDescent="0.2">
      <c r="A32" s="32"/>
      <c r="B32" s="44" t="s">
        <v>37</v>
      </c>
      <c r="C32" s="45"/>
      <c r="D32" s="31">
        <f>D24+D31+D25+D27+D29+D26+D28+D30</f>
        <v>0</v>
      </c>
      <c r="E32" s="31">
        <f t="shared" ref="E32:G32" si="1">E24+E31+E25+E27+E29+E26+E28+E30</f>
        <v>0</v>
      </c>
      <c r="F32" s="31">
        <f t="shared" si="1"/>
        <v>0</v>
      </c>
      <c r="G32" s="31">
        <f t="shared" si="1"/>
        <v>29.10164</v>
      </c>
      <c r="H32" s="31">
        <f>H24+H31+H25+H27+H29+H26+H28+H30</f>
        <v>29.10164</v>
      </c>
    </row>
    <row r="33" spans="1:9" x14ac:dyDescent="0.2">
      <c r="A33" s="46" t="s">
        <v>14</v>
      </c>
      <c r="B33" s="47"/>
      <c r="C33" s="47"/>
      <c r="D33" s="47"/>
      <c r="E33" s="47"/>
      <c r="F33" s="47"/>
      <c r="G33" s="47"/>
      <c r="H33" s="47"/>
    </row>
    <row r="34" spans="1:9" ht="25.5" x14ac:dyDescent="0.2">
      <c r="A34" s="27">
        <v>9</v>
      </c>
      <c r="B34" s="29" t="s">
        <v>15</v>
      </c>
      <c r="C34" s="33" t="s">
        <v>69</v>
      </c>
      <c r="D34" s="26">
        <f>(490302.89/1000/1.2-G31-G46-F34)*0.7</f>
        <v>33.190802166666671</v>
      </c>
      <c r="E34" s="26">
        <f>(490302.89/1000/1.2-G31-F34-G46)*0.3</f>
        <v>14.224629499999999</v>
      </c>
      <c r="F34" s="30">
        <f>302041.67/1000</f>
        <v>302.04167000000001</v>
      </c>
      <c r="G34" s="30"/>
      <c r="H34" s="31">
        <f>D34+E34+G34+F34</f>
        <v>349.45710166666669</v>
      </c>
    </row>
    <row r="35" spans="1:9" x14ac:dyDescent="0.2">
      <c r="A35" s="32"/>
      <c r="B35" s="44" t="s">
        <v>16</v>
      </c>
      <c r="C35" s="45"/>
      <c r="D35" s="31">
        <f>D34</f>
        <v>33.190802166666671</v>
      </c>
      <c r="E35" s="31">
        <f>E34</f>
        <v>14.224629499999999</v>
      </c>
      <c r="F35" s="30">
        <f>F34</f>
        <v>302.04167000000001</v>
      </c>
      <c r="G35" s="30">
        <f>G34</f>
        <v>0</v>
      </c>
      <c r="H35" s="31">
        <f>H34</f>
        <v>349.45710166666669</v>
      </c>
    </row>
    <row r="36" spans="1:9" x14ac:dyDescent="0.2">
      <c r="A36" s="32"/>
      <c r="B36" s="44" t="s">
        <v>34</v>
      </c>
      <c r="C36" s="45"/>
      <c r="D36" s="31">
        <f>D35+D32</f>
        <v>33.190802166666671</v>
      </c>
      <c r="E36" s="31">
        <f>E35+E32</f>
        <v>14.224629499999999</v>
      </c>
      <c r="F36" s="31">
        <f>F35+F32</f>
        <v>302.04167000000001</v>
      </c>
      <c r="G36" s="31">
        <f>G35+G32</f>
        <v>29.10164</v>
      </c>
      <c r="H36" s="31">
        <f>H35+H32</f>
        <v>378.55874166666666</v>
      </c>
    </row>
    <row r="37" spans="1:9" x14ac:dyDescent="0.2">
      <c r="A37" s="46" t="s">
        <v>46</v>
      </c>
      <c r="B37" s="47"/>
      <c r="C37" s="47"/>
      <c r="D37" s="47"/>
      <c r="E37" s="47"/>
      <c r="F37" s="47"/>
      <c r="G37" s="47"/>
      <c r="H37" s="47"/>
    </row>
    <row r="38" spans="1:9" x14ac:dyDescent="0.2">
      <c r="A38" s="27">
        <v>10</v>
      </c>
      <c r="B38" s="29" t="s">
        <v>15</v>
      </c>
      <c r="C38" s="33"/>
      <c r="D38" s="26"/>
      <c r="E38" s="26"/>
      <c r="F38" s="30"/>
      <c r="G38" s="30"/>
      <c r="H38" s="31">
        <f>D38+E38+G38+F38</f>
        <v>0</v>
      </c>
    </row>
    <row r="39" spans="1:9" x14ac:dyDescent="0.2">
      <c r="A39" s="32"/>
      <c r="B39" s="44" t="s">
        <v>49</v>
      </c>
      <c r="C39" s="45"/>
      <c r="D39" s="31">
        <f>D38</f>
        <v>0</v>
      </c>
      <c r="E39" s="31">
        <f>E38</f>
        <v>0</v>
      </c>
      <c r="F39" s="30">
        <f>F38</f>
        <v>0</v>
      </c>
      <c r="G39" s="30">
        <f>G38</f>
        <v>0</v>
      </c>
      <c r="H39" s="31">
        <f>H38</f>
        <v>0</v>
      </c>
    </row>
    <row r="40" spans="1:9" x14ac:dyDescent="0.2">
      <c r="A40" s="32"/>
      <c r="B40" s="44" t="s">
        <v>44</v>
      </c>
      <c r="C40" s="45"/>
      <c r="D40" s="31">
        <f>D39+D36</f>
        <v>33.190802166666671</v>
      </c>
      <c r="E40" s="31">
        <f t="shared" ref="E40" si="2">E39+E36</f>
        <v>14.224629499999999</v>
      </c>
      <c r="F40" s="31">
        <f t="shared" ref="F40" si="3">F39+F36</f>
        <v>302.04167000000001</v>
      </c>
      <c r="G40" s="31">
        <f t="shared" ref="G40" si="4">G39+G36</f>
        <v>29.10164</v>
      </c>
      <c r="H40" s="31">
        <f>H39+H36</f>
        <v>378.55874166666666</v>
      </c>
    </row>
    <row r="41" spans="1:9" x14ac:dyDescent="0.2">
      <c r="A41" s="46" t="s">
        <v>47</v>
      </c>
      <c r="B41" s="47"/>
      <c r="C41" s="47"/>
      <c r="D41" s="47"/>
      <c r="E41" s="47"/>
      <c r="F41" s="47"/>
      <c r="G41" s="47"/>
      <c r="H41" s="47"/>
    </row>
    <row r="42" spans="1:9" x14ac:dyDescent="0.2">
      <c r="A42" s="27">
        <v>11</v>
      </c>
      <c r="B42" s="29" t="s">
        <v>15</v>
      </c>
      <c r="C42" s="33" t="s">
        <v>60</v>
      </c>
      <c r="D42" s="26"/>
      <c r="E42" s="26"/>
      <c r="F42" s="30"/>
      <c r="G42" s="30"/>
      <c r="H42" s="31">
        <f>D42+E42+G42+F42</f>
        <v>0</v>
      </c>
    </row>
    <row r="43" spans="1:9" x14ac:dyDescent="0.2">
      <c r="A43" s="32"/>
      <c r="B43" s="44" t="s">
        <v>48</v>
      </c>
      <c r="C43" s="45"/>
      <c r="D43" s="31">
        <f>D42</f>
        <v>0</v>
      </c>
      <c r="E43" s="31">
        <f>E42</f>
        <v>0</v>
      </c>
      <c r="F43" s="30">
        <f>F42</f>
        <v>0</v>
      </c>
      <c r="G43" s="30">
        <f>G42</f>
        <v>0</v>
      </c>
      <c r="H43" s="31">
        <f>H42</f>
        <v>0</v>
      </c>
    </row>
    <row r="44" spans="1:9" x14ac:dyDescent="0.2">
      <c r="A44" s="32"/>
      <c r="B44" s="44" t="s">
        <v>45</v>
      </c>
      <c r="C44" s="45"/>
      <c r="D44" s="31">
        <f>D43+D40</f>
        <v>33.190802166666671</v>
      </c>
      <c r="E44" s="31">
        <f t="shared" ref="E44" si="5">E43+E40</f>
        <v>14.224629499999999</v>
      </c>
      <c r="F44" s="31">
        <f t="shared" ref="F44" si="6">F43+F40</f>
        <v>302.04167000000001</v>
      </c>
      <c r="G44" s="31">
        <f t="shared" ref="G44" si="7">G43+G40</f>
        <v>29.10164</v>
      </c>
      <c r="H44" s="31">
        <f>H43+H40</f>
        <v>378.55874166666666</v>
      </c>
    </row>
    <row r="45" spans="1:9" x14ac:dyDescent="0.2">
      <c r="A45" s="46" t="s">
        <v>33</v>
      </c>
      <c r="B45" s="47"/>
      <c r="C45" s="47"/>
      <c r="D45" s="47"/>
      <c r="E45" s="47"/>
      <c r="F45" s="47"/>
      <c r="G45" s="47"/>
      <c r="H45" s="47"/>
    </row>
    <row r="46" spans="1:9" x14ac:dyDescent="0.2">
      <c r="A46" s="27">
        <v>12</v>
      </c>
      <c r="B46" s="34" t="s">
        <v>15</v>
      </c>
      <c r="C46" s="34" t="s">
        <v>39</v>
      </c>
      <c r="D46" s="34"/>
      <c r="E46" s="34"/>
      <c r="F46" s="34"/>
      <c r="G46" s="35">
        <f>30027/1000</f>
        <v>30.027000000000001</v>
      </c>
      <c r="H46" s="31">
        <f t="shared" ref="H46" si="8">G46+F46+E46+D46</f>
        <v>30.027000000000001</v>
      </c>
    </row>
    <row r="47" spans="1:9" x14ac:dyDescent="0.2">
      <c r="A47" s="27">
        <v>13</v>
      </c>
      <c r="B47" s="28" t="s">
        <v>61</v>
      </c>
      <c r="C47" s="29" t="s">
        <v>50</v>
      </c>
      <c r="D47" s="30"/>
      <c r="E47" s="30"/>
      <c r="F47" s="30"/>
      <c r="G47" s="31">
        <f>30000/1000/1.2</f>
        <v>25</v>
      </c>
      <c r="H47" s="31">
        <f>G47+F47+E47+D47</f>
        <v>25</v>
      </c>
    </row>
    <row r="48" spans="1:9" ht="15.75" x14ac:dyDescent="0.25">
      <c r="A48" s="27">
        <v>14</v>
      </c>
      <c r="B48" s="28" t="s">
        <v>61</v>
      </c>
      <c r="C48" s="29" t="s">
        <v>40</v>
      </c>
      <c r="D48" s="30"/>
      <c r="E48" s="30"/>
      <c r="F48" s="30"/>
      <c r="G48" s="31"/>
      <c r="H48" s="31">
        <f>G48+F48+E48+D48</f>
        <v>0</v>
      </c>
      <c r="I48" s="37"/>
    </row>
    <row r="49" spans="1:9" ht="38.25" x14ac:dyDescent="0.2">
      <c r="A49" s="27">
        <v>15</v>
      </c>
      <c r="B49" s="29" t="s">
        <v>63</v>
      </c>
      <c r="C49" s="29" t="s">
        <v>65</v>
      </c>
      <c r="D49" s="30"/>
      <c r="E49" s="30"/>
      <c r="F49" s="30"/>
      <c r="G49" s="36">
        <f>9755.86/1000</f>
        <v>9.7558600000000002</v>
      </c>
      <c r="H49" s="31">
        <f>G49+F49+E49+D49</f>
        <v>9.7558600000000002</v>
      </c>
      <c r="I49" s="38">
        <f>(D44+E44+F44+G44+H46+H47+H48+H58+I53+I54)/100*6.7</f>
        <v>36.526496865893328</v>
      </c>
    </row>
    <row r="50" spans="1:9" ht="15.75" x14ac:dyDescent="0.25">
      <c r="A50" s="32"/>
      <c r="B50" s="44" t="s">
        <v>35</v>
      </c>
      <c r="C50" s="45"/>
      <c r="D50" s="30">
        <f>D48+D46+D47+D49</f>
        <v>0</v>
      </c>
      <c r="E50" s="30">
        <f t="shared" ref="E50:F50" si="9">E48+E46+E47+E49</f>
        <v>0</v>
      </c>
      <c r="F50" s="30">
        <f t="shared" si="9"/>
        <v>0</v>
      </c>
      <c r="G50" s="30">
        <f>G48+G46+G47+G49</f>
        <v>64.782859999999999</v>
      </c>
      <c r="H50" s="31">
        <f>D50+E50+F50+G50</f>
        <v>64.782859999999999</v>
      </c>
      <c r="I50" s="37"/>
    </row>
    <row r="51" spans="1:9" ht="15.75" x14ac:dyDescent="0.25">
      <c r="A51" s="32"/>
      <c r="B51" s="44" t="s">
        <v>17</v>
      </c>
      <c r="C51" s="45"/>
      <c r="D51" s="31">
        <f>D50+D44</f>
        <v>33.190802166666671</v>
      </c>
      <c r="E51" s="31">
        <f>E50+E44</f>
        <v>14.224629499999999</v>
      </c>
      <c r="F51" s="31">
        <f>F50+F44</f>
        <v>302.04167000000001</v>
      </c>
      <c r="G51" s="31">
        <f>G50+G44</f>
        <v>93.884500000000003</v>
      </c>
      <c r="H51" s="31">
        <f>H50+H44</f>
        <v>443.34160166666663</v>
      </c>
      <c r="I51" s="37"/>
    </row>
    <row r="52" spans="1:9" ht="15.75" x14ac:dyDescent="0.25">
      <c r="A52" s="46" t="s">
        <v>29</v>
      </c>
      <c r="B52" s="47"/>
      <c r="C52" s="47"/>
      <c r="D52" s="47"/>
      <c r="E52" s="47"/>
      <c r="F52" s="47"/>
      <c r="G52" s="47"/>
      <c r="H52" s="47"/>
      <c r="I52" s="37"/>
    </row>
    <row r="53" spans="1:9" ht="39" customHeight="1" x14ac:dyDescent="0.2">
      <c r="A53" s="27">
        <v>16</v>
      </c>
      <c r="B53" s="29" t="s">
        <v>64</v>
      </c>
      <c r="C53" s="29" t="s">
        <v>27</v>
      </c>
      <c r="D53" s="30"/>
      <c r="E53" s="30"/>
      <c r="F53" s="30"/>
      <c r="G53" s="36">
        <f>9892.63/1000</f>
        <v>9.8926299999999987</v>
      </c>
      <c r="H53" s="31">
        <f>D53+E53+F53+G53</f>
        <v>9.8926299999999987</v>
      </c>
      <c r="I53" s="38">
        <f>(D44+E44+F44+G44+H46+H47+H48)/100*2.14</f>
        <v>9.278734871666666</v>
      </c>
    </row>
    <row r="54" spans="1:9" ht="41.25" customHeight="1" x14ac:dyDescent="0.2">
      <c r="A54" s="27">
        <v>17</v>
      </c>
      <c r="B54" s="29" t="s">
        <v>66</v>
      </c>
      <c r="C54" s="39" t="s">
        <v>28</v>
      </c>
      <c r="D54" s="30"/>
      <c r="E54" s="30"/>
      <c r="F54" s="30"/>
      <c r="G54" s="36">
        <f>58362.28/1000</f>
        <v>58.362279999999998</v>
      </c>
      <c r="H54" s="31">
        <f>D54+E54+F54+G54</f>
        <v>58.362279999999998</v>
      </c>
      <c r="I54" s="38">
        <f>(D44+E44+F44+G44+H46+H47+H48+H58)/100*11.7</f>
        <v>56.132018474999988</v>
      </c>
    </row>
    <row r="55" spans="1:9" ht="12.75" customHeight="1" x14ac:dyDescent="0.25">
      <c r="A55" s="48" t="s">
        <v>32</v>
      </c>
      <c r="B55" s="49"/>
      <c r="C55" s="50"/>
      <c r="D55" s="30">
        <f>D53+D54</f>
        <v>0</v>
      </c>
      <c r="E55" s="30">
        <f t="shared" ref="E55:F55" si="10">E53+E54</f>
        <v>0</v>
      </c>
      <c r="F55" s="30">
        <f t="shared" si="10"/>
        <v>0</v>
      </c>
      <c r="G55" s="30">
        <f>G53+G54</f>
        <v>68.254909999999995</v>
      </c>
      <c r="H55" s="31">
        <f>D55+E55+F55+G55</f>
        <v>68.254909999999995</v>
      </c>
      <c r="I55" s="37"/>
    </row>
    <row r="56" spans="1:9" ht="15.75" x14ac:dyDescent="0.25">
      <c r="A56" s="32"/>
      <c r="B56" s="44" t="s">
        <v>30</v>
      </c>
      <c r="C56" s="45"/>
      <c r="D56" s="31">
        <f>D51+D55</f>
        <v>33.190802166666671</v>
      </c>
      <c r="E56" s="31">
        <f t="shared" ref="E56:G56" si="11">E51+E55</f>
        <v>14.224629499999999</v>
      </c>
      <c r="F56" s="31">
        <f t="shared" si="11"/>
        <v>302.04167000000001</v>
      </c>
      <c r="G56" s="31">
        <f t="shared" si="11"/>
        <v>162.13941</v>
      </c>
      <c r="H56" s="31">
        <f>H55+H51</f>
        <v>511.59651166666663</v>
      </c>
      <c r="I56" s="37"/>
    </row>
    <row r="57" spans="1:9" x14ac:dyDescent="0.2">
      <c r="A57" s="46" t="s">
        <v>18</v>
      </c>
      <c r="B57" s="47"/>
      <c r="C57" s="47"/>
      <c r="D57" s="47"/>
      <c r="E57" s="47"/>
      <c r="F57" s="47"/>
      <c r="G57" s="47"/>
      <c r="H57" s="47"/>
    </row>
    <row r="58" spans="1:9" x14ac:dyDescent="0.2">
      <c r="A58" s="27">
        <v>18</v>
      </c>
      <c r="B58" s="28" t="s">
        <v>15</v>
      </c>
      <c r="C58" s="29" t="s">
        <v>42</v>
      </c>
      <c r="D58" s="30"/>
      <c r="E58" s="30"/>
      <c r="F58" s="30"/>
      <c r="G58" s="31">
        <f>55410.12/1000/1.2</f>
        <v>46.1751</v>
      </c>
      <c r="H58" s="31">
        <f>G58+F58+E58+D58</f>
        <v>46.1751</v>
      </c>
    </row>
    <row r="59" spans="1:9" x14ac:dyDescent="0.2">
      <c r="A59" s="32"/>
      <c r="B59" s="44" t="s">
        <v>20</v>
      </c>
      <c r="C59" s="45"/>
      <c r="D59" s="31">
        <f>D58</f>
        <v>0</v>
      </c>
      <c r="E59" s="31">
        <f t="shared" ref="E59:G59" si="12">E58</f>
        <v>0</v>
      </c>
      <c r="F59" s="31">
        <f t="shared" si="12"/>
        <v>0</v>
      </c>
      <c r="G59" s="31">
        <f t="shared" si="12"/>
        <v>46.1751</v>
      </c>
      <c r="H59" s="31">
        <f>G59+F59+E59+D59</f>
        <v>46.1751</v>
      </c>
    </row>
    <row r="60" spans="1:9" x14ac:dyDescent="0.2">
      <c r="A60" s="22"/>
      <c r="B60" s="42" t="s">
        <v>21</v>
      </c>
      <c r="C60" s="43"/>
      <c r="D60" s="20">
        <f>D56+D59</f>
        <v>33.190802166666671</v>
      </c>
      <c r="E60" s="20">
        <f>E56+E59</f>
        <v>14.224629499999999</v>
      </c>
      <c r="F60" s="20">
        <f>F56+F59</f>
        <v>302.04167000000001</v>
      </c>
      <c r="G60" s="20">
        <f>G56+G59</f>
        <v>208.31450999999998</v>
      </c>
      <c r="H60" s="20">
        <f>D60+E60+F60+G60</f>
        <v>557.77161166666667</v>
      </c>
    </row>
    <row r="61" spans="1:9" x14ac:dyDescent="0.2">
      <c r="A61" s="40" t="s">
        <v>22</v>
      </c>
      <c r="B61" s="41"/>
      <c r="C61" s="41"/>
      <c r="D61" s="41"/>
      <c r="E61" s="41"/>
      <c r="F61" s="41"/>
      <c r="G61" s="41"/>
      <c r="H61" s="41"/>
    </row>
    <row r="62" spans="1:9" x14ac:dyDescent="0.2">
      <c r="A62" s="18">
        <v>19</v>
      </c>
      <c r="B62" s="23"/>
      <c r="C62" s="19" t="s">
        <v>23</v>
      </c>
      <c r="D62" s="20">
        <f>D60/100*20</f>
        <v>6.6381604333333346</v>
      </c>
      <c r="E62" s="20">
        <f>E60/100*20</f>
        <v>2.8449258999999998</v>
      </c>
      <c r="F62" s="20">
        <f>F60/100*20</f>
        <v>60.408334000000004</v>
      </c>
      <c r="G62" s="20">
        <f>G60/100*20</f>
        <v>41.662901999999995</v>
      </c>
      <c r="H62" s="20">
        <f>H60/100*20</f>
        <v>111.55432233333335</v>
      </c>
    </row>
    <row r="63" spans="1:9" x14ac:dyDescent="0.2">
      <c r="A63" s="22"/>
      <c r="B63" s="42" t="s">
        <v>24</v>
      </c>
      <c r="C63" s="43"/>
      <c r="D63" s="20">
        <f>D62</f>
        <v>6.6381604333333346</v>
      </c>
      <c r="E63" s="20">
        <f>E62</f>
        <v>2.8449258999999998</v>
      </c>
      <c r="F63" s="21">
        <f>F62</f>
        <v>60.408334000000004</v>
      </c>
      <c r="G63" s="20">
        <f>G62</f>
        <v>41.662901999999995</v>
      </c>
      <c r="H63" s="20">
        <f>D63+E63+F63+G63</f>
        <v>111.55432233333335</v>
      </c>
    </row>
    <row r="64" spans="1:9" x14ac:dyDescent="0.2">
      <c r="A64" s="22"/>
      <c r="B64" s="42" t="s">
        <v>25</v>
      </c>
      <c r="C64" s="43"/>
      <c r="D64" s="20">
        <f>D60+D62</f>
        <v>39.828962600000004</v>
      </c>
      <c r="E64" s="20">
        <f>E60+E62</f>
        <v>17.069555399999999</v>
      </c>
      <c r="F64" s="20">
        <f>F60+F62</f>
        <v>362.45000400000004</v>
      </c>
      <c r="G64" s="20">
        <f>G60+G62</f>
        <v>249.97741199999999</v>
      </c>
      <c r="H64" s="20">
        <f>H60+H62</f>
        <v>669.32593399999996</v>
      </c>
    </row>
    <row r="67" spans="1:8" ht="12.75" customHeight="1" x14ac:dyDescent="0.2">
      <c r="A67" s="60" t="s">
        <v>55</v>
      </c>
      <c r="B67" s="60"/>
      <c r="C67" s="60"/>
      <c r="D67" s="60"/>
      <c r="E67" s="60"/>
      <c r="F67" s="60"/>
      <c r="G67" s="60"/>
      <c r="H67" s="60"/>
    </row>
    <row r="68" spans="1:8" ht="12.75" customHeight="1" x14ac:dyDescent="0.2">
      <c r="A68" s="60"/>
      <c r="B68" s="60"/>
      <c r="C68" s="60"/>
      <c r="D68" s="60"/>
      <c r="E68" s="60"/>
      <c r="F68" s="60"/>
      <c r="G68" s="60"/>
      <c r="H68" s="60"/>
    </row>
    <row r="69" spans="1:8" ht="12.75" customHeight="1" x14ac:dyDescent="0.2">
      <c r="A69" s="60"/>
      <c r="B69" s="60"/>
      <c r="C69" s="60"/>
      <c r="D69" s="60"/>
      <c r="E69" s="60"/>
      <c r="F69" s="60"/>
      <c r="G69" s="60"/>
      <c r="H69" s="60"/>
    </row>
    <row r="70" spans="1:8" ht="12.75" customHeight="1" x14ac:dyDescent="0.2">
      <c r="A70" s="60"/>
      <c r="B70" s="60"/>
      <c r="C70" s="60"/>
      <c r="D70" s="60"/>
      <c r="E70" s="60"/>
      <c r="F70" s="60"/>
      <c r="G70" s="60"/>
      <c r="H70" s="60"/>
    </row>
    <row r="71" spans="1:8" ht="12.75" customHeight="1" x14ac:dyDescent="0.2">
      <c r="A71" s="60"/>
      <c r="B71" s="60"/>
      <c r="C71" s="60"/>
      <c r="D71" s="60"/>
      <c r="E71" s="60"/>
      <c r="F71" s="60"/>
      <c r="G71" s="60"/>
      <c r="H71" s="60"/>
    </row>
    <row r="72" spans="1:8" ht="12.75" customHeight="1" x14ac:dyDescent="0.2">
      <c r="A72" s="60"/>
      <c r="B72" s="60"/>
      <c r="C72" s="60"/>
      <c r="D72" s="60"/>
      <c r="E72" s="60"/>
      <c r="F72" s="60"/>
      <c r="G72" s="60"/>
      <c r="H72" s="60"/>
    </row>
    <row r="73" spans="1:8" ht="12.75" customHeight="1" x14ac:dyDescent="0.2">
      <c r="A73" s="60"/>
      <c r="B73" s="60"/>
      <c r="C73" s="60"/>
      <c r="D73" s="60"/>
      <c r="E73" s="60"/>
      <c r="F73" s="60"/>
      <c r="G73" s="60"/>
      <c r="H73" s="60"/>
    </row>
    <row r="74" spans="1:8" ht="12.75" customHeight="1" x14ac:dyDescent="0.2">
      <c r="A74" s="60"/>
      <c r="B74" s="60"/>
      <c r="C74" s="60"/>
      <c r="D74" s="60"/>
      <c r="E74" s="60"/>
      <c r="F74" s="60"/>
      <c r="G74" s="60"/>
      <c r="H74" s="60"/>
    </row>
    <row r="75" spans="1:8" x14ac:dyDescent="0.2">
      <c r="A75" s="60"/>
      <c r="B75" s="60"/>
      <c r="C75" s="60"/>
      <c r="D75" s="60"/>
      <c r="E75" s="60"/>
      <c r="F75" s="60"/>
      <c r="G75" s="60"/>
      <c r="H75" s="60"/>
    </row>
    <row r="76" spans="1:8" x14ac:dyDescent="0.2">
      <c r="A76" s="60"/>
      <c r="B76" s="60"/>
      <c r="C76" s="60"/>
      <c r="D76" s="60"/>
      <c r="E76" s="60"/>
      <c r="F76" s="60"/>
      <c r="G76" s="60"/>
      <c r="H76" s="60"/>
    </row>
    <row r="77" spans="1:8" x14ac:dyDescent="0.2">
      <c r="A77" s="60"/>
      <c r="B77" s="60"/>
      <c r="C77" s="60"/>
      <c r="D77" s="60"/>
      <c r="E77" s="60"/>
      <c r="F77" s="60"/>
      <c r="G77" s="60"/>
      <c r="H77" s="60"/>
    </row>
  </sheetData>
  <mergeCells count="38">
    <mergeCell ref="A67:H77"/>
    <mergeCell ref="B32:C32"/>
    <mergeCell ref="A37:H37"/>
    <mergeCell ref="B39:C39"/>
    <mergeCell ref="B40:C40"/>
    <mergeCell ref="A41:H41"/>
    <mergeCell ref="A33:H33"/>
    <mergeCell ref="B44:C44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J13" sqref="J1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52" t="s">
        <v>2</v>
      </c>
      <c r="D2" s="52"/>
      <c r="E2" s="52"/>
      <c r="F2" s="52"/>
      <c r="G2" s="5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58" t="s">
        <v>57</v>
      </c>
      <c r="C6" s="58"/>
      <c r="D6" s="24">
        <f>H64</f>
        <v>167.62845760090764</v>
      </c>
      <c r="E6" s="2" t="s">
        <v>31</v>
      </c>
      <c r="F6" s="2"/>
      <c r="G6" s="2"/>
      <c r="H6" s="2"/>
    </row>
    <row r="7" spans="2:8" x14ac:dyDescent="0.2">
      <c r="B7" s="59" t="s">
        <v>4</v>
      </c>
      <c r="C7" s="59"/>
      <c r="D7" s="2"/>
      <c r="E7" s="2" t="s">
        <v>31</v>
      </c>
      <c r="F7" s="2"/>
      <c r="G7" s="2"/>
      <c r="H7" s="2"/>
    </row>
    <row r="8" spans="2:8" x14ac:dyDescent="0.2">
      <c r="C8" s="53"/>
      <c r="D8" s="54"/>
      <c r="E8" s="54"/>
      <c r="F8" s="54"/>
      <c r="G8" s="54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55" t="s">
        <v>68</v>
      </c>
      <c r="D14" s="52"/>
      <c r="E14" s="52"/>
      <c r="F14" s="52"/>
      <c r="G14" s="52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51" t="s">
        <v>8</v>
      </c>
      <c r="B18" s="56" t="s">
        <v>53</v>
      </c>
      <c r="C18" s="56" t="s">
        <v>9</v>
      </c>
      <c r="D18" s="57" t="s">
        <v>10</v>
      </c>
      <c r="E18" s="57"/>
      <c r="F18" s="57"/>
      <c r="G18" s="57"/>
      <c r="H18" s="51" t="s">
        <v>54</v>
      </c>
    </row>
    <row r="19" spans="1:8" ht="12.75" customHeight="1" x14ac:dyDescent="0.2">
      <c r="A19" s="51"/>
      <c r="B19" s="56"/>
      <c r="C19" s="56"/>
      <c r="D19" s="51" t="s">
        <v>11</v>
      </c>
      <c r="E19" s="51" t="s">
        <v>12</v>
      </c>
      <c r="F19" s="51" t="s">
        <v>13</v>
      </c>
      <c r="G19" s="51" t="s">
        <v>38</v>
      </c>
      <c r="H19" s="51"/>
    </row>
    <row r="20" spans="1:8" x14ac:dyDescent="0.2">
      <c r="A20" s="51"/>
      <c r="B20" s="56"/>
      <c r="C20" s="56"/>
      <c r="D20" s="51"/>
      <c r="E20" s="51"/>
      <c r="F20" s="51"/>
      <c r="G20" s="51"/>
      <c r="H20" s="51"/>
    </row>
    <row r="21" spans="1:8" x14ac:dyDescent="0.2">
      <c r="A21" s="51"/>
      <c r="B21" s="56"/>
      <c r="C21" s="56"/>
      <c r="D21" s="51"/>
      <c r="E21" s="51"/>
      <c r="F21" s="51"/>
      <c r="G21" s="51"/>
      <c r="H21" s="51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40" t="s">
        <v>36</v>
      </c>
      <c r="B23" s="41"/>
      <c r="C23" s="41"/>
      <c r="D23" s="41"/>
      <c r="E23" s="41"/>
      <c r="F23" s="41"/>
      <c r="G23" s="41"/>
      <c r="H23" s="41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27">
        <v>5</v>
      </c>
      <c r="B28" s="28" t="s">
        <v>61</v>
      </c>
      <c r="C28" s="29" t="s">
        <v>41</v>
      </c>
      <c r="D28" s="30"/>
      <c r="E28" s="30"/>
      <c r="F28" s="30"/>
      <c r="G28" s="31"/>
      <c r="H28" s="31">
        <f>G28+F28+E28+D28</f>
        <v>0</v>
      </c>
    </row>
    <row r="29" spans="1:8" ht="12.75" customHeight="1" x14ac:dyDescent="0.2">
      <c r="A29" s="27">
        <v>6</v>
      </c>
      <c r="B29" s="28" t="s">
        <v>61</v>
      </c>
      <c r="C29" s="29" t="s">
        <v>52</v>
      </c>
      <c r="D29" s="30"/>
      <c r="E29" s="30"/>
      <c r="F29" s="30"/>
      <c r="G29" s="31"/>
      <c r="H29" s="31">
        <f t="shared" si="0"/>
        <v>0</v>
      </c>
    </row>
    <row r="30" spans="1:8" ht="12.75" customHeight="1" x14ac:dyDescent="0.2">
      <c r="A30" s="27">
        <v>7</v>
      </c>
      <c r="B30" s="28" t="s">
        <v>15</v>
      </c>
      <c r="C30" s="29" t="s">
        <v>62</v>
      </c>
      <c r="D30" s="30"/>
      <c r="E30" s="30"/>
      <c r="F30" s="30"/>
      <c r="G30" s="31"/>
      <c r="H30" s="31">
        <f t="shared" si="0"/>
        <v>0</v>
      </c>
    </row>
    <row r="31" spans="1:8" ht="12.75" customHeight="1" x14ac:dyDescent="0.2">
      <c r="A31" s="27">
        <v>8</v>
      </c>
      <c r="B31" s="28" t="s">
        <v>15</v>
      </c>
      <c r="C31" s="29" t="s">
        <v>43</v>
      </c>
      <c r="D31" s="30"/>
      <c r="E31" s="30"/>
      <c r="F31" s="30"/>
      <c r="G31" s="31">
        <f>29101.64/1000/7.21</f>
        <v>4.0362884882108183</v>
      </c>
      <c r="H31" s="31">
        <f>G31+F31+E31+D31</f>
        <v>4.0362884882108183</v>
      </c>
    </row>
    <row r="32" spans="1:8" ht="12.75" customHeight="1" x14ac:dyDescent="0.2">
      <c r="A32" s="32"/>
      <c r="B32" s="44" t="s">
        <v>37</v>
      </c>
      <c r="C32" s="45"/>
      <c r="D32" s="31">
        <f>D24+D31+D25+D27+D29+D26+D28+D30</f>
        <v>0</v>
      </c>
      <c r="E32" s="31">
        <f t="shared" ref="E32:G32" si="1">E24+E31+E25+E27+E29+E26+E28+E30</f>
        <v>0</v>
      </c>
      <c r="F32" s="31">
        <f t="shared" si="1"/>
        <v>0</v>
      </c>
      <c r="G32" s="31">
        <f t="shared" si="1"/>
        <v>4.0362884882108183</v>
      </c>
      <c r="H32" s="31">
        <f>H24+H31+H25+H27+H29+H26+H28+H30</f>
        <v>4.0362884882108183</v>
      </c>
    </row>
    <row r="33" spans="1:8" ht="12.75" customHeight="1" x14ac:dyDescent="0.2">
      <c r="A33" s="46" t="s">
        <v>14</v>
      </c>
      <c r="B33" s="47"/>
      <c r="C33" s="47"/>
      <c r="D33" s="47"/>
      <c r="E33" s="47"/>
      <c r="F33" s="47"/>
      <c r="G33" s="47"/>
      <c r="H33" s="47"/>
    </row>
    <row r="34" spans="1:8" ht="12.75" customHeight="1" x14ac:dyDescent="0.2">
      <c r="A34" s="27">
        <v>9</v>
      </c>
      <c r="B34" s="29" t="s">
        <v>15</v>
      </c>
      <c r="C34" s="33" t="s">
        <v>69</v>
      </c>
      <c r="D34" s="26">
        <f>(490302.89/1000/1.2-G31-G46-F34)*0.7/7.21</f>
        <v>34.239700688353473</v>
      </c>
      <c r="E34" s="26">
        <f>(490302.89/1000/1.2-G31-F34-G46)*0.3/7.21</f>
        <v>14.674157437865775</v>
      </c>
      <c r="F34" s="30">
        <f>302041.67/1000/6.33</f>
        <v>47.715903633491315</v>
      </c>
      <c r="G34" s="30"/>
      <c r="H34" s="31">
        <f>D34+E34+G34+F34</f>
        <v>96.629761759710561</v>
      </c>
    </row>
    <row r="35" spans="1:8" ht="12.75" customHeight="1" x14ac:dyDescent="0.2">
      <c r="A35" s="32"/>
      <c r="B35" s="44" t="s">
        <v>16</v>
      </c>
      <c r="C35" s="45"/>
      <c r="D35" s="31">
        <f>D34</f>
        <v>34.239700688353473</v>
      </c>
      <c r="E35" s="31">
        <f>E34</f>
        <v>14.674157437865775</v>
      </c>
      <c r="F35" s="30">
        <f>F34</f>
        <v>47.715903633491315</v>
      </c>
      <c r="G35" s="30">
        <f>G34</f>
        <v>0</v>
      </c>
      <c r="H35" s="31">
        <f>H34</f>
        <v>96.629761759710561</v>
      </c>
    </row>
    <row r="36" spans="1:8" ht="12.75" customHeight="1" x14ac:dyDescent="0.2">
      <c r="A36" s="32"/>
      <c r="B36" s="44" t="s">
        <v>34</v>
      </c>
      <c r="C36" s="45"/>
      <c r="D36" s="31">
        <f>D35+D32</f>
        <v>34.239700688353473</v>
      </c>
      <c r="E36" s="31">
        <f>E35+E32</f>
        <v>14.674157437865775</v>
      </c>
      <c r="F36" s="31">
        <f>F35+F32</f>
        <v>47.715903633491315</v>
      </c>
      <c r="G36" s="31">
        <f>G35+G32</f>
        <v>4.0362884882108183</v>
      </c>
      <c r="H36" s="31">
        <f>H35+H32</f>
        <v>100.66605024792138</v>
      </c>
    </row>
    <row r="37" spans="1:8" ht="12.75" customHeight="1" x14ac:dyDescent="0.2">
      <c r="A37" s="46" t="s">
        <v>46</v>
      </c>
      <c r="B37" s="47"/>
      <c r="C37" s="47"/>
      <c r="D37" s="47"/>
      <c r="E37" s="47"/>
      <c r="F37" s="47"/>
      <c r="G37" s="47"/>
      <c r="H37" s="47"/>
    </row>
    <row r="38" spans="1:8" ht="12.75" customHeight="1" x14ac:dyDescent="0.2">
      <c r="A38" s="27">
        <v>10</v>
      </c>
      <c r="B38" s="29" t="s">
        <v>15</v>
      </c>
      <c r="C38" s="33"/>
      <c r="D38" s="26"/>
      <c r="E38" s="26"/>
      <c r="F38" s="30"/>
      <c r="G38" s="30"/>
      <c r="H38" s="31">
        <f>D38+E38+G38+F38</f>
        <v>0</v>
      </c>
    </row>
    <row r="39" spans="1:8" ht="12.75" customHeight="1" x14ac:dyDescent="0.2">
      <c r="A39" s="32"/>
      <c r="B39" s="44" t="s">
        <v>49</v>
      </c>
      <c r="C39" s="45"/>
      <c r="D39" s="31">
        <f>D38</f>
        <v>0</v>
      </c>
      <c r="E39" s="31">
        <f>E38</f>
        <v>0</v>
      </c>
      <c r="F39" s="30">
        <f>F38</f>
        <v>0</v>
      </c>
      <c r="G39" s="30">
        <f>G38</f>
        <v>0</v>
      </c>
      <c r="H39" s="31">
        <f>H38</f>
        <v>0</v>
      </c>
    </row>
    <row r="40" spans="1:8" ht="12.75" customHeight="1" x14ac:dyDescent="0.2">
      <c r="A40" s="32"/>
      <c r="B40" s="44" t="s">
        <v>44</v>
      </c>
      <c r="C40" s="45"/>
      <c r="D40" s="31">
        <f>D39+D36</f>
        <v>34.239700688353473</v>
      </c>
      <c r="E40" s="31">
        <f t="shared" ref="E40:G40" si="2">E39+E36</f>
        <v>14.674157437865775</v>
      </c>
      <c r="F40" s="31">
        <f t="shared" si="2"/>
        <v>47.715903633491315</v>
      </c>
      <c r="G40" s="31">
        <f t="shared" si="2"/>
        <v>4.0362884882108183</v>
      </c>
      <c r="H40" s="31">
        <f>H39+H36</f>
        <v>100.66605024792138</v>
      </c>
    </row>
    <row r="41" spans="1:8" ht="12.75" customHeight="1" x14ac:dyDescent="0.2">
      <c r="A41" s="46" t="s">
        <v>47</v>
      </c>
      <c r="B41" s="47"/>
      <c r="C41" s="47"/>
      <c r="D41" s="47"/>
      <c r="E41" s="47"/>
      <c r="F41" s="47"/>
      <c r="G41" s="47"/>
      <c r="H41" s="47"/>
    </row>
    <row r="42" spans="1:8" ht="12.75" customHeight="1" x14ac:dyDescent="0.2">
      <c r="A42" s="27">
        <v>11</v>
      </c>
      <c r="B42" s="29" t="s">
        <v>15</v>
      </c>
      <c r="C42" s="33" t="s">
        <v>60</v>
      </c>
      <c r="D42" s="26"/>
      <c r="E42" s="26"/>
      <c r="F42" s="30"/>
      <c r="G42" s="30"/>
      <c r="H42" s="31">
        <f>D42+E42+G42+F42</f>
        <v>0</v>
      </c>
    </row>
    <row r="43" spans="1:8" ht="12.75" customHeight="1" x14ac:dyDescent="0.2">
      <c r="A43" s="32"/>
      <c r="B43" s="44" t="s">
        <v>48</v>
      </c>
      <c r="C43" s="45"/>
      <c r="D43" s="31">
        <f>D42</f>
        <v>0</v>
      </c>
      <c r="E43" s="31">
        <f>E42</f>
        <v>0</v>
      </c>
      <c r="F43" s="30">
        <f>F42</f>
        <v>0</v>
      </c>
      <c r="G43" s="30">
        <f>G42</f>
        <v>0</v>
      </c>
      <c r="H43" s="31">
        <f>H42</f>
        <v>0</v>
      </c>
    </row>
    <row r="44" spans="1:8" ht="12.75" customHeight="1" x14ac:dyDescent="0.2">
      <c r="A44" s="32"/>
      <c r="B44" s="44" t="s">
        <v>45</v>
      </c>
      <c r="C44" s="45"/>
      <c r="D44" s="31">
        <f>D43+D40</f>
        <v>34.239700688353473</v>
      </c>
      <c r="E44" s="31">
        <f t="shared" ref="E44:G44" si="3">E43+E40</f>
        <v>14.674157437865775</v>
      </c>
      <c r="F44" s="31">
        <f t="shared" si="3"/>
        <v>47.715903633491315</v>
      </c>
      <c r="G44" s="31">
        <f t="shared" si="3"/>
        <v>4.0362884882108183</v>
      </c>
      <c r="H44" s="31">
        <f>H43+H40</f>
        <v>100.66605024792138</v>
      </c>
    </row>
    <row r="45" spans="1:8" ht="12.75" customHeight="1" x14ac:dyDescent="0.2">
      <c r="A45" s="46" t="s">
        <v>33</v>
      </c>
      <c r="B45" s="47"/>
      <c r="C45" s="47"/>
      <c r="D45" s="47"/>
      <c r="E45" s="47"/>
      <c r="F45" s="47"/>
      <c r="G45" s="47"/>
      <c r="H45" s="47"/>
    </row>
    <row r="46" spans="1:8" ht="12.75" customHeight="1" x14ac:dyDescent="0.2">
      <c r="A46" s="27">
        <v>12</v>
      </c>
      <c r="B46" s="34" t="s">
        <v>15</v>
      </c>
      <c r="C46" s="34" t="s">
        <v>39</v>
      </c>
      <c r="D46" s="34"/>
      <c r="E46" s="34"/>
      <c r="F46" s="34"/>
      <c r="G46" s="35">
        <f>30027/1000/7.21</f>
        <v>4.1646324549237175</v>
      </c>
      <c r="H46" s="31">
        <f t="shared" ref="H46" si="4">G46+F46+E46+D46</f>
        <v>4.1646324549237175</v>
      </c>
    </row>
    <row r="47" spans="1:8" ht="12.75" customHeight="1" x14ac:dyDescent="0.2">
      <c r="A47" s="27">
        <v>13</v>
      </c>
      <c r="B47" s="28" t="s">
        <v>61</v>
      </c>
      <c r="C47" s="29" t="s">
        <v>50</v>
      </c>
      <c r="D47" s="30"/>
      <c r="E47" s="30"/>
      <c r="F47" s="30"/>
      <c r="G47" s="31">
        <f>30000/1000/1.2/12.54</f>
        <v>1.9936204146730463</v>
      </c>
      <c r="H47" s="31">
        <f>G47+F47+E47+D47</f>
        <v>1.9936204146730463</v>
      </c>
    </row>
    <row r="48" spans="1:8" ht="12.75" customHeight="1" x14ac:dyDescent="0.2">
      <c r="A48" s="27">
        <v>14</v>
      </c>
      <c r="B48" s="28" t="s">
        <v>61</v>
      </c>
      <c r="C48" s="29" t="s">
        <v>40</v>
      </c>
      <c r="D48" s="30"/>
      <c r="E48" s="30"/>
      <c r="F48" s="30"/>
      <c r="G48" s="31"/>
      <c r="H48" s="31">
        <f>G48+F48+E48+D48</f>
        <v>0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8.7715609647460262</v>
      </c>
      <c r="H49" s="20">
        <f>G49+F49+E49+D49</f>
        <v>8.7715609647460262</v>
      </c>
    </row>
    <row r="50" spans="1:8" ht="12.75" customHeight="1" x14ac:dyDescent="0.2">
      <c r="A50" s="22"/>
      <c r="B50" s="42" t="s">
        <v>35</v>
      </c>
      <c r="C50" s="43"/>
      <c r="D50" s="21">
        <f>D48+D46+D47+D49</f>
        <v>0</v>
      </c>
      <c r="E50" s="21">
        <f t="shared" ref="E50:G50" si="5">E48+E46+E47+E49</f>
        <v>0</v>
      </c>
      <c r="F50" s="21">
        <f t="shared" si="5"/>
        <v>0</v>
      </c>
      <c r="G50" s="21">
        <f t="shared" si="5"/>
        <v>14.92981383434279</v>
      </c>
      <c r="H50" s="20">
        <f>D50+E50+F50+G50</f>
        <v>14.92981383434279</v>
      </c>
    </row>
    <row r="51" spans="1:8" ht="12.75" customHeight="1" x14ac:dyDescent="0.2">
      <c r="A51" s="22"/>
      <c r="B51" s="42" t="s">
        <v>17</v>
      </c>
      <c r="C51" s="43"/>
      <c r="D51" s="20">
        <f>D50+D44</f>
        <v>34.239700688353473</v>
      </c>
      <c r="E51" s="20">
        <f>E50+E44</f>
        <v>14.674157437865775</v>
      </c>
      <c r="F51" s="20">
        <f>F50+F44</f>
        <v>47.715903633491315</v>
      </c>
      <c r="G51" s="20">
        <f>G50+G44</f>
        <v>18.96610232255361</v>
      </c>
      <c r="H51" s="20">
        <f>H50+H44</f>
        <v>115.59586408226417</v>
      </c>
    </row>
    <row r="52" spans="1:8" ht="12.75" customHeight="1" x14ac:dyDescent="0.2">
      <c r="A52" s="40" t="s">
        <v>29</v>
      </c>
      <c r="B52" s="41"/>
      <c r="C52" s="41"/>
      <c r="D52" s="41"/>
      <c r="E52" s="41"/>
      <c r="F52" s="41"/>
      <c r="G52" s="41"/>
      <c r="H52" s="41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2.2860400867148885</v>
      </c>
      <c r="H53" s="20">
        <f>D53+E53+F53+G53</f>
        <v>2.2860400867148885</v>
      </c>
    </row>
    <row r="54" spans="1:8" ht="39.75" customHeight="1" x14ac:dyDescent="0.2">
      <c r="A54" s="18">
        <v>17</v>
      </c>
      <c r="B54" s="19" t="s">
        <v>66</v>
      </c>
      <c r="C54" s="25" t="s">
        <v>28</v>
      </c>
      <c r="D54" s="21"/>
      <c r="E54" s="21"/>
      <c r="F54" s="21"/>
      <c r="G54" s="20">
        <f>(D44+E44+F44+G44+H46+H47+H48+H58)/100*11.7</f>
        <v>13.473621569442765</v>
      </c>
      <c r="H54" s="20">
        <f>D54+E54+F54+G54</f>
        <v>13.473621569442765</v>
      </c>
    </row>
    <row r="55" spans="1:8" ht="12.75" customHeight="1" x14ac:dyDescent="0.2">
      <c r="A55" s="61" t="s">
        <v>32</v>
      </c>
      <c r="B55" s="62"/>
      <c r="C55" s="63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15.759661656157654</v>
      </c>
      <c r="H55" s="20">
        <f>D55+E55+F55+G55</f>
        <v>15.759661656157654</v>
      </c>
    </row>
    <row r="56" spans="1:8" ht="12.75" customHeight="1" x14ac:dyDescent="0.2">
      <c r="A56" s="22"/>
      <c r="B56" s="42" t="s">
        <v>30</v>
      </c>
      <c r="C56" s="43"/>
      <c r="D56" s="20">
        <f>D51+D55</f>
        <v>34.239700688353473</v>
      </c>
      <c r="E56" s="20">
        <f t="shared" ref="E56:G56" si="7">E51+E55</f>
        <v>14.674157437865775</v>
      </c>
      <c r="F56" s="20">
        <f t="shared" si="7"/>
        <v>47.715903633491315</v>
      </c>
      <c r="G56" s="20">
        <f t="shared" si="7"/>
        <v>34.725763978711264</v>
      </c>
      <c r="H56" s="20">
        <f>H55+H51</f>
        <v>131.35552573842182</v>
      </c>
    </row>
    <row r="57" spans="1:8" ht="12.75" customHeight="1" x14ac:dyDescent="0.2">
      <c r="A57" s="40" t="s">
        <v>18</v>
      </c>
      <c r="B57" s="41"/>
      <c r="C57" s="41"/>
      <c r="D57" s="41"/>
      <c r="E57" s="41"/>
      <c r="F57" s="41"/>
      <c r="G57" s="41"/>
      <c r="H57" s="41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31">
        <f>55410.12/1000/1.2/5.54</f>
        <v>8.3348555956678698</v>
      </c>
      <c r="H58" s="20">
        <f>G58+F58+E58+D58</f>
        <v>8.3348555956678698</v>
      </c>
    </row>
    <row r="59" spans="1:8" ht="12.75" customHeight="1" x14ac:dyDescent="0.2">
      <c r="A59" s="22"/>
      <c r="B59" s="42" t="s">
        <v>20</v>
      </c>
      <c r="C59" s="4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8.3348555956678698</v>
      </c>
      <c r="H59" s="20">
        <f>G59+F59+E59+D59</f>
        <v>8.3348555956678698</v>
      </c>
    </row>
    <row r="60" spans="1:8" ht="12.75" customHeight="1" x14ac:dyDescent="0.2">
      <c r="A60" s="22"/>
      <c r="B60" s="42" t="s">
        <v>21</v>
      </c>
      <c r="C60" s="43"/>
      <c r="D60" s="20">
        <f>D56+D59</f>
        <v>34.239700688353473</v>
      </c>
      <c r="E60" s="20">
        <f>E56+E59</f>
        <v>14.674157437865775</v>
      </c>
      <c r="F60" s="20">
        <f>F56+F59</f>
        <v>47.715903633491315</v>
      </c>
      <c r="G60" s="20">
        <f>G56+G59</f>
        <v>43.060619574379132</v>
      </c>
      <c r="H60" s="20">
        <f>D60+E60+F60+G60</f>
        <v>139.69038133408969</v>
      </c>
    </row>
    <row r="61" spans="1:8" ht="12.75" customHeight="1" x14ac:dyDescent="0.2">
      <c r="A61" s="40" t="s">
        <v>22</v>
      </c>
      <c r="B61" s="41"/>
      <c r="C61" s="41"/>
      <c r="D61" s="41"/>
      <c r="E61" s="41"/>
      <c r="F61" s="41"/>
      <c r="G61" s="41"/>
      <c r="H61" s="41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6.8479401376706948</v>
      </c>
      <c r="E62" s="20">
        <f>E60/100*20</f>
        <v>2.9348314875731552</v>
      </c>
      <c r="F62" s="20">
        <f>F60/100*20</f>
        <v>9.543180726698262</v>
      </c>
      <c r="G62" s="20">
        <f>G60/100*20</f>
        <v>8.6121239148758271</v>
      </c>
      <c r="H62" s="20">
        <f>H60/100*20</f>
        <v>27.938076266817937</v>
      </c>
    </row>
    <row r="63" spans="1:8" ht="12.75" customHeight="1" x14ac:dyDescent="0.2">
      <c r="A63" s="22"/>
      <c r="B63" s="42" t="s">
        <v>24</v>
      </c>
      <c r="C63" s="43"/>
      <c r="D63" s="20">
        <f>D62</f>
        <v>6.8479401376706948</v>
      </c>
      <c r="E63" s="20">
        <f>E62</f>
        <v>2.9348314875731552</v>
      </c>
      <c r="F63" s="21">
        <f>F62</f>
        <v>9.543180726698262</v>
      </c>
      <c r="G63" s="20">
        <f>G62</f>
        <v>8.6121239148758271</v>
      </c>
      <c r="H63" s="20">
        <f>D63+E63+F63+G63</f>
        <v>27.938076266817941</v>
      </c>
    </row>
    <row r="64" spans="1:8" ht="12.75" customHeight="1" x14ac:dyDescent="0.2">
      <c r="A64" s="22"/>
      <c r="B64" s="42" t="s">
        <v>25</v>
      </c>
      <c r="C64" s="43"/>
      <c r="D64" s="20">
        <f>D60+D62</f>
        <v>41.08764082602417</v>
      </c>
      <c r="E64" s="20">
        <f>E60+E62</f>
        <v>17.608988925438929</v>
      </c>
      <c r="F64" s="20">
        <f>F60+F62</f>
        <v>57.259084360189576</v>
      </c>
      <c r="G64" s="20">
        <f>G60+G62</f>
        <v>51.672743489254955</v>
      </c>
      <c r="H64" s="20">
        <f>H60+H62</f>
        <v>167.62845760090764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60" t="s">
        <v>55</v>
      </c>
      <c r="B67" s="60"/>
      <c r="C67" s="60"/>
      <c r="D67" s="60"/>
      <c r="E67" s="60"/>
      <c r="F67" s="60"/>
      <c r="G67" s="60"/>
      <c r="H67" s="60"/>
    </row>
    <row r="68" spans="1:8" ht="12.75" customHeight="1" x14ac:dyDescent="0.2">
      <c r="A68" s="60"/>
      <c r="B68" s="60"/>
      <c r="C68" s="60"/>
      <c r="D68" s="60"/>
      <c r="E68" s="60"/>
      <c r="F68" s="60"/>
      <c r="G68" s="60"/>
      <c r="H68" s="60"/>
    </row>
    <row r="69" spans="1:8" ht="12.75" customHeight="1" x14ac:dyDescent="0.2">
      <c r="A69" s="60"/>
      <c r="B69" s="60"/>
      <c r="C69" s="60"/>
      <c r="D69" s="60"/>
      <c r="E69" s="60"/>
      <c r="F69" s="60"/>
      <c r="G69" s="60"/>
      <c r="H69" s="60"/>
    </row>
    <row r="70" spans="1:8" ht="12.75" customHeight="1" x14ac:dyDescent="0.2">
      <c r="A70" s="60"/>
      <c r="B70" s="60"/>
      <c r="C70" s="60"/>
      <c r="D70" s="60"/>
      <c r="E70" s="60"/>
      <c r="F70" s="60"/>
      <c r="G70" s="60"/>
      <c r="H70" s="60"/>
    </row>
    <row r="71" spans="1:8" ht="12.75" customHeight="1" x14ac:dyDescent="0.2">
      <c r="A71" s="60"/>
      <c r="B71" s="60"/>
      <c r="C71" s="60"/>
      <c r="D71" s="60"/>
      <c r="E71" s="60"/>
      <c r="F71" s="60"/>
      <c r="G71" s="60"/>
      <c r="H71" s="60"/>
    </row>
    <row r="72" spans="1:8" ht="12.75" customHeight="1" x14ac:dyDescent="0.2">
      <c r="A72" s="60"/>
      <c r="B72" s="60"/>
      <c r="C72" s="60"/>
      <c r="D72" s="60"/>
      <c r="E72" s="60"/>
      <c r="F72" s="60"/>
      <c r="G72" s="60"/>
      <c r="H72" s="60"/>
    </row>
    <row r="73" spans="1:8" ht="12.75" customHeight="1" x14ac:dyDescent="0.2">
      <c r="A73" s="60"/>
      <c r="B73" s="60"/>
      <c r="C73" s="60"/>
      <c r="D73" s="60"/>
      <c r="E73" s="60"/>
      <c r="F73" s="60"/>
      <c r="G73" s="60"/>
      <c r="H73" s="60"/>
    </row>
    <row r="74" spans="1:8" ht="12.75" customHeight="1" x14ac:dyDescent="0.2">
      <c r="A74" s="60"/>
      <c r="B74" s="60"/>
      <c r="C74" s="60"/>
      <c r="D74" s="60"/>
      <c r="E74" s="60"/>
      <c r="F74" s="60"/>
      <c r="G74" s="60"/>
      <c r="H74" s="60"/>
    </row>
    <row r="75" spans="1:8" ht="12.75" customHeight="1" x14ac:dyDescent="0.2">
      <c r="A75" s="60"/>
      <c r="B75" s="60"/>
      <c r="C75" s="60"/>
      <c r="D75" s="60"/>
      <c r="E75" s="60"/>
      <c r="F75" s="60"/>
      <c r="G75" s="60"/>
      <c r="H75" s="60"/>
    </row>
    <row r="76" spans="1:8" ht="12.75" customHeight="1" x14ac:dyDescent="0.2">
      <c r="A76" s="60"/>
      <c r="B76" s="60"/>
      <c r="C76" s="60"/>
      <c r="D76" s="60"/>
      <c r="E76" s="60"/>
      <c r="F76" s="60"/>
      <c r="G76" s="60"/>
      <c r="H76" s="60"/>
    </row>
    <row r="77" spans="1:8" ht="12.75" customHeight="1" x14ac:dyDescent="0.2">
      <c r="A77" s="60"/>
      <c r="B77" s="60"/>
      <c r="C77" s="60"/>
      <c r="D77" s="60"/>
      <c r="E77" s="60"/>
      <c r="F77" s="60"/>
      <c r="G77" s="60"/>
      <c r="H77" s="60"/>
    </row>
  </sheetData>
  <mergeCells count="38">
    <mergeCell ref="B40:C40"/>
    <mergeCell ref="B59:C59"/>
    <mergeCell ref="A55:C55"/>
    <mergeCell ref="B56:C56"/>
    <mergeCell ref="A57:H57"/>
    <mergeCell ref="B43:C43"/>
    <mergeCell ref="B50:C50"/>
    <mergeCell ref="B35:C35"/>
    <mergeCell ref="B39:C39"/>
    <mergeCell ref="B32:C32"/>
    <mergeCell ref="A33:H33"/>
    <mergeCell ref="B36:C36"/>
    <mergeCell ref="A37:H37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2024-02-08T11:58:00Z</dcterms:modified>
</cp:coreProperties>
</file>