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2-1-20-0-01-07-0-0178\"/>
    </mc:Choice>
  </mc:AlternateContent>
  <xr:revisionPtr revIDLastSave="0" documentId="13_ncr:1_{5C7E50BC-B4A0-4E45-91A9-4AC79910ED48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стоимости'!$A$11:$H$20</definedName>
    <definedName name="_xlnm._FilterDatabase" localSheetId="1" hidden="1">'Типовые 2 кв. 2021'!$B$1:$B$290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стоимости'!$A$1:$I$50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4" l="1"/>
  <c r="H36" i="4"/>
  <c r="H34" i="4"/>
  <c r="H33" i="4"/>
  <c r="D287" i="5" l="1"/>
  <c r="D286" i="5"/>
  <c r="E20" i="4" l="1"/>
  <c r="F20" i="4" l="1"/>
  <c r="H20" i="4" s="1"/>
  <c r="H26" i="4" s="1"/>
  <c r="C35" i="4" s="1"/>
  <c r="E35" i="4" s="1"/>
  <c r="F35" i="4" s="1"/>
  <c r="G35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E21" i="4" s="1"/>
  <c r="F21" i="4" s="1"/>
  <c r="H21" i="4" s="1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E17" i="4" s="1"/>
  <c r="F17" i="4" s="1"/>
  <c r="H17" i="4" s="1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E18" i="4" l="1"/>
  <c r="F18" i="4" s="1"/>
  <c r="H18" i="4" s="1"/>
  <c r="E16" i="4"/>
  <c r="C20" i="6"/>
  <c r="C6" i="6"/>
  <c r="E19" i="4" l="1"/>
  <c r="F19" i="4" s="1"/>
  <c r="H19" i="4" s="1"/>
  <c r="F16" i="4"/>
  <c r="H16" i="4" l="1"/>
  <c r="H25" i="4" s="1"/>
  <c r="C34" i="4" s="1"/>
  <c r="E34" i="4" s="1"/>
  <c r="F34" i="4" l="1"/>
  <c r="G34" i="4"/>
  <c r="H24" i="4"/>
  <c r="H27" i="4" s="1"/>
  <c r="H28" i="4" l="1"/>
  <c r="J28" i="4" s="1"/>
  <c r="C33" i="4"/>
  <c r="E33" i="4" l="1"/>
  <c r="C40" i="4"/>
  <c r="E40" i="4" s="1"/>
  <c r="F40" i="4" s="1"/>
  <c r="G40" i="4" s="1"/>
  <c r="C37" i="4"/>
  <c r="C38" i="4"/>
  <c r="E38" i="4" s="1"/>
  <c r="F38" i="4" s="1"/>
  <c r="G38" i="4" s="1"/>
  <c r="C41" i="4"/>
  <c r="E41" i="4" s="1"/>
  <c r="F41" i="4" s="1"/>
  <c r="G41" i="4" s="1"/>
  <c r="C39" i="4"/>
  <c r="E39" i="4" s="1"/>
  <c r="F39" i="4" s="1"/>
  <c r="G39" i="4" s="1"/>
  <c r="C36" i="4" l="1"/>
  <c r="E37" i="4"/>
  <c r="F37" i="4" s="1"/>
  <c r="G37" i="4" s="1"/>
  <c r="F33" i="4"/>
  <c r="G33" i="4"/>
  <c r="E36" i="4" l="1"/>
  <c r="C42" i="4"/>
  <c r="F36" i="4" l="1"/>
  <c r="F42" i="4" s="1"/>
  <c r="G36" i="4"/>
  <c r="G42" i="4" s="1"/>
  <c r="E42" i="4"/>
</calcChain>
</file>

<file path=xl/sharedStrings.xml><?xml version="1.0" encoding="utf-8"?>
<sst xmlns="http://schemas.openxmlformats.org/spreadsheetml/2006/main" count="694" uniqueCount="383">
  <si>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</si>
  <si>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</si>
  <si>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</si>
  <si>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</si>
  <si>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</si>
  <si>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</si>
  <si>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</si>
  <si>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</si>
  <si>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</si>
  <si>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</si>
  <si>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</si>
  <si>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</si>
  <si>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</si>
  <si>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</si>
  <si>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</si>
  <si>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</si>
  <si>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</si>
  <si>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</si>
  <si>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</si>
  <si>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</si>
  <si>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</si>
  <si>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</si>
  <si>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</si>
  <si>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</si>
  <si>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</si>
  <si>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</si>
  <si>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</si>
  <si>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</si>
  <si>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</si>
  <si>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</si>
  <si>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</si>
  <si>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</si>
  <si>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</si>
  <si>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</si>
  <si>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</si>
  <si>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</si>
  <si>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</si>
  <si>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</si>
  <si>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</si>
  <si>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</si>
  <si>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</si>
  <si>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</si>
  <si>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</si>
  <si>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</si>
  <si>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</si>
  <si>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</si>
  <si>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</si>
  <si>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</si>
  <si>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</si>
  <si>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</si>
  <si>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</si>
  <si>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</si>
  <si>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</si>
  <si>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</si>
  <si>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</si>
  <si>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</si>
  <si>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</si>
  <si>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</si>
  <si>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</si>
  <si>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</si>
  <si>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</si>
  <si>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</si>
  <si>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</si>
  <si>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</si>
  <si>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</si>
  <si>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</si>
  <si>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</si>
  <si>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</si>
  <si>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</si>
  <si>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</si>
  <si>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</si>
  <si>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</si>
  <si>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</si>
  <si>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</si>
  <si>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</si>
  <si>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</si>
  <si>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</si>
  <si>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</si>
  <si>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</si>
  <si>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</si>
  <si>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</si>
  <si>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</si>
  <si>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</si>
  <si>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</si>
  <si>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</si>
  <si>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</si>
  <si>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</si>
  <si>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</si>
  <si>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</si>
  <si>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</si>
  <si>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</si>
  <si>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</si>
  <si>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</si>
  <si>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</si>
  <si>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</si>
  <si>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</si>
  <si>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</si>
  <si>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</si>
  <si>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</si>
  <si>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</si>
  <si>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</si>
  <si>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</si>
  <si>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</si>
  <si>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</si>
  <si>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</si>
  <si>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</si>
  <si>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</si>
  <si>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</si>
  <si>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</si>
  <si>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</si>
  <si>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</si>
  <si>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</si>
  <si>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</si>
  <si>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</si>
  <si>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</si>
  <si>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</si>
  <si>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</si>
  <si>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</si>
  <si>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</si>
  <si>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</si>
  <si>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</si>
  <si>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</si>
  <si>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</si>
  <si>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</si>
  <si>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</si>
  <si>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</si>
  <si>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</si>
  <si>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</si>
  <si>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</si>
  <si>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</si>
  <si>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</si>
  <si>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</si>
  <si>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</si>
  <si>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</si>
  <si>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</si>
  <si>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</si>
  <si>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</si>
  <si>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</si>
  <si>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</si>
  <si>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</si>
  <si>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</si>
  <si>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</si>
  <si>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</si>
  <si>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</si>
  <si>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</si>
  <si>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</si>
  <si>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</si>
  <si>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</si>
  <si>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</si>
  <si>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</si>
  <si>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</si>
  <si>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</si>
  <si>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</si>
  <si>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</si>
  <si>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</si>
  <si>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</si>
  <si>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</si>
  <si>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</si>
  <si>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</si>
  <si>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</si>
  <si>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</si>
  <si>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</si>
  <si>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</si>
  <si>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</si>
  <si>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</si>
  <si>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</si>
  <si>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</si>
  <si>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</si>
  <si>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</si>
  <si>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</si>
  <si>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</si>
  <si>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</si>
  <si>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</si>
  <si>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</si>
  <si>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</si>
  <si>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</si>
  <si>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</si>
  <si>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</si>
  <si>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</si>
  <si>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</si>
  <si>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</si>
  <si>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</si>
  <si>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</si>
  <si>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</si>
  <si>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</si>
  <si>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</si>
  <si>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</si>
  <si>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</si>
  <si>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</si>
  <si>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</si>
  <si>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</si>
  <si>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</si>
  <si>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</si>
  <si>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</si>
  <si>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</si>
  <si>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</si>
  <si>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</si>
  <si>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</si>
  <si>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</si>
  <si>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</si>
  <si>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</si>
  <si>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</si>
  <si>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</si>
  <si>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</si>
  <si>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</si>
  <si>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</si>
  <si>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</si>
  <si>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</si>
  <si>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</si>
  <si>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</si>
  <si>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</si>
  <si>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</si>
  <si>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</si>
  <si>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</si>
  <si>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</si>
  <si>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</si>
  <si>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</si>
  <si>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</si>
  <si>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</si>
  <si>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</si>
  <si>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</si>
  <si>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</si>
  <si>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</si>
  <si>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</si>
  <si>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</si>
  <si>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</si>
  <si>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</si>
  <si>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</si>
  <si>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</si>
  <si>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</si>
  <si>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</si>
  <si>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</si>
  <si>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</si>
  <si>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</si>
  <si>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</si>
  <si>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</si>
  <si>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</si>
  <si>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</si>
  <si>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</si>
  <si>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</si>
  <si>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</si>
  <si>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</si>
  <si>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</si>
  <si>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</si>
  <si>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</si>
  <si>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</si>
  <si>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</si>
  <si>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</si>
  <si>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</si>
  <si>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</si>
  <si>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</si>
  <si>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</si>
  <si>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</si>
  <si>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</si>
  <si>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</si>
  <si>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</si>
  <si>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</si>
  <si>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</si>
  <si>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</si>
  <si>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</si>
  <si>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</si>
  <si>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</si>
  <si>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</si>
  <si>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</si>
  <si>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</si>
  <si>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</si>
  <si>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</si>
  <si>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</si>
  <si>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</si>
  <si>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</si>
  <si>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</si>
  <si>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</si>
  <si>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</si>
  <si>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</si>
  <si>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</si>
  <si>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</si>
  <si>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</si>
  <si>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</si>
  <si>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</si>
  <si>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</si>
  <si>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</si>
  <si>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</si>
  <si>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</si>
  <si>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</si>
  <si>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</si>
  <si>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</si>
  <si>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</si>
  <si>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</si>
  <si>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</si>
  <si>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</si>
  <si>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</si>
  <si>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</si>
  <si>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</si>
  <si>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</si>
  <si>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</si>
  <si>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</si>
  <si>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</si>
  <si>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</si>
  <si>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</si>
  <si>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</si>
  <si>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</si>
  <si>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</si>
  <si>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</si>
  <si>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</si>
  <si>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</si>
  <si>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</si>
  <si>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</si>
  <si>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</si>
  <si>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</si>
  <si>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</si>
  <si>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</si>
  <si>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</si>
  <si>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</si>
  <si>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</si>
  <si>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</si>
  <si>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</si>
  <si>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</si>
  <si>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</si>
  <si>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</si>
  <si>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</si>
  <si>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</si>
  <si>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</si>
  <si>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</si>
  <si>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</si>
  <si>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</si>
  <si>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</si>
  <si>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</si>
  <si>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</si>
  <si>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</si>
  <si>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</si>
  <si>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</si>
  <si>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</si>
  <si>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</si>
  <si>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</si>
  <si>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</si>
  <si>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</si>
  <si>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</si>
  <si>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</si>
  <si>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</si>
  <si>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</si>
  <si>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</si>
  <si>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</si>
  <si>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</si>
  <si>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</si>
  <si>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</si>
  <si>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</si>
  <si>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</si>
  <si>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</si>
  <si>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</si>
  <si>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</si>
  <si>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</si>
  <si>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</si>
  <si>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</si>
  <si>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</si>
  <si>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</si>
  <si>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</si>
  <si>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</si>
  <si>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</si>
  <si>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</si>
  <si>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</si>
  <si>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</si>
  <si>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</si>
  <si>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</si>
  <si>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</si>
  <si>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</si>
  <si>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</si>
  <si>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</si>
  <si>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</si>
  <si>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</si>
  <si>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</si>
  <si>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</si>
  <si>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</si>
  <si>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</si>
  <si>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</si>
  <si>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</si>
  <si>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Сумма, в прогнозных ценах без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</si>
  <si>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</si>
  <si>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</si>
  <si>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</si>
  <si>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Сумма, в прогнозных ценах с НДС с понижающим коэффициентом (при наличии)</t>
  </si>
  <si>
    <t>L_22-1-20-0-01-07-0-0178</t>
  </si>
  <si>
    <t>Волх, РК  КЛ-0,4 кв  от ТП - 183 до кд Авиационная 27 в г. Волхов ЛО ( инв. № 030001177) (22-1-20-0-01-07-0-0178)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</si>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</sst>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16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43" fontId="15" fillId="0" borderId="11" xfId="11" applyFont="1" applyFill="1" applyBorder="1" applyAlignment="1" applyProtection="1">
      <alignment horizontal="right" vertical="center" wrapText="1"/>
      <protection locked="0"/>
    </xf>
    <xf numFmtId="43" fontId="15" fillId="0" borderId="3" xfId="11" applyFont="1" applyFill="1" applyBorder="1" applyAlignment="1" applyProtection="1">
      <alignment horizontal="right" vertical="center" wrapText="1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/>
    <xf numFmtId="43" fontId="18" fillId="0" borderId="0" xfId="9" applyNumberFormat="1" applyFont="1" applyFill="1" applyBorder="1" applyAlignment="1" applyProtection="1">
      <alignment horizontal="left" vertical="center" wrapText="1"/>
    </xf>
    <xf numFmtId="10" fontId="7" fillId="0" borderId="0" xfId="10" applyNumberFormat="1" applyFont="1" applyFill="1" applyBorder="1" applyAlignment="1">
      <alignment wrapText="1"/>
    </xf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9000000}"/>
    <cellStyle name="Финансовый 2 2" xfId="6" xr:uid="{00000000-0005-0000-0000-00000A000000}"/>
  </cellStyles>
  <dxfs count="4">
    <dxf>
      <font>
        <color rgb="FFFF0000"/>
      </font>
      <fill>
        <patternFill>
          <bgColor rgb="FFFFCCCC"/>
        </patternFill>
      </fill>
    </dxf>
    <dxf>
      <font>
        <strike/>
      </font>
    </dxf>
    <dxf>
      <font>
        <color rgb="FFFF0000"/>
      </font>
      <fill>
        <patternFill>
          <bgColor rgb="FFFFCCCC"/>
        </patternFill>
      </fill>
    </dxf>
    <dxf>
      <font>
        <strike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2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6.7109375" style="61" customWidth="1"/>
    <col min="2" max="2" width="60.42578125" style="62" customWidth="1"/>
    <col min="3" max="3" width="12.140625" style="62" customWidth="1"/>
    <col min="4" max="4" width="10.5703125" style="62" customWidth="1"/>
    <col min="5" max="5" width="14.28515625" style="62" customWidth="1"/>
    <col min="6" max="6" width="14.42578125" style="62" customWidth="1"/>
    <col min="7" max="7" width="16" style="62" customWidth="1"/>
    <col min="8" max="9" width="19.28515625" style="62" customWidth="1"/>
    <col min="10" max="10" width="13.5703125" style="62" hidden="1" customWidth="1"/>
    <col min="11" max="11" width="0" style="62" hidden="1" customWidth="1"/>
    <col min="12" max="12" width="14.140625" style="62" hidden="1" customWidth="1"/>
    <col min="13" max="13" width="10.28515625" style="62" hidden="1" customWidth="1"/>
    <col min="14" max="15" width="0" style="62" hidden="1" customWidth="1"/>
    <col min="16" max="16" width="15.28515625" style="62" hidden="1" customWidth="1"/>
    <col min="17" max="21" width="0" style="62" hidden="1" customWidth="1"/>
    <col min="22" max="16384" width="9.140625" style="62"/>
  </cols>
  <sheetData>
    <row r="1" spans="1:17" x14ac:dyDescent="0.25">
      <c r="H1" s="2" t="s">
        <v>37</v>
      </c>
      <c r="I1" s="2"/>
    </row>
    <row r="3" spans="1:17" x14ac:dyDescent="0.25">
      <c r="A3" s="63" t="s">
        <v>19</v>
      </c>
    </row>
    <row r="5" spans="1:17" x14ac:dyDescent="0.25">
      <c r="A5" s="112" t="s">
        <v>381</v>
      </c>
      <c r="B5" s="112"/>
      <c r="C5" s="112"/>
      <c r="D5" s="112"/>
      <c r="E5" s="112"/>
      <c r="F5" s="112"/>
    </row>
    <row r="7" spans="1:17" ht="21" customHeight="1" x14ac:dyDescent="0.25">
      <c r="A7" s="64" t="s">
        <v>8</v>
      </c>
      <c r="F7" s="113" t="s">
        <v>380</v>
      </c>
      <c r="G7" s="113"/>
      <c r="H7" s="113"/>
      <c r="I7" s="57"/>
    </row>
    <row r="8" spans="1:17" x14ac:dyDescent="0.25">
      <c r="A8" s="65"/>
    </row>
    <row r="9" spans="1:17" x14ac:dyDescent="0.25">
      <c r="A9" s="64" t="s">
        <v>15</v>
      </c>
      <c r="F9" s="113" t="s">
        <v>335</v>
      </c>
      <c r="G9" s="113"/>
      <c r="H9" s="113"/>
      <c r="I9" s="57"/>
    </row>
    <row r="10" spans="1:17" x14ac:dyDescent="0.25">
      <c r="A10" s="65"/>
    </row>
    <row r="11" spans="1:17" x14ac:dyDescent="0.25">
      <c r="A11" s="66" t="s">
        <v>20</v>
      </c>
      <c r="B11" s="67"/>
      <c r="C11" s="67"/>
    </row>
    <row r="12" spans="1:17" x14ac:dyDescent="0.25">
      <c r="H12" s="68" t="s">
        <v>382</v>
      </c>
      <c r="I12" s="68"/>
    </row>
    <row r="13" spans="1:17" s="61" customFormat="1" ht="26.25" customHeight="1" x14ac:dyDescent="0.25">
      <c r="A13" s="110" t="s">
        <v>9</v>
      </c>
      <c r="B13" s="110" t="s">
        <v>21</v>
      </c>
      <c r="C13" s="110" t="s">
        <v>11</v>
      </c>
      <c r="D13" s="110" t="s">
        <v>10</v>
      </c>
      <c r="E13" s="110" t="s">
        <v>43</v>
      </c>
      <c r="F13" s="110" t="s">
        <v>14</v>
      </c>
      <c r="G13" s="110" t="s">
        <v>27</v>
      </c>
      <c r="H13" s="110" t="s">
        <v>42</v>
      </c>
      <c r="I13" s="69"/>
      <c r="J13" s="60"/>
      <c r="K13" s="59"/>
      <c r="L13" s="70">
        <v>7.46</v>
      </c>
    </row>
    <row r="14" spans="1:17" ht="37.5" customHeight="1" x14ac:dyDescent="0.25">
      <c r="A14" s="111"/>
      <c r="B14" s="111"/>
      <c r="C14" s="111"/>
      <c r="D14" s="111"/>
      <c r="E14" s="111"/>
      <c r="F14" s="111"/>
      <c r="G14" s="111"/>
      <c r="H14" s="111"/>
      <c r="I14" s="69"/>
      <c r="J14" s="59"/>
      <c r="K14" s="59"/>
      <c r="L14" s="70">
        <v>6.16</v>
      </c>
      <c r="N14" s="71"/>
      <c r="O14" s="72"/>
      <c r="P14" s="51"/>
      <c r="Q14" s="73"/>
    </row>
    <row r="15" spans="1:17" ht="15.75" x14ac:dyDescent="0.25">
      <c r="A15" s="74" t="s">
        <v>22</v>
      </c>
      <c r="B15" s="75" t="s">
        <v>23</v>
      </c>
      <c r="C15" s="76"/>
      <c r="D15" s="77"/>
      <c r="E15" s="77"/>
      <c r="F15" s="77"/>
      <c r="G15" s="77"/>
      <c r="H15" s="77"/>
      <c r="I15" s="78"/>
      <c r="J15" s="58"/>
      <c r="K15" s="58"/>
      <c r="L15" s="70">
        <v>5.62</v>
      </c>
      <c r="N15" s="71"/>
      <c r="O15" s="72"/>
      <c r="P15" s="79"/>
      <c r="Q15" s="80"/>
    </row>
    <row r="16" spans="1:17" ht="15.75" x14ac:dyDescent="0.25">
      <c r="A16" s="81" t="s">
        <v>356</v>
      </c>
      <c r="B16" s="82" t="s">
        <v>183</v>
      </c>
      <c r="C16" s="83" t="s">
        <v>327</v>
      </c>
      <c r="D16" s="84">
        <v>0.2</v>
      </c>
      <c r="E16" s="84">
        <f ca="1">VLOOKUP(B16,'Типовые 2 кв. 2021'!B:D,3,)</f>
        <v>386874.91666666669</v>
      </c>
      <c r="F16" s="84">
        <f ca="1">D16*E16</f>
        <v>77374.983333333337</v>
      </c>
      <c r="G16" s="85">
        <v>5.62</v>
      </c>
      <c r="H16" s="84">
        <f ca="1">F16*G16</f>
        <v>434847.40633333335</v>
      </c>
      <c r="I16" s="86"/>
      <c r="K16" s="78"/>
      <c r="L16" s="78"/>
      <c r="N16" s="71"/>
      <c r="O16" s="72"/>
      <c r="P16" s="79"/>
      <c r="Q16" s="80"/>
    </row>
    <row r="17" spans="1:17" ht="15.75" x14ac:dyDescent="0.25">
      <c r="A17" s="81" t="s">
        <v>354</v>
      </c>
      <c r="B17" s="82" t="s">
        <v>198</v>
      </c>
      <c r="C17" s="83" t="s">
        <v>327</v>
      </c>
      <c r="D17" s="84">
        <v>0.02</v>
      </c>
      <c r="E17" s="84">
        <f ca="1">VLOOKUP(B17,'Типовые 2 кв. 2021'!B:D,3,)</f>
        <v>1519780.5000000002</v>
      </c>
      <c r="F17" s="84">
        <f ca="1">D17*E17</f>
        <v>30395.610000000004</v>
      </c>
      <c r="G17" s="85">
        <v>5.62</v>
      </c>
      <c r="H17" s="84">
        <f ca="1">F17*G17</f>
        <v>170823.32820000002</v>
      </c>
      <c r="I17" s="86"/>
      <c r="K17" s="78"/>
      <c r="L17" s="78"/>
      <c r="N17" s="71"/>
      <c r="O17" s="72"/>
      <c r="P17" s="79"/>
      <c r="Q17" s="80"/>
    </row>
    <row r="18" spans="1:17" ht="15.75" x14ac:dyDescent="0.25">
      <c r="A18" s="81" t="s">
        <v>355</v>
      </c>
      <c r="B18" s="82" t="s">
        <v>311</v>
      </c>
      <c r="C18" s="83" t="s">
        <v>353</v>
      </c>
      <c r="D18" s="84">
        <v>1</v>
      </c>
      <c r="E18" s="84">
        <f ca="1">VLOOKUP(B18,'Типовые 2 кв. 2021'!B:D,3,)</f>
        <v>40761.35833333333</v>
      </c>
      <c r="F18" s="84">
        <f ca="1">D18*E18</f>
        <v>40761.35833333333</v>
      </c>
      <c r="G18" s="85">
        <v>5.62</v>
      </c>
      <c r="H18" s="84">
        <f ca="1">F18*G18</f>
        <v>229078.83383333331</v>
      </c>
      <c r="I18" s="86"/>
      <c r="K18" s="78"/>
      <c r="L18" s="78"/>
      <c r="N18" s="71"/>
      <c r="O18" s="72"/>
      <c r="P18" s="79"/>
      <c r="Q18" s="80"/>
    </row>
    <row r="19" spans="1:17" ht="15.75" x14ac:dyDescent="0.25">
      <c r="A19" s="87"/>
      <c r="B19" s="88" t="s">
        <v>2</v>
      </c>
      <c r="C19" s="83" t="s">
        <v>353</v>
      </c>
      <c r="D19" s="84">
        <v>1</v>
      </c>
      <c r="E19" s="84">
        <f ca="1">E18-E20</f>
        <v>10935.218333333331</v>
      </c>
      <c r="F19" s="84">
        <f t="shared" ref="F19:F20" ca="1" si="0">D19*E19</f>
        <v>10935.218333333331</v>
      </c>
      <c r="G19" s="85">
        <v>5.62</v>
      </c>
      <c r="H19" s="84">
        <f t="shared" ref="H19:H20" ca="1" si="1">F19*G19</f>
        <v>61455.927033333319</v>
      </c>
      <c r="I19" s="86"/>
      <c r="K19" s="78"/>
      <c r="L19" s="78"/>
      <c r="N19" s="71"/>
      <c r="O19" s="72"/>
      <c r="P19" s="79"/>
      <c r="Q19" s="80"/>
    </row>
    <row r="20" spans="1:17" ht="15.75" x14ac:dyDescent="0.25">
      <c r="A20" s="87"/>
      <c r="B20" s="88" t="s">
        <v>3</v>
      </c>
      <c r="C20" s="83" t="s">
        <v>353</v>
      </c>
      <c r="D20" s="84">
        <v>1</v>
      </c>
      <c r="E20" s="89">
        <f ca="1">VLOOKUP(B18,'Типовые 2 кв. 2021'!B:E,4,)</f>
        <v>29826.14</v>
      </c>
      <c r="F20" s="84">
        <f t="shared" ca="1" si="0"/>
        <v>29826.14</v>
      </c>
      <c r="G20" s="85">
        <v>5.62</v>
      </c>
      <c r="H20" s="84">
        <f t="shared" ca="1" si="1"/>
        <v>167622.9068</v>
      </c>
      <c r="I20" s="86"/>
      <c r="N20" s="71"/>
      <c r="O20" s="72"/>
      <c r="P20" s="79"/>
      <c r="Q20" s="80"/>
    </row>
    <row r="21" spans="1:17" ht="15.75" x14ac:dyDescent="0.25">
      <c r="A21" s="81" t="s">
        <v>366</v>
      </c>
      <c r="B21" s="82" t="s">
        <v>372</v>
      </c>
      <c r="C21" s="83" t="s">
        <v>353</v>
      </c>
      <c r="D21" s="84">
        <v>3.3</v>
      </c>
      <c r="E21" s="84">
        <f ca="1">VLOOKUP(B21,'Типовые 2 кв. 2021'!B:D,3,)</f>
        <v>11335.533333333333</v>
      </c>
      <c r="F21" s="84">
        <f ca="1">D21*E21</f>
        <v>37407.259999999995</v>
      </c>
      <c r="G21" s="85">
        <v>5.62</v>
      </c>
      <c r="H21" s="84">
        <f ca="1">F21*G21</f>
        <v>210228.80119999999</v>
      </c>
      <c r="I21" s="86"/>
      <c r="K21" s="78"/>
      <c r="L21" s="78"/>
      <c r="N21" s="71"/>
      <c r="O21" s="72"/>
      <c r="P21" s="79"/>
      <c r="Q21" s="80"/>
    </row>
    <row r="22" spans="1:17" x14ac:dyDescent="0.25">
      <c r="A22" s="87"/>
      <c r="B22" s="76"/>
      <c r="C22" s="83"/>
      <c r="D22" s="85"/>
      <c r="E22" s="85"/>
      <c r="F22" s="85"/>
      <c r="G22" s="85"/>
      <c r="H22" s="85"/>
      <c r="I22" s="90"/>
    </row>
    <row r="23" spans="1:17" x14ac:dyDescent="0.25">
      <c r="A23" s="87"/>
      <c r="B23" s="76"/>
      <c r="C23" s="83"/>
      <c r="D23" s="85"/>
      <c r="E23" s="85"/>
      <c r="F23" s="85"/>
      <c r="G23" s="85"/>
      <c r="H23" s="85"/>
      <c r="I23" s="90"/>
    </row>
    <row r="24" spans="1:17" x14ac:dyDescent="0.25">
      <c r="A24" s="87"/>
      <c r="B24" s="75" t="s">
        <v>12</v>
      </c>
      <c r="C24" s="83"/>
      <c r="D24" s="85"/>
      <c r="E24" s="85"/>
      <c r="F24" s="85"/>
      <c r="G24" s="85"/>
      <c r="H24" s="85">
        <f ca="1">SUM(H25:H26)</f>
        <v>1044978.3695666667</v>
      </c>
      <c r="I24" s="90"/>
    </row>
    <row r="25" spans="1:17" x14ac:dyDescent="0.25">
      <c r="A25" s="87"/>
      <c r="B25" s="91" t="s">
        <v>2</v>
      </c>
      <c r="C25" s="83"/>
      <c r="D25" s="85"/>
      <c r="E25" s="85"/>
      <c r="F25" s="85"/>
      <c r="G25" s="85"/>
      <c r="H25" s="85">
        <f ca="1">H16+H17+H19+H21</f>
        <v>877355.46276666666</v>
      </c>
      <c r="I25" s="90"/>
    </row>
    <row r="26" spans="1:17" x14ac:dyDescent="0.25">
      <c r="A26" s="87"/>
      <c r="B26" s="91" t="s">
        <v>3</v>
      </c>
      <c r="C26" s="83"/>
      <c r="D26" s="85"/>
      <c r="E26" s="85"/>
      <c r="F26" s="85"/>
      <c r="G26" s="85"/>
      <c r="H26" s="85">
        <f ca="1">H20</f>
        <v>167622.9068</v>
      </c>
      <c r="I26" s="90"/>
    </row>
    <row r="27" spans="1:17" x14ac:dyDescent="0.25">
      <c r="A27" s="74" t="s">
        <v>24</v>
      </c>
      <c r="B27" s="75" t="s">
        <v>31</v>
      </c>
      <c r="C27" s="83"/>
      <c r="D27" s="85"/>
      <c r="E27" s="85"/>
      <c r="F27" s="85"/>
      <c r="G27" s="85"/>
      <c r="H27" s="85">
        <f ca="1">H24*0.08</f>
        <v>83598.269565333336</v>
      </c>
      <c r="I27" s="90"/>
    </row>
    <row r="28" spans="1:17" x14ac:dyDescent="0.25">
      <c r="A28" s="74" t="s">
        <v>26</v>
      </c>
      <c r="B28" s="75" t="s">
        <v>25</v>
      </c>
      <c r="C28" s="83"/>
      <c r="D28" s="85"/>
      <c r="E28" s="85"/>
      <c r="F28" s="85"/>
      <c r="G28" s="85"/>
      <c r="H28" s="85">
        <f ca="1">H27+H24</f>
        <v>1128576.639132</v>
      </c>
      <c r="I28" s="90"/>
      <c r="J28" s="92">
        <f ca="1">H28-(SUM(C33:C35))</f>
        <v>0</v>
      </c>
    </row>
    <row r="29" spans="1:17" x14ac:dyDescent="0.25">
      <c r="A29" s="93"/>
      <c r="B29" s="58"/>
      <c r="C29" s="58"/>
    </row>
    <row r="30" spans="1:17" x14ac:dyDescent="0.25">
      <c r="A30" s="67" t="s">
        <v>13</v>
      </c>
      <c r="B30" s="58"/>
      <c r="C30" s="58"/>
    </row>
    <row r="31" spans="1:17" x14ac:dyDescent="0.25">
      <c r="A31" s="94"/>
      <c r="B31" s="58"/>
      <c r="C31" s="58"/>
      <c r="I31" s="68" t="s">
        <v>382</v>
      </c>
    </row>
    <row r="32" spans="1:17" ht="63.75" customHeight="1" x14ac:dyDescent="0.25">
      <c r="A32" s="95" t="s">
        <v>9</v>
      </c>
      <c r="B32" s="95" t="s">
        <v>0</v>
      </c>
      <c r="C32" s="96" t="s">
        <v>44</v>
      </c>
      <c r="D32" s="95" t="s">
        <v>40</v>
      </c>
      <c r="E32" s="95" t="s">
        <v>16</v>
      </c>
      <c r="F32" s="95" t="s">
        <v>17</v>
      </c>
      <c r="G32" s="95" t="s">
        <v>18</v>
      </c>
      <c r="H32" s="95" t="s">
        <v>379</v>
      </c>
      <c r="I32" s="95" t="s">
        <v>375</v>
      </c>
    </row>
    <row r="33" spans="1:15" x14ac:dyDescent="0.25">
      <c r="A33" s="97">
        <v>1</v>
      </c>
      <c r="B33" s="91" t="s">
        <v>1</v>
      </c>
      <c r="C33" s="98">
        <f ca="1">H27</f>
        <v>83598.269565333336</v>
      </c>
      <c r="D33" s="99">
        <v>1.0760000000000001</v>
      </c>
      <c r="E33" s="54">
        <f ca="1">C33*D33</f>
        <v>89951.738052298679</v>
      </c>
      <c r="F33" s="54">
        <f ca="1">E33*0.2</f>
        <v>17990.347610459736</v>
      </c>
      <c r="G33" s="54">
        <f ca="1">E33+F33</f>
        <v>107942.08566275841</v>
      </c>
      <c r="H33" s="54">
        <f ca="1">I33*1.2</f>
        <v>84142.158860112962</v>
      </c>
      <c r="I33" s="54">
        <v>70118.465716760809</v>
      </c>
      <c r="J33" s="55"/>
      <c r="K33" s="56"/>
      <c r="L33" s="56"/>
      <c r="M33" s="56"/>
      <c r="N33" s="56"/>
      <c r="O33" s="56"/>
    </row>
    <row r="34" spans="1:15" ht="15.75" x14ac:dyDescent="0.25">
      <c r="A34" s="97">
        <v>2</v>
      </c>
      <c r="B34" s="91" t="s">
        <v>2</v>
      </c>
      <c r="C34" s="100">
        <f ca="1">H25</f>
        <v>877355.46276666666</v>
      </c>
      <c r="D34" s="99">
        <v>1.0760000000000001</v>
      </c>
      <c r="E34" s="54">
        <f t="shared" ref="E34:E41" ca="1" si="2">C34*D34</f>
        <v>944034.4779369334</v>
      </c>
      <c r="F34" s="54">
        <f t="shared" ref="F34:F41" ca="1" si="3">E34*0.2</f>
        <v>188806.89558738668</v>
      </c>
      <c r="G34" s="54">
        <f t="shared" ref="G34:G41" ca="1" si="4">E34+F34</f>
        <v>1132841.3735243201</v>
      </c>
      <c r="H34" s="54">
        <f ca="1">I34*1.2</f>
        <v>877612.22890858166</v>
      </c>
      <c r="I34" s="54">
        <v>731343.52409048472</v>
      </c>
      <c r="J34" s="101"/>
      <c r="K34" s="72"/>
      <c r="L34" s="72"/>
      <c r="M34" s="72"/>
      <c r="N34" s="72"/>
      <c r="O34" s="72"/>
    </row>
    <row r="35" spans="1:15" ht="15.75" x14ac:dyDescent="0.25">
      <c r="A35" s="97">
        <v>3</v>
      </c>
      <c r="B35" s="91" t="s">
        <v>3</v>
      </c>
      <c r="C35" s="100">
        <f ca="1">H26</f>
        <v>167622.9068</v>
      </c>
      <c r="D35" s="99">
        <v>1.0760000000000001</v>
      </c>
      <c r="E35" s="54">
        <f t="shared" ca="1" si="2"/>
        <v>180362.24771680002</v>
      </c>
      <c r="F35" s="54">
        <f t="shared" ca="1" si="3"/>
        <v>36072.449543360002</v>
      </c>
      <c r="G35" s="54">
        <f t="shared" ca="1" si="4"/>
        <v>216434.69726016003</v>
      </c>
      <c r="H35" s="54"/>
      <c r="I35" s="54"/>
      <c r="J35" s="71"/>
      <c r="K35" s="72"/>
      <c r="L35" s="79"/>
      <c r="M35" s="102"/>
    </row>
    <row r="36" spans="1:15" ht="15.75" x14ac:dyDescent="0.25">
      <c r="A36" s="97">
        <v>4</v>
      </c>
      <c r="B36" s="91" t="s">
        <v>7</v>
      </c>
      <c r="C36" s="100">
        <f ca="1">SUM(C37:C41)</f>
        <v>187005.14910417242</v>
      </c>
      <c r="D36" s="99">
        <v>1.0760000000000001</v>
      </c>
      <c r="E36" s="54">
        <f t="shared" ca="1" si="2"/>
        <v>201217.54043608953</v>
      </c>
      <c r="F36" s="54">
        <f t="shared" ca="1" si="3"/>
        <v>40243.50808721791</v>
      </c>
      <c r="G36" s="54">
        <f t="shared" ca="1" si="4"/>
        <v>241461.04852330743</v>
      </c>
      <c r="H36" s="54">
        <f ca="1">I36*1.2</f>
        <v>25242.640243007623</v>
      </c>
      <c r="I36" s="54">
        <v>21035.533535839688</v>
      </c>
      <c r="J36" s="71"/>
      <c r="K36" s="72"/>
      <c r="L36" s="79"/>
      <c r="M36" s="102"/>
    </row>
    <row r="37" spans="1:15" ht="15.75" x14ac:dyDescent="0.25">
      <c r="A37" s="81" t="s">
        <v>357</v>
      </c>
      <c r="B37" s="91" t="s">
        <v>4</v>
      </c>
      <c r="C37" s="100">
        <f ca="1">SUM(C33:C35)*J37</f>
        <v>10947.193399580401</v>
      </c>
      <c r="D37" s="99">
        <v>1.0760000000000001</v>
      </c>
      <c r="E37" s="54">
        <f t="shared" ca="1" si="2"/>
        <v>11779.180097948512</v>
      </c>
      <c r="F37" s="54">
        <f t="shared" ca="1" si="3"/>
        <v>2355.8360195897026</v>
      </c>
      <c r="G37" s="54">
        <f t="shared" ca="1" si="4"/>
        <v>14135.016117538215</v>
      </c>
      <c r="H37" s="54"/>
      <c r="I37" s="54"/>
      <c r="J37" s="103">
        <v>9.7000000000000003E-3</v>
      </c>
      <c r="K37" s="72"/>
      <c r="L37" s="79"/>
      <c r="M37" s="102"/>
    </row>
    <row r="38" spans="1:15" ht="15.75" x14ac:dyDescent="0.25">
      <c r="A38" s="81" t="s">
        <v>358</v>
      </c>
      <c r="B38" s="104" t="s">
        <v>38</v>
      </c>
      <c r="C38" s="100">
        <f ca="1">SUM(C33:C35)*J38</f>
        <v>24151.540077424801</v>
      </c>
      <c r="D38" s="99">
        <v>1.0760000000000001</v>
      </c>
      <c r="E38" s="54">
        <f t="shared" ca="1" si="2"/>
        <v>25987.057123309089</v>
      </c>
      <c r="F38" s="54">
        <f t="shared" ca="1" si="3"/>
        <v>5197.4114246618183</v>
      </c>
      <c r="G38" s="54">
        <f t="shared" ca="1" si="4"/>
        <v>31184.468547970908</v>
      </c>
      <c r="H38" s="54"/>
      <c r="I38" s="54"/>
      <c r="J38" s="103">
        <v>2.1399999999999999E-2</v>
      </c>
      <c r="K38" s="72"/>
      <c r="L38" s="79"/>
      <c r="M38" s="102"/>
    </row>
    <row r="39" spans="1:15" ht="15.75" x14ac:dyDescent="0.25">
      <c r="A39" s="81" t="s">
        <v>359</v>
      </c>
      <c r="B39" s="104" t="s">
        <v>39</v>
      </c>
      <c r="C39" s="100">
        <f ca="1">SUM(C33:C35)*J39</f>
        <v>95251.86834274081</v>
      </c>
      <c r="D39" s="99">
        <v>1.0760000000000001</v>
      </c>
      <c r="E39" s="54">
        <f t="shared" ca="1" si="2"/>
        <v>102491.01033678911</v>
      </c>
      <c r="F39" s="54">
        <f t="shared" ca="1" si="3"/>
        <v>20498.202067357823</v>
      </c>
      <c r="G39" s="54">
        <f t="shared" ca="1" si="4"/>
        <v>122989.21240414694</v>
      </c>
      <c r="H39" s="54"/>
      <c r="I39" s="54"/>
      <c r="J39" s="103">
        <v>8.4400000000000003E-2</v>
      </c>
      <c r="K39" s="72"/>
      <c r="L39" s="79"/>
      <c r="M39" s="102"/>
    </row>
    <row r="40" spans="1:15" ht="15.75" x14ac:dyDescent="0.25">
      <c r="A40" s="81" t="s">
        <v>360</v>
      </c>
      <c r="B40" s="91" t="s">
        <v>6</v>
      </c>
      <c r="C40" s="100">
        <f ca="1">SUM(C33:C35)*J40</f>
        <v>32164.434215262001</v>
      </c>
      <c r="D40" s="99">
        <v>1.0760000000000001</v>
      </c>
      <c r="E40" s="54">
        <f t="shared" ca="1" si="2"/>
        <v>34608.931215621917</v>
      </c>
      <c r="F40" s="54">
        <f t="shared" ca="1" si="3"/>
        <v>6921.7862431243839</v>
      </c>
      <c r="G40" s="54">
        <f t="shared" ca="1" si="4"/>
        <v>41530.717458746301</v>
      </c>
      <c r="H40" s="54"/>
      <c r="I40" s="54"/>
      <c r="J40" s="103">
        <v>2.8500000000000001E-2</v>
      </c>
      <c r="K40" s="72"/>
      <c r="L40" s="79"/>
      <c r="M40" s="102"/>
    </row>
    <row r="41" spans="1:15" x14ac:dyDescent="0.25">
      <c r="A41" s="81" t="s">
        <v>361</v>
      </c>
      <c r="B41" s="91" t="s">
        <v>5</v>
      </c>
      <c r="C41" s="100">
        <f ca="1">SUM(C33:C35)*J41</f>
        <v>24490.113069164403</v>
      </c>
      <c r="D41" s="99">
        <v>1.0760000000000001</v>
      </c>
      <c r="E41" s="54">
        <f t="shared" ca="1" si="2"/>
        <v>26351.361662420899</v>
      </c>
      <c r="F41" s="54">
        <f t="shared" ca="1" si="3"/>
        <v>5270.27233248418</v>
      </c>
      <c r="G41" s="54">
        <f t="shared" ca="1" si="4"/>
        <v>31621.633994905078</v>
      </c>
      <c r="H41" s="54"/>
      <c r="I41" s="54"/>
      <c r="J41" s="105">
        <v>2.1700000000000001E-2</v>
      </c>
    </row>
    <row r="42" spans="1:15" x14ac:dyDescent="0.25">
      <c r="A42" s="87"/>
      <c r="B42" s="106" t="s">
        <v>362</v>
      </c>
      <c r="C42" s="100">
        <f ca="1">SUM(C33:C36)</f>
        <v>1315581.7882361724</v>
      </c>
      <c r="D42" s="99">
        <v>1.0760000000000001</v>
      </c>
      <c r="E42" s="54">
        <f ca="1">SUM(E33:E36)</f>
        <v>1415566.0041421216</v>
      </c>
      <c r="F42" s="54">
        <f ca="1">SUM(F33:F36)</f>
        <v>283113.20082842431</v>
      </c>
      <c r="G42" s="54">
        <f ca="1">SUM(G33:G36)</f>
        <v>1698679.2049705461</v>
      </c>
      <c r="H42" s="54">
        <f ca="1">I42*1.2</f>
        <v>986997.02115599997</v>
      </c>
      <c r="I42" s="54">
        <v>822497.51763000002</v>
      </c>
    </row>
    <row r="44" spans="1:15" s="58" customFormat="1" ht="12.75" x14ac:dyDescent="0.2">
      <c r="A44" s="94" t="s">
        <v>28</v>
      </c>
      <c r="B44" s="94"/>
    </row>
    <row r="45" spans="1:15" s="59" customFormat="1" ht="67.5" customHeight="1" x14ac:dyDescent="0.25">
      <c r="A45" s="107" t="s">
        <v>29</v>
      </c>
      <c r="B45" s="109" t="s">
        <v>376</v>
      </c>
      <c r="C45" s="109"/>
      <c r="D45" s="109"/>
      <c r="E45" s="109"/>
      <c r="F45" s="109"/>
      <c r="G45" s="109"/>
    </row>
    <row r="46" spans="1:15" s="59" customFormat="1" ht="40.5" customHeight="1" x14ac:dyDescent="0.25">
      <c r="A46" s="107" t="s">
        <v>30</v>
      </c>
      <c r="B46" s="109" t="s">
        <v>363</v>
      </c>
      <c r="C46" s="109"/>
      <c r="D46" s="109"/>
      <c r="E46" s="109"/>
      <c r="F46" s="109"/>
      <c r="G46" s="109"/>
      <c r="H46" s="60"/>
      <c r="I46" s="60"/>
      <c r="J46" s="60" t="s">
        <v>371</v>
      </c>
      <c r="K46" s="59">
        <v>7.46</v>
      </c>
    </row>
    <row r="47" spans="1:15" s="59" customFormat="1" ht="28.5" customHeight="1" x14ac:dyDescent="0.25">
      <c r="A47" s="107" t="s">
        <v>32</v>
      </c>
      <c r="B47" s="109" t="s">
        <v>33</v>
      </c>
      <c r="C47" s="109"/>
      <c r="D47" s="109"/>
      <c r="E47" s="109"/>
      <c r="F47" s="109"/>
      <c r="G47" s="109"/>
      <c r="J47" s="59" t="s">
        <v>369</v>
      </c>
      <c r="K47" s="59">
        <v>5.62</v>
      </c>
    </row>
    <row r="48" spans="1:15" s="58" customFormat="1" ht="16.5" customHeight="1" x14ac:dyDescent="0.2">
      <c r="A48" s="107" t="s">
        <v>34</v>
      </c>
      <c r="B48" s="59" t="s">
        <v>377</v>
      </c>
      <c r="C48" s="59"/>
      <c r="J48" s="58" t="s">
        <v>368</v>
      </c>
      <c r="K48" s="58">
        <v>6.16</v>
      </c>
    </row>
    <row r="49" spans="1:3" s="58" customFormat="1" ht="15.75" customHeight="1" x14ac:dyDescent="0.2">
      <c r="A49" s="108" t="s">
        <v>35</v>
      </c>
      <c r="B49" s="59" t="s">
        <v>378</v>
      </c>
      <c r="C49" s="59"/>
    </row>
    <row r="50" spans="1:3" s="58" customFormat="1" ht="18.75" customHeight="1" x14ac:dyDescent="0.2">
      <c r="A50" s="108" t="s">
        <v>36</v>
      </c>
      <c r="B50" s="59" t="s">
        <v>41</v>
      </c>
      <c r="C50" s="59"/>
    </row>
    <row r="51" spans="1:3" s="58" customFormat="1" ht="12.75" x14ac:dyDescent="0.2">
      <c r="A51" s="93"/>
    </row>
    <row r="52" spans="1:3" x14ac:dyDescent="0.25">
      <c r="B52" s="59"/>
    </row>
  </sheetData>
  <dataConsolidate>
    <dataRefs count="1">
      <dataRef ref="B8:B287" sheet="Типовые 2 кв. 2021"/>
    </dataRefs>
  </dataConsolidate>
  <mergeCells count="14">
    <mergeCell ref="B45:G45"/>
    <mergeCell ref="B46:G46"/>
    <mergeCell ref="B47:G47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conditionalFormatting sqref="J33">
    <cfRule type="expression" dxfId="3" priority="6">
      <formula>$O33="да"</formula>
    </cfRule>
  </conditionalFormatting>
  <conditionalFormatting sqref="J33">
    <cfRule type="expression" dxfId="2" priority="5">
      <formula>OR($CM33&lt;&gt;0,$CN33&lt;&gt;0,$DS33&lt;&gt;0)</formula>
    </cfRule>
  </conditionalFormatting>
  <conditionalFormatting sqref="K33:O33">
    <cfRule type="expression" dxfId="1" priority="2">
      <formula>$O33="да"</formula>
    </cfRule>
  </conditionalFormatting>
  <conditionalFormatting sqref="K33:O33">
    <cfRule type="expression" dxfId="0" priority="1">
      <formula>OR($CM33&lt;&gt;0,$CN33&lt;&gt;0,$DS33&lt;&gt;0)</formula>
    </cfRule>
  </conditionalFormatting>
  <dataValidations count="3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23" xr:uid="{00000000-0002-0000-0000-000001000000}">
      <formula1>$K$13:$K$15</formula1>
    </dataValidation>
    <dataValidation type="decimal" operator="greaterThanOrEqual" allowBlank="1" showInputMessage="1" showErrorMessage="1" error="Допускается ввод только числовых значений" sqref="J33:O33" xr:uid="{EF449FAD-0B07-4EA8-BB22-FC2AAA28FD92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B21 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0"/>
  <sheetViews>
    <sheetView zoomScaleNormal="100" workbookViewId="0">
      <pane ySplit="7" topLeftCell="A140" activePane="bottomLeft" state="frozen"/>
      <selection pane="bottomLeft" activeCell="B311" sqref="B31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hidden="1" x14ac:dyDescent="0.25">
      <c r="B2" s="49"/>
      <c r="C2" s="49"/>
      <c r="D2" s="49"/>
    </row>
    <row r="3" spans="1:6" hidden="1" x14ac:dyDescent="0.25">
      <c r="B3" s="114" t="s">
        <v>46</v>
      </c>
      <c r="C3" s="114"/>
      <c r="D3" s="114"/>
    </row>
    <row r="4" spans="1:6" hidden="1" x14ac:dyDescent="0.25">
      <c r="A4" s="3"/>
      <c r="B4" s="3"/>
      <c r="C4" s="3"/>
      <c r="D4" s="3"/>
    </row>
    <row r="5" spans="1:6" ht="30.75" hidden="1" customHeight="1" x14ac:dyDescent="0.25">
      <c r="A5" s="48"/>
      <c r="B5" s="48" t="s">
        <v>47</v>
      </c>
      <c r="C5" s="48"/>
      <c r="D5" s="48"/>
    </row>
    <row r="6" spans="1:6" hidden="1" x14ac:dyDescent="0.25">
      <c r="A6" s="4"/>
      <c r="B6" s="4"/>
      <c r="C6" s="115"/>
      <c r="D6" s="115"/>
    </row>
    <row r="7" spans="1:6" ht="27.75" hidden="1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367</v>
      </c>
    </row>
    <row r="8" spans="1:6" hidden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368</v>
      </c>
    </row>
    <row r="9" spans="1:6" hidden="1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368</v>
      </c>
    </row>
    <row r="10" spans="1:6" hidden="1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368</v>
      </c>
    </row>
    <row r="11" spans="1:6" hidden="1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368</v>
      </c>
    </row>
    <row r="12" spans="1:6" hidden="1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368</v>
      </c>
    </row>
    <row r="13" spans="1:6" hidden="1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368</v>
      </c>
    </row>
    <row r="14" spans="1:6" hidden="1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368</v>
      </c>
    </row>
    <row r="15" spans="1:6" ht="30" hidden="1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368</v>
      </c>
    </row>
    <row r="16" spans="1:6" ht="30" hidden="1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368</v>
      </c>
    </row>
    <row r="17" spans="1:6" ht="30" hidden="1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368</v>
      </c>
    </row>
    <row r="18" spans="1:6" ht="30" hidden="1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368</v>
      </c>
    </row>
    <row r="19" spans="1:6" hidden="1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368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368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368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368</v>
      </c>
    </row>
    <row r="23" spans="1:6" ht="30" hidden="1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368</v>
      </c>
    </row>
    <row r="24" spans="1:6" ht="17.25" hidden="1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368</v>
      </c>
    </row>
    <row r="25" spans="1:6" hidden="1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368</v>
      </c>
    </row>
    <row r="26" spans="1:6" hidden="1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368</v>
      </c>
    </row>
    <row r="27" spans="1:6" hidden="1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368</v>
      </c>
    </row>
    <row r="28" spans="1:6" hidden="1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368</v>
      </c>
    </row>
    <row r="29" spans="1:6" hidden="1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368</v>
      </c>
    </row>
    <row r="30" spans="1:6" ht="30" hidden="1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368</v>
      </c>
    </row>
    <row r="31" spans="1:6" hidden="1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368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368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368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368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368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368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368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368</v>
      </c>
    </row>
    <row r="39" spans="1:6" hidden="1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368</v>
      </c>
    </row>
    <row r="40" spans="1:6" hidden="1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368</v>
      </c>
    </row>
    <row r="41" spans="1:6" hidden="1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368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368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368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368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368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368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368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368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368</v>
      </c>
    </row>
    <row r="50" spans="1:6" hidden="1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368</v>
      </c>
    </row>
    <row r="51" spans="1:6" hidden="1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368</v>
      </c>
    </row>
    <row r="52" spans="1:6" hidden="1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368</v>
      </c>
    </row>
    <row r="53" spans="1:6" ht="30" hidden="1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368</v>
      </c>
    </row>
    <row r="54" spans="1:6" hidden="1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368</v>
      </c>
    </row>
    <row r="55" spans="1:6" hidden="1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368</v>
      </c>
    </row>
    <row r="56" spans="1:6" hidden="1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368</v>
      </c>
    </row>
    <row r="57" spans="1:6" hidden="1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368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368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368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368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368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368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368</v>
      </c>
    </row>
    <row r="64" spans="1:6" s="5" customFormat="1" hidden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368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368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368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368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368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368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368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368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368</v>
      </c>
    </row>
    <row r="73" spans="1:6" hidden="1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368</v>
      </c>
    </row>
    <row r="74" spans="1:6" hidden="1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368</v>
      </c>
    </row>
    <row r="75" spans="1:6" ht="30" hidden="1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368</v>
      </c>
    </row>
    <row r="76" spans="1:6" ht="17.25" hidden="1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368</v>
      </c>
    </row>
    <row r="77" spans="1:6" hidden="1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368</v>
      </c>
    </row>
    <row r="78" spans="1:6" hidden="1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368</v>
      </c>
    </row>
    <row r="79" spans="1:6" hidden="1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368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368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368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368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368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368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368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368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368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368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368</v>
      </c>
    </row>
    <row r="90" spans="1:6" hidden="1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368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368</v>
      </c>
    </row>
    <row r="92" spans="1:6" hidden="1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368</v>
      </c>
    </row>
    <row r="93" spans="1:6" hidden="1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368</v>
      </c>
    </row>
    <row r="94" spans="1:6" hidden="1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368</v>
      </c>
    </row>
    <row r="95" spans="1:6" hidden="1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368</v>
      </c>
    </row>
    <row r="96" spans="1:6" hidden="1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368</v>
      </c>
    </row>
    <row r="97" spans="1:6" hidden="1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369</v>
      </c>
    </row>
    <row r="98" spans="1:6" hidden="1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369</v>
      </c>
    </row>
    <row r="99" spans="1:6" hidden="1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369</v>
      </c>
    </row>
    <row r="100" spans="1:6" hidden="1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369</v>
      </c>
    </row>
    <row r="101" spans="1:6" hidden="1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369</v>
      </c>
    </row>
    <row r="102" spans="1:6" hidden="1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369</v>
      </c>
    </row>
    <row r="103" spans="1:6" hidden="1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369</v>
      </c>
    </row>
    <row r="104" spans="1:6" hidden="1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369</v>
      </c>
    </row>
    <row r="105" spans="1:6" hidden="1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369</v>
      </c>
    </row>
    <row r="106" spans="1:6" hidden="1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369</v>
      </c>
    </row>
    <row r="107" spans="1:6" s="5" customFormat="1" hidden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369</v>
      </c>
    </row>
    <row r="108" spans="1:6" hidden="1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369</v>
      </c>
    </row>
    <row r="109" spans="1:6" hidden="1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369</v>
      </c>
    </row>
    <row r="110" spans="1:6" hidden="1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369</v>
      </c>
    </row>
    <row r="111" spans="1:6" hidden="1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369</v>
      </c>
    </row>
    <row r="112" spans="1:6" hidden="1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369</v>
      </c>
    </row>
    <row r="113" spans="1:6" hidden="1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369</v>
      </c>
    </row>
    <row r="114" spans="1:6" hidden="1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369</v>
      </c>
    </row>
    <row r="115" spans="1:6" hidden="1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369</v>
      </c>
    </row>
    <row r="116" spans="1:6" hidden="1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369</v>
      </c>
    </row>
    <row r="117" spans="1:6" hidden="1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369</v>
      </c>
    </row>
    <row r="118" spans="1:6" hidden="1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369</v>
      </c>
    </row>
    <row r="119" spans="1:6" hidden="1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369</v>
      </c>
    </row>
    <row r="120" spans="1:6" hidden="1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369</v>
      </c>
    </row>
    <row r="121" spans="1:6" hidden="1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369</v>
      </c>
    </row>
    <row r="122" spans="1:6" hidden="1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369</v>
      </c>
    </row>
    <row r="123" spans="1:6" hidden="1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369</v>
      </c>
    </row>
    <row r="124" spans="1:6" hidden="1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369</v>
      </c>
    </row>
    <row r="125" spans="1:6" hidden="1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369</v>
      </c>
    </row>
    <row r="126" spans="1:6" hidden="1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369</v>
      </c>
    </row>
    <row r="127" spans="1:6" hidden="1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369</v>
      </c>
    </row>
    <row r="128" spans="1:6" hidden="1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369</v>
      </c>
    </row>
    <row r="129" spans="1:6" hidden="1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369</v>
      </c>
    </row>
    <row r="130" spans="1:6" hidden="1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369</v>
      </c>
    </row>
    <row r="131" spans="1:6" hidden="1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369</v>
      </c>
    </row>
    <row r="132" spans="1:6" hidden="1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369</v>
      </c>
    </row>
    <row r="133" spans="1:6" ht="30" hidden="1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369</v>
      </c>
    </row>
    <row r="134" spans="1:6" hidden="1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369</v>
      </c>
    </row>
    <row r="135" spans="1:6" hidden="1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369</v>
      </c>
    </row>
    <row r="136" spans="1:6" hidden="1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369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369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369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369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369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369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369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369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369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369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369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369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369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369</v>
      </c>
    </row>
    <row r="150" spans="1:6" hidden="1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369</v>
      </c>
    </row>
    <row r="151" spans="1:6" hidden="1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369</v>
      </c>
    </row>
    <row r="152" spans="1:6" hidden="1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369</v>
      </c>
    </row>
    <row r="153" spans="1:6" hidden="1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369</v>
      </c>
    </row>
    <row r="154" spans="1:6" hidden="1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369</v>
      </c>
    </row>
    <row r="155" spans="1:6" hidden="1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369</v>
      </c>
    </row>
    <row r="156" spans="1:6" hidden="1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369</v>
      </c>
    </row>
    <row r="157" spans="1:6" hidden="1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369</v>
      </c>
    </row>
    <row r="158" spans="1:6" hidden="1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369</v>
      </c>
    </row>
    <row r="159" spans="1:6" hidden="1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369</v>
      </c>
    </row>
    <row r="160" spans="1:6" ht="15.75" hidden="1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369</v>
      </c>
    </row>
    <row r="161" spans="1:6" ht="15" hidden="1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369</v>
      </c>
    </row>
    <row r="162" spans="1:6" hidden="1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369</v>
      </c>
    </row>
    <row r="163" spans="1:6" ht="14.25" hidden="1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369</v>
      </c>
    </row>
    <row r="164" spans="1:6" ht="14.25" hidden="1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369</v>
      </c>
    </row>
    <row r="165" spans="1:6" hidden="1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369</v>
      </c>
    </row>
    <row r="166" spans="1:6" hidden="1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369</v>
      </c>
    </row>
    <row r="167" spans="1:6" hidden="1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369</v>
      </c>
    </row>
    <row r="168" spans="1:6" hidden="1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369</v>
      </c>
    </row>
    <row r="169" spans="1:6" hidden="1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369</v>
      </c>
    </row>
    <row r="170" spans="1:6" hidden="1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369</v>
      </c>
    </row>
    <row r="171" spans="1:6" hidden="1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369</v>
      </c>
    </row>
    <row r="172" spans="1:6" hidden="1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369</v>
      </c>
    </row>
    <row r="173" spans="1:6" hidden="1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369</v>
      </c>
    </row>
    <row r="174" spans="1:6" hidden="1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369</v>
      </c>
    </row>
    <row r="175" spans="1:6" hidden="1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369</v>
      </c>
    </row>
    <row r="176" spans="1:6" hidden="1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369</v>
      </c>
    </row>
    <row r="177" spans="1:6" hidden="1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369</v>
      </c>
    </row>
    <row r="178" spans="1:6" hidden="1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369</v>
      </c>
    </row>
    <row r="179" spans="1:6" hidden="1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369</v>
      </c>
    </row>
    <row r="180" spans="1:6" hidden="1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369</v>
      </c>
    </row>
    <row r="181" spans="1:6" hidden="1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369</v>
      </c>
    </row>
    <row r="182" spans="1:6" hidden="1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369</v>
      </c>
    </row>
    <row r="183" spans="1:6" hidden="1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369</v>
      </c>
    </row>
    <row r="184" spans="1:6" hidden="1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369</v>
      </c>
    </row>
    <row r="185" spans="1:6" hidden="1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369</v>
      </c>
    </row>
    <row r="186" spans="1:6" hidden="1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369</v>
      </c>
    </row>
    <row r="187" spans="1:6" hidden="1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369</v>
      </c>
    </row>
    <row r="188" spans="1:6" hidden="1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369</v>
      </c>
    </row>
    <row r="189" spans="1:6" hidden="1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369</v>
      </c>
    </row>
    <row r="190" spans="1:6" hidden="1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369</v>
      </c>
    </row>
    <row r="191" spans="1:6" hidden="1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369</v>
      </c>
    </row>
    <row r="192" spans="1:6" hidden="1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369</v>
      </c>
    </row>
    <row r="193" spans="1:6" hidden="1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369</v>
      </c>
    </row>
    <row r="194" spans="1:6" hidden="1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369</v>
      </c>
    </row>
    <row r="195" spans="1:6" hidden="1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369</v>
      </c>
    </row>
    <row r="196" spans="1:6" hidden="1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369</v>
      </c>
    </row>
    <row r="197" spans="1:6" hidden="1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369</v>
      </c>
    </row>
    <row r="198" spans="1:6" hidden="1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369</v>
      </c>
    </row>
    <row r="199" spans="1:6" hidden="1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369</v>
      </c>
    </row>
    <row r="200" spans="1:6" hidden="1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369</v>
      </c>
    </row>
    <row r="201" spans="1:6" hidden="1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369</v>
      </c>
    </row>
    <row r="202" spans="1:6" hidden="1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369</v>
      </c>
    </row>
    <row r="203" spans="1:6" hidden="1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369</v>
      </c>
    </row>
    <row r="204" spans="1:6" hidden="1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369</v>
      </c>
    </row>
    <row r="205" spans="1:6" hidden="1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369</v>
      </c>
    </row>
    <row r="206" spans="1:6" hidden="1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369</v>
      </c>
    </row>
    <row r="207" spans="1:6" hidden="1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369</v>
      </c>
    </row>
    <row r="208" spans="1:6" hidden="1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369</v>
      </c>
    </row>
    <row r="209" spans="1:6" hidden="1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369</v>
      </c>
    </row>
    <row r="210" spans="1:6" hidden="1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369</v>
      </c>
    </row>
    <row r="211" spans="1:6" hidden="1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369</v>
      </c>
    </row>
    <row r="212" spans="1:6" hidden="1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369</v>
      </c>
    </row>
    <row r="213" spans="1:6" hidden="1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369</v>
      </c>
    </row>
    <row r="214" spans="1:6" hidden="1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369</v>
      </c>
    </row>
    <row r="215" spans="1:6" hidden="1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369</v>
      </c>
    </row>
    <row r="216" spans="1:6" hidden="1" x14ac:dyDescent="0.25">
      <c r="A216" s="31">
        <v>209</v>
      </c>
      <c r="B216" s="36" t="s">
        <v>372</v>
      </c>
      <c r="C216" s="37">
        <v>13602.64</v>
      </c>
      <c r="D216" s="35">
        <f t="shared" si="3"/>
        <v>11335.533333333333</v>
      </c>
      <c r="E216" s="35"/>
      <c r="F216" s="53" t="s">
        <v>369</v>
      </c>
    </row>
    <row r="217" spans="1:6" hidden="1" x14ac:dyDescent="0.25">
      <c r="A217" s="31">
        <v>210</v>
      </c>
      <c r="B217" s="36" t="s">
        <v>374</v>
      </c>
      <c r="C217" s="37">
        <v>59787.55</v>
      </c>
      <c r="D217" s="35">
        <f t="shared" si="3"/>
        <v>49822.958333333336</v>
      </c>
      <c r="E217" s="35"/>
      <c r="F217" s="53" t="s">
        <v>369</v>
      </c>
    </row>
    <row r="218" spans="1:6" hidden="1" x14ac:dyDescent="0.25">
      <c r="A218" s="31">
        <v>211</v>
      </c>
      <c r="B218" s="36" t="s">
        <v>373</v>
      </c>
      <c r="C218" s="37">
        <v>107.95</v>
      </c>
      <c r="D218" s="35">
        <f t="shared" si="3"/>
        <v>89.958333333333343</v>
      </c>
      <c r="E218" s="35"/>
      <c r="F218" s="53" t="s">
        <v>369</v>
      </c>
    </row>
    <row r="219" spans="1:6" hidden="1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370</v>
      </c>
    </row>
    <row r="220" spans="1:6" hidden="1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370</v>
      </c>
    </row>
    <row r="221" spans="1:6" hidden="1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370</v>
      </c>
    </row>
    <row r="222" spans="1:6" hidden="1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370</v>
      </c>
    </row>
    <row r="223" spans="1:6" hidden="1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370</v>
      </c>
    </row>
    <row r="224" spans="1:6" hidden="1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370</v>
      </c>
    </row>
    <row r="225" spans="1:6" hidden="1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370</v>
      </c>
    </row>
    <row r="226" spans="1:6" hidden="1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370</v>
      </c>
    </row>
    <row r="227" spans="1:6" hidden="1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370</v>
      </c>
    </row>
    <row r="228" spans="1:6" hidden="1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370</v>
      </c>
    </row>
    <row r="229" spans="1:6" hidden="1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370</v>
      </c>
    </row>
    <row r="230" spans="1:6" hidden="1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370</v>
      </c>
    </row>
    <row r="231" spans="1:6" hidden="1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370</v>
      </c>
    </row>
    <row r="232" spans="1:6" hidden="1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370</v>
      </c>
    </row>
    <row r="233" spans="1:6" hidden="1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370</v>
      </c>
    </row>
    <row r="234" spans="1:6" hidden="1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370</v>
      </c>
    </row>
    <row r="235" spans="1:6" hidden="1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370</v>
      </c>
    </row>
    <row r="236" spans="1:6" hidden="1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370</v>
      </c>
    </row>
    <row r="237" spans="1:6" hidden="1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370</v>
      </c>
    </row>
    <row r="238" spans="1:6" hidden="1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370</v>
      </c>
    </row>
    <row r="239" spans="1:6" hidden="1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370</v>
      </c>
    </row>
    <row r="240" spans="1:6" hidden="1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370</v>
      </c>
    </row>
    <row r="241" spans="1:6" hidden="1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370</v>
      </c>
    </row>
    <row r="242" spans="1:6" hidden="1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370</v>
      </c>
    </row>
    <row r="243" spans="1:6" hidden="1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370</v>
      </c>
    </row>
    <row r="244" spans="1:6" hidden="1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370</v>
      </c>
    </row>
    <row r="245" spans="1:6" hidden="1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370</v>
      </c>
    </row>
    <row r="246" spans="1:6" hidden="1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370</v>
      </c>
    </row>
    <row r="247" spans="1:6" hidden="1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370</v>
      </c>
    </row>
    <row r="248" spans="1:6" hidden="1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370</v>
      </c>
    </row>
    <row r="249" spans="1:6" ht="14.25" hidden="1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370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370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370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370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370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370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370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370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370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370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370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370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370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370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370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370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370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370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370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370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370</v>
      </c>
    </row>
    <row r="270" spans="1:6" hidden="1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369</v>
      </c>
    </row>
    <row r="271" spans="1:6" hidden="1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369</v>
      </c>
    </row>
    <row r="272" spans="1:6" hidden="1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369</v>
      </c>
    </row>
    <row r="273" spans="1:6" hidden="1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368</v>
      </c>
    </row>
    <row r="274" spans="1:6" hidden="1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368</v>
      </c>
    </row>
    <row r="275" spans="1:6" hidden="1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368</v>
      </c>
    </row>
    <row r="276" spans="1:6" hidden="1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370</v>
      </c>
    </row>
    <row r="277" spans="1:6" hidden="1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370</v>
      </c>
    </row>
    <row r="278" spans="1:6" hidden="1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370</v>
      </c>
    </row>
    <row r="279" spans="1:6" hidden="1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370</v>
      </c>
    </row>
    <row r="280" spans="1:6" hidden="1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370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370</v>
      </c>
    </row>
    <row r="282" spans="1:6" ht="30" hidden="1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370</v>
      </c>
    </row>
    <row r="283" spans="1:6" hidden="1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370</v>
      </c>
    </row>
    <row r="284" spans="1:6" hidden="1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370</v>
      </c>
    </row>
    <row r="285" spans="1:6" hidden="1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370</v>
      </c>
    </row>
    <row r="286" spans="1:6" hidden="1" x14ac:dyDescent="0.25">
      <c r="A286" s="31">
        <v>279</v>
      </c>
      <c r="B286" s="34" t="s">
        <v>364</v>
      </c>
      <c r="C286" s="46">
        <v>157021.46</v>
      </c>
      <c r="D286" s="46">
        <f t="shared" ref="D286:D287" si="5">C286/1.2</f>
        <v>130851.21666666666</v>
      </c>
      <c r="E286" s="46"/>
      <c r="F286" s="53" t="s">
        <v>368</v>
      </c>
    </row>
    <row r="287" spans="1:6" hidden="1" x14ac:dyDescent="0.25">
      <c r="A287" s="31">
        <v>280</v>
      </c>
      <c r="B287" s="34" t="s">
        <v>365</v>
      </c>
      <c r="C287" s="46">
        <v>8120.62</v>
      </c>
      <c r="D287" s="46">
        <f t="shared" si="5"/>
        <v>6767.1833333333334</v>
      </c>
      <c r="E287" s="46"/>
      <c r="F287" s="53" t="s">
        <v>368</v>
      </c>
    </row>
    <row r="288" spans="1:6" hidden="1" x14ac:dyDescent="0.25">
      <c r="B288" s="8"/>
      <c r="C288" s="9"/>
      <c r="D288" s="9"/>
    </row>
    <row r="289" spans="2:4" hidden="1" x14ac:dyDescent="0.25">
      <c r="B289" s="7"/>
      <c r="C289" s="7"/>
      <c r="D289" s="7"/>
    </row>
    <row r="290" spans="2:4" hidden="1" x14ac:dyDescent="0.25">
      <c r="B290" s="1"/>
      <c r="C290" s="1"/>
      <c r="D290" s="1"/>
    </row>
  </sheetData>
  <autoFilter ref="B1:B290" xr:uid="{00000000-0009-0000-0000-000001000000}">
    <filterColumn colId="0">
      <filters>
        <filter val="Реконструкция 1 км ВЛ-0,4 (замена провода ) сип 3*70+1*95"/>
        <filter val="Реконструкция 1 км ВЛ-0,4 (замена провода ) сип 3*95+1*95"/>
        <filter val="Реконструкция 1 км ВЛ-0,4 (замена провода) СИП 3*35+1*50+1*16"/>
        <filter val="Реконструкция 1 км ВЛ-0,4 (замена провода) СИП 3*50+1*50"/>
        <filter val="Реконструкция 1 км ВЛ-0,4 (замена провода) СИП 3*50+1*70+1*16"/>
        <filter val="Реконструкция 1 км ВЛ-0,4 кВ (СИП-2 3*120+1*95)"/>
        <filter val="Реконструкция 1 км ВЛ-0,4 кВ (СИП-2 3*16+1*25)"/>
        <filter val="Реконструкция 1 км ВЛ-0,4 кВ (СИП-2 3*35+1*50)"/>
        <filter val="Реконструкция 1 км ВЛ-0,4 кВ (СИП-2 3*50+1*50)"/>
        <filter val="Реконструкция 1 км ВЛ-0,4 кВ (СИП-2 3*50+1*50+1*16)"/>
        <filter val="Реконструкция 1 км ВЛ-0,4 кВ (СИП-2 3*50+1*70)"/>
        <filter val="Реконструкция 1 км ВЛ-0,4 кВ (СИП-2 3*70+1*70+1*16)"/>
        <filter val="Реконструкция 1 км ВЛ-0,4 кВ (СИП-2 3*70+1*95)"/>
        <filter val="Реконструкция 1 км ВЛ-0,4 кВ (СИП-2 3*70+1*95+1*25)"/>
        <filter val="Реконструкция 1 км ВЛ-0,4 кВ (СИП-2 3*95+1*95)"/>
        <filter val="Реконструкция 1 км ВЛ-0,4 кВ (СИП-2 3*95+1*95+1*16)"/>
        <filter val="Реконструкция 1 км ВЛ-04кВ (полная СИП 3*95+1*95+1*25)"/>
        <filter val="Реконструкция 1 км ВЛ-10 (замена провода ) СИП-3 1*120"/>
        <filter val="Реконструкция 1 км ВЛ-10 (замена провода ) СИП-3 1*70"/>
        <filter val="Реконструкция 1 км ВЛ-10 (замена провода ) совместный подвес СИП3 1*120"/>
        <filter val="Реконструкция 1 км ВЛ-10 (замена провода ) совместный подвес СИП3 1*70"/>
        <filter val="Реконструкция 1 км ВЛ-10 (подвеска провода ) СИП 3 1*120"/>
        <filter val="Реконструкция 1 км ВЛ-10 (подвеска провода ) СИП 3 1*70"/>
        <filter val="Реконструкция 1 км ВЛ-10 (с полным демонтажем) сип 3 1*120"/>
        <filter val="Реконструкция 1 км ВЛ-10 (с полным демонтажем) сип 3 1*70"/>
        <filter val="Реконструкция 1 км ВЛ-10 (с полным демонтажем) сип 3 1*95"/>
        <filter val="Реконструкция 1 км ВЛ-10 кВ(СИП-3 1*50) с установкой деревянных опор"/>
        <filter val="Реконструкция 1 км ВЛ-10кВ (замена 1 опоры и 1 пролета 50м.п.)"/>
        <filter val="Реконструкция 1 км ВЛ-10кВ (замена провода) СИП-3 1*95"/>
        <filter val="Реконструкция 1 км ВЛ-10кВ (замена провода) совместный подвес СИП3 1*95"/>
        <filter val="Реконструкция 1 км ВЛ-10кВ (подвеска провода) СИП-3 1*95"/>
        <filter val="Реконструкция 1 км совместной подвески ВЛ-10кВ и ВЛИ-0,4кВ (СИП-3 1*95, СИП-2 3*95+1*95+1*16) с освещением и полной заменой опор"/>
        <filter val="Реконструкция 100м ВЛ-0,4 кВ (СИП-2 3*120+1*95)"/>
        <filter val="Реконструкция 100м ВЛ-0,4 кВ (СИП-2 3*50+1*50+1*16)"/>
        <filter val="Реконструкция 100м ВЛ-0,4 кВ (СИП-2 3*70+1*70+1*16)"/>
        <filter val="Реконструкция 100м ВЛ-0,4 кВ (СИП-2 3*95+1*95+1*16)"/>
        <filter val="Реконструкция 100м ВЛ-0,4 кВ (СИП-2 3*95+1*95+1*25)"/>
        <filter val="Реконструкция 100м ВЛ-10 (замена провода) СИП-3 1*95"/>
        <filter val="Реконструкция 100м ВЛ-10 (СИП-3 1*120)"/>
        <filter val="Реконструкция 100м ВЛ-10 (СИП-3 1*50) с установкой дерев.опор"/>
        <filter val="Реконструкция 100м ВЛ-10 (СИП-3 1*95)"/>
        <filter val="Реконструкция 100м совместной подвески ВЛ-10 кВ и ВЛИ-0,4 кВ (СИП-3 1*95, СИП-2 3*95+1*95+1*16) с освещением и полной заменой опор"/>
        <filter val="Реконструкция ВЛ-0,4 кВ  (СИП-2 3*95+1*95+1*25 ММ2 с  дерев.опор на км)"/>
        <filter val="Реконструкция КЛ-0,4 (АПВБбШп 4х120-1кВ)"/>
        <filter val="Реконструкция КЛ-0,4 (АПВБбШп 4х150-1кВ)"/>
        <filter val="Реконструкция КЛ-0,4 (АПВБбШп 4х185-1кВ)"/>
        <filter val="Реконструкция КЛ-0,4 (АПВБбШп 4х-240кВ)"/>
        <filter val="Реконструкция КЛ-0,4 (АПВБбШп 4х50-1кВ)"/>
        <filter val="Реконструкция КЛ-0,4 (АПВБбШп 4х70-1кВ)"/>
        <filter val="Реконструкция КЛ-0,4 (АПВБбШп 4х95-1кВ)"/>
        <filter val="Реконструкция КЛ-0,4 два кабеля в траншее (АПВБбШп 4х120-1кВ)"/>
        <filter val="Реконструкция КЛ-0,4 два кабеля в траншее (АПВБбШп 4х150-1кВ)"/>
        <filter val="Реконструкция КЛ-0,4 два кабеля в траншее (АПВБбШп 4х185-1кВ)"/>
        <filter val="Реконструкция КЛ-0,4 два кабеля в траншее (АПВБбШп 4х240-1кВ)"/>
        <filter val="Реконструкция КЛ-0,4 два кабеля в траншее (АПВБбШп 4х70-1кВ)"/>
        <filter val="Реконструкция КЛ-0,4 два кабеля в траншее (АПВБбШп 4х95-1кВ)"/>
        <filter val="Реконструкция КРУН-10 кВ"/>
        <filter val="Реконструкция ТП (замена тр-ра 1000кВ)"/>
        <filter val="Реконструкция ТП (замена тр-ра 100кВ)"/>
        <filter val="Реконструкция ТП (замена тр-ра 160кВ)"/>
        <filter val="Реконструкция ТП (замена тр-ра 250кВ)"/>
        <filter val="Реконструкция ТП (замена тр-ра 400кВ)"/>
        <filter val="Реконструкция ТП (замена тр-ра 630кВ)"/>
        <filter val="Реконструкция ТП (замена тр-ров 2*1000кВ)"/>
        <filter val="Реконструкция ТП (замена тр-ров 2*100кВ)"/>
        <filter val="Реконструкция ТП (замена тр-ров 2*1600кВ)"/>
        <filter val="Реконструкция ТП (замена тр-ров 2*160кВ)"/>
        <filter val="Реконструкция ТП (замена тр-ров 2*250кВ)"/>
        <filter val="Реконструкция ТП (замена тр-ров 2*400кВ)"/>
        <filter val="Реконструкция ТП (замена тр-ров 2*630кВ)"/>
        <filter val="Реконструкция ТП (замена ячейки 0,4 кВ ЩО-70-1-42)"/>
        <filter val="Реконструкция ТП (замена ячейки 10 кВ с вакуумным выключателем)"/>
        <filter val="Реконструкция ТП (замена ячейки 10 кВ с выключателем нагрузки)"/>
        <filter val="Реконструкция ТП (установка новой ЩО-70-1-42)"/>
        <filter val="Реконструкция ТП (установка ячейки 10 кВ с вакуумным выключателем)"/>
        <filter val="Реконструкция ТП (установка ячейки 10 кВ с выключателем нагрузки)"/>
        <filter val="Реконструкция ТП. Замена автомата АВ 200 А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2022-03-14T10:57:35Z</dcterms:modified>
</cp:coreProperties>
</file>