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70\"/>
    </mc:Choice>
  </mc:AlternateContent>
  <xr:revisionPtr revIDLastSave="0" documentId="13_ncr:1_{9EDCE9B2-C7FF-401A-8D9A-C27A4C50961C}" xr6:coauthVersionLast="36" xr6:coauthVersionMax="36" xr10:uidLastSave="{00000000-0000-0000-0000-000000000000}"/>
  <bookViews>
    <workbookView xWindow="0" yWindow="0" windowWidth="28800" windowHeight="1228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4" l="1"/>
  <c r="H33" i="4"/>
  <c r="H32" i="4"/>
  <c r="H31" i="4"/>
  <c r="D287" i="5" l="1"/>
  <c r="D286" i="5"/>
  <c r="D18" i="4" l="1"/>
  <c r="D17" i="4"/>
  <c r="E18" i="4" l="1"/>
  <c r="F18" i="4" l="1"/>
  <c r="H18" i="4" s="1"/>
  <c r="H24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E16" i="4" s="1"/>
  <c r="F16" i="4" s="1"/>
  <c r="H16" i="4" s="1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H23" i="4" s="1"/>
  <c r="C20" i="6"/>
  <c r="C6" i="6"/>
  <c r="C32" i="4" l="1"/>
  <c r="H22" i="4" l="1"/>
  <c r="H25" i="4" s="1"/>
  <c r="H26" i="4" s="1"/>
  <c r="E32" i="4"/>
  <c r="F32" i="4" s="1"/>
  <c r="G32" i="4" s="1"/>
  <c r="C31" i="4" l="1"/>
  <c r="C35" i="4" s="1"/>
  <c r="C38" i="4" l="1"/>
  <c r="E35" i="4"/>
  <c r="F35" i="4" s="1"/>
  <c r="G35" i="4" s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<sst xmlns="http://schemas.openxmlformats.org/spreadsheetml/2006/main" count="685" uniqueCount="379">
  <si>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</si>
  <si>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</si>
  <si>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</si>
  <si>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</si>
  <si>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</si>
  <si>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</si>
  <si>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</si>
  <si>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</si>
  <si>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</si>
  <si>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</si>
  <si>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</si>
  <si>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</si>
  <si>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</si>
  <si>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</si>
  <si>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</si>
  <si>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</si>
  <si>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</si>
  <si>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</si>
  <si>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</si>
  <si>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</si>
  <si>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</si>
  <si>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</si>
  <si>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</si>
  <si>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</si>
  <si>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</si>
  <si>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</si>
  <si>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</si>
  <si>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</si>
  <si>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</si>
  <si>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</si>
  <si>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</si>
  <si>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</si>
  <si>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</si>
  <si>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</si>
  <si>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</si>
  <si>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</si>
  <si>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</si>
  <si>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</si>
  <si>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</si>
  <si>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</si>
  <si>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</si>
  <si>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</si>
  <si>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</si>
  <si>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</si>
  <si>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</si>
  <si>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</si>
  <si>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</si>
  <si>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</si>
  <si>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</si>
  <si>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</si>
  <si>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</si>
  <si>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</si>
  <si>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</si>
  <si>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</si>
  <si>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</si>
  <si>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</si>
  <si>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</si>
  <si>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</si>
  <si>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</si>
  <si>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</si>
  <si>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</si>
  <si>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</si>
  <si>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</si>
  <si>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</si>
  <si>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</si>
  <si>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</si>
  <si>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</si>
  <si>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</si>
  <si>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</si>
  <si>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</si>
  <si>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</si>
  <si>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</si>
  <si>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</si>
  <si>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</si>
  <si>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</si>
  <si>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</si>
  <si>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</si>
  <si>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</si>
  <si>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</si>
  <si>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</si>
  <si>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</si>
  <si>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</si>
  <si>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</si>
  <si>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</si>
  <si>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</si>
  <si>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</si>
  <si>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</si>
  <si>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</si>
  <si>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</si>
  <si>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</si>
  <si>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</si>
  <si>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</si>
  <si>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</si>
  <si>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</si>
  <si>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</si>
  <si>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</si>
  <si>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</si>
  <si>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</si>
  <si>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</si>
  <si>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</si>
  <si>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</si>
  <si>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</si>
  <si>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</si>
  <si>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</si>
  <si>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</si>
  <si>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</si>
  <si>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</si>
  <si>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</si>
  <si>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</si>
  <si>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</si>
  <si>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</si>
  <si>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</si>
  <si>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</si>
  <si>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</si>
  <si>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</si>
  <si>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</si>
  <si>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</si>
  <si>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</si>
  <si>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</si>
  <si>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</si>
  <si>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</si>
  <si>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</si>
  <si>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</si>
  <si>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</si>
  <si>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</si>
  <si>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</si>
  <si>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</si>
  <si>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</si>
  <si>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</si>
  <si>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</si>
  <si>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</si>
  <si>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</si>
  <si>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</si>
  <si>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</si>
  <si>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</si>
  <si>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</si>
  <si>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</si>
  <si>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</si>
  <si>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</si>
  <si>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</si>
  <si>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</si>
  <si>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</si>
  <si>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</si>
  <si>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</si>
  <si>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</si>
  <si>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</si>
  <si>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</si>
  <si>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</si>
  <si>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</si>
  <si>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</si>
  <si>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</si>
  <si>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</si>
  <si>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</si>
  <si>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</si>
  <si>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</si>
  <si>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</si>
  <si>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</si>
  <si>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</si>
  <si>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</si>
  <si>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</si>
  <si>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</si>
  <si>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</si>
  <si>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</si>
  <si>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</si>
  <si>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</si>
  <si>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</si>
  <si>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</si>
  <si>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</si>
  <si>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</si>
  <si>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</si>
  <si>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</si>
  <si>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</si>
  <si>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</si>
  <si>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</si>
  <si>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</si>
  <si>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</si>
  <si>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</si>
  <si>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</si>
  <si>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</si>
  <si>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</si>
  <si>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</si>
  <si>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</si>
  <si>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</si>
  <si>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</si>
  <si>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</si>
  <si>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</si>
  <si>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</si>
  <si>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</si>
  <si>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</si>
  <si>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</si>
  <si>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</si>
  <si>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</si>
  <si>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</si>
  <si>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</si>
  <si>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</si>
  <si>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</si>
  <si>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</si>
  <si>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</si>
  <si>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</si>
  <si>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</si>
  <si>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</si>
  <si>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</si>
  <si>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</si>
  <si>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</si>
  <si>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</si>
  <si>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</si>
  <si>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</si>
  <si>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</si>
  <si>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</si>
  <si>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</si>
  <si>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</si>
  <si>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</si>
  <si>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</si>
  <si>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</si>
  <si>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</si>
  <si>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</si>
  <si>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</si>
  <si>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</si>
  <si>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</si>
  <si>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</si>
  <si>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</si>
  <si>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</si>
  <si>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</si>
  <si>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</si>
  <si>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</si>
  <si>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</si>
  <si>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</si>
  <si>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</si>
  <si>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</si>
  <si>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</si>
  <si>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</si>
  <si>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</si>
  <si>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</si>
  <si>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</si>
  <si>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</si>
  <si>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</si>
  <si>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</si>
  <si>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</si>
  <si>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</si>
  <si>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</si>
  <si>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</si>
  <si>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</si>
  <si>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</si>
  <si>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</si>
  <si>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</si>
  <si>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</si>
  <si>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</si>
  <si>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</si>
  <si>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</si>
  <si>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</si>
  <si>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</si>
  <si>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</si>
  <si>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</si>
  <si>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</si>
  <si>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</si>
  <si>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</si>
  <si>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</si>
  <si>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</si>
  <si>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</si>
  <si>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</si>
  <si>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</si>
  <si>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</si>
  <si>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</si>
  <si>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</si>
  <si>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</si>
  <si>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</si>
  <si>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</si>
  <si>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</si>
  <si>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</si>
  <si>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</si>
  <si>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</si>
  <si>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</si>
  <si>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</si>
  <si>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</si>
  <si>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</si>
  <si>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</si>
  <si>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</si>
  <si>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</si>
  <si>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</si>
  <si>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</si>
  <si>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</si>
  <si>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</si>
  <si>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</si>
  <si>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</si>
  <si>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</si>
  <si>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</si>
  <si>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</si>
  <si>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</si>
  <si>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</si>
  <si>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</si>
  <si>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</si>
  <si>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</si>
  <si>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</si>
  <si>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</si>
  <si>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</si>
  <si>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</si>
  <si>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</si>
  <si>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</si>
  <si>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</si>
  <si>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</si>
  <si>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</si>
  <si>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</si>
  <si>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</si>
  <si>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</si>
  <si>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</si>
  <si>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</si>
  <si>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</si>
  <si>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</si>
  <si>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</si>
  <si>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</si>
  <si>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</si>
  <si>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</si>
  <si>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</si>
  <si>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</si>
  <si>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</si>
  <si>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</si>
  <si>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</si>
  <si>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</si>
  <si>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</si>
  <si>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</si>
  <si>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</si>
  <si>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</si>
  <si>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</si>
  <si>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</si>
  <si>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</si>
  <si>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</si>
  <si>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</si>
  <si>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</si>
  <si>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</si>
  <si>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</si>
  <si>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</si>
  <si>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</si>
  <si>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</si>
  <si>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</si>
  <si>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</si>
  <si>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</si>
  <si>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</si>
  <si>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</si>
  <si>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</si>
  <si>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</si>
  <si>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</si>
  <si>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</si>
  <si>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</si>
  <si>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</si>
  <si>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</si>
  <si>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</si>
  <si>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</si>
  <si>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</si>
  <si>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</si>
  <si>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</si>
  <si>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</si>
  <si>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</si>
  <si>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</si>
  <si>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</si>
  <si>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</si>
  <si>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</si>
  <si>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</si>
  <si>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</si>
  <si>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</si>
  <si>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</si>
  <si>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</si>
  <si>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</si>
  <si>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</si>
  <si>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</si>
  <si>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</si>
  <si>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</si>
  <si>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</si>
  <si>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</si>
  <si>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</si>
  <si>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</si>
  <si>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ЛодП, Стр-во 2КТП-10/0,4 кВ взамен сущ.ТП 75 (Инв.№ 120000232) в г. Лодейное Поле ЛО (22-1-20-1-01-07-0-0170)</t>
  </si>
  <si>
    <t>L_22-1-20-1-01-07-0-0170</t>
  </si>
  <si>
    <t>1.1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</si>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</sst>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9" width="15.7109375" style="61" customWidth="1"/>
    <col min="10" max="10" width="13.5703125" style="61" hidden="1" customWidth="1"/>
    <col min="11" max="11" width="0" style="61" hidden="1" customWidth="1"/>
    <col min="12" max="12" width="14.140625" style="61" hidden="1" customWidth="1"/>
    <col min="13" max="13" width="10.28515625" style="61" hidden="1" customWidth="1"/>
    <col min="14" max="15" width="0" style="61" hidden="1" customWidth="1"/>
    <col min="16" max="16" width="15.28515625" style="61" hidden="1" customWidth="1"/>
    <col min="17" max="18" width="0" style="61" hidden="1" customWidth="1"/>
    <col min="19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1" t="s">
        <v>370</v>
      </c>
      <c r="B5" s="111"/>
      <c r="C5" s="111"/>
      <c r="D5" s="111"/>
      <c r="E5" s="111"/>
      <c r="F5" s="111"/>
    </row>
    <row r="7" spans="1:17" ht="21" customHeight="1" x14ac:dyDescent="0.25">
      <c r="A7" s="63" t="s">
        <v>8</v>
      </c>
      <c r="F7" s="112" t="s">
        <v>371</v>
      </c>
      <c r="G7" s="112"/>
      <c r="H7" s="112"/>
      <c r="I7" s="59"/>
    </row>
    <row r="8" spans="1:17" x14ac:dyDescent="0.25">
      <c r="A8" s="64"/>
    </row>
    <row r="9" spans="1:17" x14ac:dyDescent="0.25">
      <c r="A9" s="63" t="s">
        <v>15</v>
      </c>
      <c r="F9" s="112" t="s">
        <v>334</v>
      </c>
      <c r="G9" s="112"/>
      <c r="H9" s="112"/>
      <c r="I9" s="59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378</v>
      </c>
      <c r="I12" s="67"/>
    </row>
    <row r="13" spans="1:17" s="60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8"/>
      <c r="J13" s="58"/>
      <c r="K13" s="57"/>
      <c r="L13" s="69">
        <v>7.46</v>
      </c>
    </row>
    <row r="14" spans="1:17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8"/>
      <c r="J14" s="57"/>
      <c r="K14" s="57"/>
      <c r="L14" s="69">
        <v>6.16</v>
      </c>
      <c r="N14" s="70"/>
      <c r="O14" s="71"/>
      <c r="P14" s="52"/>
      <c r="Q14" s="72"/>
    </row>
    <row r="15" spans="1:17" ht="15.75" x14ac:dyDescent="0.25">
      <c r="A15" s="73" t="s">
        <v>22</v>
      </c>
      <c r="B15" s="74" t="s">
        <v>23</v>
      </c>
      <c r="C15" s="75"/>
      <c r="D15" s="76"/>
      <c r="E15" s="76"/>
      <c r="F15" s="76"/>
      <c r="G15" s="76"/>
      <c r="H15" s="76"/>
      <c r="I15" s="77"/>
      <c r="J15" s="56"/>
      <c r="K15" s="56"/>
      <c r="L15" s="69">
        <v>5.62</v>
      </c>
      <c r="N15" s="70"/>
      <c r="O15" s="71"/>
      <c r="P15" s="78"/>
      <c r="Q15" s="79"/>
    </row>
    <row r="16" spans="1:17" ht="15.75" x14ac:dyDescent="0.25">
      <c r="A16" s="80" t="s">
        <v>372</v>
      </c>
      <c r="B16" s="81" t="s">
        <v>279</v>
      </c>
      <c r="C16" s="82" t="s">
        <v>352</v>
      </c>
      <c r="D16" s="83">
        <v>1</v>
      </c>
      <c r="E16" s="83">
        <f ca="1">VLOOKUP(B16,'Типовые 2 кв. 2021'!B:D,3,)</f>
        <v>895963.80833333347</v>
      </c>
      <c r="F16" s="83">
        <f ca="1">D16*E16</f>
        <v>895963.80833333347</v>
      </c>
      <c r="G16" s="84">
        <v>7.46</v>
      </c>
      <c r="H16" s="83">
        <f ca="1">F16*G16</f>
        <v>6683890.0101666674</v>
      </c>
      <c r="I16" s="85"/>
      <c r="K16" s="77"/>
      <c r="L16" s="77"/>
      <c r="N16" s="70"/>
      <c r="O16" s="71"/>
      <c r="P16" s="78"/>
      <c r="Q16" s="79"/>
    </row>
    <row r="17" spans="1:17" ht="15.75" x14ac:dyDescent="0.25">
      <c r="A17" s="86"/>
      <c r="B17" s="87" t="s">
        <v>2</v>
      </c>
      <c r="C17" s="82" t="s">
        <v>352</v>
      </c>
      <c r="D17" s="83">
        <f ca="1">D16</f>
        <v>1</v>
      </c>
      <c r="E17" s="83">
        <f ca="1">E16-E18</f>
        <v>167546.53833333345</v>
      </c>
      <c r="F17" s="83">
        <f t="shared" ref="F17:F18" ca="1" si="0">D17*E17</f>
        <v>167546.53833333345</v>
      </c>
      <c r="G17" s="84">
        <v>7.46</v>
      </c>
      <c r="H17" s="83">
        <f t="shared" ref="H17:H18" ca="1" si="1">F17*G17</f>
        <v>1249897.1759666675</v>
      </c>
      <c r="I17" s="85"/>
      <c r="K17" s="77"/>
      <c r="L17" s="77"/>
      <c r="N17" s="70"/>
      <c r="O17" s="71"/>
      <c r="P17" s="78"/>
      <c r="Q17" s="79"/>
    </row>
    <row r="18" spans="1:17" ht="15.75" x14ac:dyDescent="0.25">
      <c r="A18" s="86"/>
      <c r="B18" s="87" t="s">
        <v>3</v>
      </c>
      <c r="C18" s="82" t="s">
        <v>352</v>
      </c>
      <c r="D18" s="83">
        <f ca="1">D16</f>
        <v>1</v>
      </c>
      <c r="E18" s="50">
        <f ca="1">VLOOKUP(B16,'Типовые 2 кв. 2021'!B:E,4,)</f>
        <v>728417.27</v>
      </c>
      <c r="F18" s="83">
        <f t="shared" ca="1" si="0"/>
        <v>728417.27</v>
      </c>
      <c r="G18" s="84">
        <v>7.46</v>
      </c>
      <c r="H18" s="83">
        <f t="shared" ca="1" si="1"/>
        <v>5433992.8342000004</v>
      </c>
      <c r="I18" s="85"/>
      <c r="N18" s="70"/>
      <c r="O18" s="71"/>
      <c r="P18" s="78"/>
      <c r="Q18" s="79"/>
    </row>
    <row r="19" spans="1:17" ht="15.75" x14ac:dyDescent="0.25">
      <c r="A19" s="86"/>
      <c r="B19" s="87"/>
      <c r="C19" s="82"/>
      <c r="D19" s="83"/>
      <c r="E19" s="50"/>
      <c r="F19" s="83"/>
      <c r="G19" s="84"/>
      <c r="H19" s="83"/>
      <c r="I19" s="85"/>
      <c r="N19" s="70"/>
      <c r="O19" s="71"/>
      <c r="P19" s="78"/>
      <c r="Q19" s="79"/>
    </row>
    <row r="20" spans="1:17" x14ac:dyDescent="0.25">
      <c r="A20" s="86"/>
      <c r="B20" s="75"/>
      <c r="C20" s="82"/>
      <c r="D20" s="84"/>
      <c r="E20" s="84"/>
      <c r="F20" s="84"/>
      <c r="G20" s="84"/>
      <c r="H20" s="84"/>
      <c r="I20" s="88"/>
    </row>
    <row r="21" spans="1:17" x14ac:dyDescent="0.25">
      <c r="A21" s="86"/>
      <c r="B21" s="75"/>
      <c r="C21" s="82"/>
      <c r="D21" s="84"/>
      <c r="E21" s="84"/>
      <c r="F21" s="84"/>
      <c r="G21" s="84"/>
      <c r="H21" s="84"/>
      <c r="I21" s="88"/>
    </row>
    <row r="22" spans="1:17" x14ac:dyDescent="0.25">
      <c r="A22" s="86"/>
      <c r="B22" s="74" t="s">
        <v>12</v>
      </c>
      <c r="C22" s="82"/>
      <c r="D22" s="84"/>
      <c r="E22" s="84"/>
      <c r="F22" s="84"/>
      <c r="G22" s="84"/>
      <c r="H22" s="84">
        <f ca="1">SUM(H23:H24)</f>
        <v>6683890.0101666674</v>
      </c>
      <c r="I22" s="88"/>
    </row>
    <row r="23" spans="1:17" x14ac:dyDescent="0.25">
      <c r="A23" s="86"/>
      <c r="B23" s="89" t="s">
        <v>2</v>
      </c>
      <c r="C23" s="82"/>
      <c r="D23" s="84"/>
      <c r="E23" s="84"/>
      <c r="F23" s="84"/>
      <c r="G23" s="84"/>
      <c r="H23" s="84">
        <f ca="1">H17</f>
        <v>1249897.1759666675</v>
      </c>
      <c r="I23" s="88"/>
    </row>
    <row r="24" spans="1:17" x14ac:dyDescent="0.25">
      <c r="A24" s="86"/>
      <c r="B24" s="89" t="s">
        <v>3</v>
      </c>
      <c r="C24" s="82"/>
      <c r="D24" s="84"/>
      <c r="E24" s="84"/>
      <c r="F24" s="84"/>
      <c r="G24" s="84"/>
      <c r="H24" s="84">
        <f ca="1">H18</f>
        <v>5433992.8342000004</v>
      </c>
      <c r="I24" s="88"/>
    </row>
    <row r="25" spans="1:17" x14ac:dyDescent="0.25">
      <c r="A25" s="73" t="s">
        <v>24</v>
      </c>
      <c r="B25" s="74" t="s">
        <v>31</v>
      </c>
      <c r="C25" s="82"/>
      <c r="D25" s="84"/>
      <c r="E25" s="84"/>
      <c r="F25" s="84"/>
      <c r="G25" s="84"/>
      <c r="H25" s="84">
        <f ca="1">H22*0.08</f>
        <v>534711.20081333339</v>
      </c>
      <c r="I25" s="88"/>
    </row>
    <row r="26" spans="1:17" x14ac:dyDescent="0.25">
      <c r="A26" s="73" t="s">
        <v>26</v>
      </c>
      <c r="B26" s="74" t="s">
        <v>25</v>
      </c>
      <c r="C26" s="82"/>
      <c r="D26" s="84"/>
      <c r="E26" s="84"/>
      <c r="F26" s="84"/>
      <c r="G26" s="84"/>
      <c r="H26" s="84">
        <f ca="1">H25+H22</f>
        <v>7218601.2109800009</v>
      </c>
      <c r="I26" s="88"/>
      <c r="J26" s="90">
        <f ca="1">H26-(SUM(C31:C33))</f>
        <v>0</v>
      </c>
    </row>
    <row r="27" spans="1:17" x14ac:dyDescent="0.25">
      <c r="A27" s="91"/>
      <c r="B27" s="56"/>
      <c r="C27" s="56"/>
    </row>
    <row r="28" spans="1:17" x14ac:dyDescent="0.25">
      <c r="A28" s="66" t="s">
        <v>13</v>
      </c>
      <c r="B28" s="56"/>
      <c r="C28" s="56"/>
    </row>
    <row r="29" spans="1:17" x14ac:dyDescent="0.25">
      <c r="A29" s="92"/>
      <c r="B29" s="56"/>
      <c r="C29" s="56"/>
      <c r="I29" s="67" t="s">
        <v>378</v>
      </c>
    </row>
    <row r="30" spans="1:17" ht="63.75" customHeight="1" x14ac:dyDescent="0.25">
      <c r="A30" s="93" t="s">
        <v>9</v>
      </c>
      <c r="B30" s="93" t="s">
        <v>0</v>
      </c>
      <c r="C30" s="94" t="s">
        <v>44</v>
      </c>
      <c r="D30" s="93" t="s">
        <v>40</v>
      </c>
      <c r="E30" s="93" t="s">
        <v>16</v>
      </c>
      <c r="F30" s="93" t="s">
        <v>17</v>
      </c>
      <c r="G30" s="93" t="s">
        <v>18</v>
      </c>
      <c r="H30" s="93" t="s">
        <v>377</v>
      </c>
      <c r="I30" s="93" t="s">
        <v>373</v>
      </c>
    </row>
    <row r="31" spans="1:17" ht="15.75" x14ac:dyDescent="0.25">
      <c r="A31" s="95">
        <v>1</v>
      </c>
      <c r="B31" s="89" t="s">
        <v>1</v>
      </c>
      <c r="C31" s="96">
        <f ca="1">H25</f>
        <v>534711.20081333339</v>
      </c>
      <c r="D31" s="97">
        <v>1.0760000000000001</v>
      </c>
      <c r="E31" s="55">
        <f ca="1">C31*D31</f>
        <v>575349.25207514677</v>
      </c>
      <c r="F31" s="55">
        <f ca="1">E31*0.2</f>
        <v>115069.85041502936</v>
      </c>
      <c r="G31" s="55">
        <f ca="1">E31+F31</f>
        <v>690419.1024901761</v>
      </c>
      <c r="H31" s="55">
        <f ca="1">I31*1.2</f>
        <v>630193.86150977062</v>
      </c>
      <c r="I31" s="55">
        <v>525161.55125814222</v>
      </c>
      <c r="J31" s="70"/>
      <c r="K31" s="71"/>
      <c r="L31" s="78"/>
      <c r="M31" s="98"/>
    </row>
    <row r="32" spans="1:17" ht="15.75" x14ac:dyDescent="0.25">
      <c r="A32" s="95">
        <v>2</v>
      </c>
      <c r="B32" s="89" t="s">
        <v>2</v>
      </c>
      <c r="C32" s="99">
        <f ca="1">H23</f>
        <v>1249897.1759666675</v>
      </c>
      <c r="D32" s="97">
        <v>1.0760000000000001</v>
      </c>
      <c r="E32" s="55">
        <f t="shared" ref="E32:E39" ca="1" si="2">C32*D32</f>
        <v>1344889.3613401344</v>
      </c>
      <c r="F32" s="55">
        <f t="shared" ref="F32:F39" ca="1" si="3">E32*0.2</f>
        <v>268977.87226802687</v>
      </c>
      <c r="G32" s="55">
        <f t="shared" ref="G32:G39" ca="1" si="4">E32+F32</f>
        <v>1613867.2336081613</v>
      </c>
      <c r="H32" s="55">
        <f t="shared" ref="H32:H33" ca="1" si="5">I32*1.2</f>
        <v>6595634.7905596308</v>
      </c>
      <c r="I32" s="55">
        <v>5496362.325466359</v>
      </c>
      <c r="J32" s="70"/>
      <c r="K32" s="71"/>
      <c r="L32" s="78"/>
      <c r="M32" s="98"/>
    </row>
    <row r="33" spans="1:13" ht="15.75" x14ac:dyDescent="0.25">
      <c r="A33" s="95">
        <v>3</v>
      </c>
      <c r="B33" s="89" t="s">
        <v>3</v>
      </c>
      <c r="C33" s="99">
        <f ca="1">H24</f>
        <v>5433992.8342000004</v>
      </c>
      <c r="D33" s="97">
        <v>1.0760000000000001</v>
      </c>
      <c r="E33" s="55">
        <f t="shared" ca="1" si="2"/>
        <v>5846976.2895992007</v>
      </c>
      <c r="F33" s="55">
        <f t="shared" ca="1" si="3"/>
        <v>1169395.2579198403</v>
      </c>
      <c r="G33" s="55">
        <f t="shared" ca="1" si="4"/>
        <v>7016371.5475190412</v>
      </c>
      <c r="H33" s="55">
        <f t="shared" ca="1" si="5"/>
        <v>630193.86150977062</v>
      </c>
      <c r="I33" s="55">
        <v>525161.55125814222</v>
      </c>
      <c r="J33" s="70"/>
      <c r="K33" s="71"/>
      <c r="L33" s="78"/>
      <c r="M33" s="98"/>
    </row>
    <row r="34" spans="1:13" ht="15.75" x14ac:dyDescent="0.25">
      <c r="A34" s="95">
        <v>4</v>
      </c>
      <c r="B34" s="89" t="s">
        <v>7</v>
      </c>
      <c r="C34" s="99">
        <f ca="1">SUM(C35:C39)</f>
        <v>1196122.2206593864</v>
      </c>
      <c r="D34" s="97">
        <v>1.0760000000000001</v>
      </c>
      <c r="E34" s="55">
        <f t="shared" ca="1" si="2"/>
        <v>1287027.5094294997</v>
      </c>
      <c r="F34" s="55">
        <f t="shared" ca="1" si="3"/>
        <v>257405.50188589995</v>
      </c>
      <c r="G34" s="55">
        <f t="shared" ca="1" si="4"/>
        <v>1544433.0113153998</v>
      </c>
      <c r="H34" s="55"/>
      <c r="I34" s="55"/>
      <c r="J34" s="70"/>
      <c r="K34" s="71"/>
      <c r="L34" s="78"/>
      <c r="M34" s="98"/>
    </row>
    <row r="35" spans="1:13" ht="15.75" x14ac:dyDescent="0.25">
      <c r="A35" s="80" t="s">
        <v>353</v>
      </c>
      <c r="B35" s="89" t="s">
        <v>4</v>
      </c>
      <c r="C35" s="99">
        <f ca="1">SUM(C31:C33)*J35</f>
        <v>70020.431746506016</v>
      </c>
      <c r="D35" s="97">
        <v>1.0760000000000001</v>
      </c>
      <c r="E35" s="55">
        <f t="shared" ca="1" si="2"/>
        <v>75341.984559240474</v>
      </c>
      <c r="F35" s="55">
        <f t="shared" ca="1" si="3"/>
        <v>15068.396911848096</v>
      </c>
      <c r="G35" s="55">
        <f t="shared" ca="1" si="4"/>
        <v>90410.381471088564</v>
      </c>
      <c r="H35" s="55"/>
      <c r="I35" s="55"/>
      <c r="J35" s="100">
        <v>9.7000000000000003E-3</v>
      </c>
      <c r="K35" s="71"/>
      <c r="L35" s="78"/>
      <c r="M35" s="98"/>
    </row>
    <row r="36" spans="1:13" ht="15.75" x14ac:dyDescent="0.25">
      <c r="A36" s="80" t="s">
        <v>354</v>
      </c>
      <c r="B36" s="101" t="s">
        <v>38</v>
      </c>
      <c r="C36" s="99">
        <f ca="1">SUM(C31:C33)*J36</f>
        <v>154478.06591497204</v>
      </c>
      <c r="D36" s="97">
        <v>1.0760000000000001</v>
      </c>
      <c r="E36" s="55">
        <f t="shared" ca="1" si="2"/>
        <v>166218.39892450994</v>
      </c>
      <c r="F36" s="55">
        <f t="shared" ca="1" si="3"/>
        <v>33243.679784901986</v>
      </c>
      <c r="G36" s="55">
        <f t="shared" ca="1" si="4"/>
        <v>199462.07870941193</v>
      </c>
      <c r="H36" s="55"/>
      <c r="I36" s="55"/>
      <c r="J36" s="100">
        <v>2.1399999999999999E-2</v>
      </c>
      <c r="K36" s="71"/>
      <c r="L36" s="78"/>
      <c r="M36" s="98"/>
    </row>
    <row r="37" spans="1:13" ht="15.75" x14ac:dyDescent="0.25">
      <c r="A37" s="80" t="s">
        <v>355</v>
      </c>
      <c r="B37" s="101" t="s">
        <v>39</v>
      </c>
      <c r="C37" s="99">
        <f ca="1">SUM(C31:C33)*J37</f>
        <v>609249.94220671221</v>
      </c>
      <c r="D37" s="97">
        <v>1.0760000000000001</v>
      </c>
      <c r="E37" s="55">
        <f t="shared" ca="1" si="2"/>
        <v>655552.93781442242</v>
      </c>
      <c r="F37" s="55">
        <f t="shared" ca="1" si="3"/>
        <v>131110.5875628845</v>
      </c>
      <c r="G37" s="55">
        <f t="shared" ca="1" si="4"/>
        <v>786663.52537730685</v>
      </c>
      <c r="H37" s="55"/>
      <c r="I37" s="55"/>
      <c r="J37" s="100">
        <v>8.4400000000000003E-2</v>
      </c>
      <c r="K37" s="71"/>
      <c r="L37" s="78"/>
      <c r="M37" s="98"/>
    </row>
    <row r="38" spans="1:13" ht="15.75" x14ac:dyDescent="0.25">
      <c r="A38" s="80" t="s">
        <v>356</v>
      </c>
      <c r="B38" s="89" t="s">
        <v>6</v>
      </c>
      <c r="C38" s="99">
        <f ca="1">SUM(C31:C33)*J38</f>
        <v>205730.13451293006</v>
      </c>
      <c r="D38" s="97">
        <v>1.0760000000000001</v>
      </c>
      <c r="E38" s="55">
        <f t="shared" ca="1" si="2"/>
        <v>221365.62473591277</v>
      </c>
      <c r="F38" s="55">
        <f t="shared" ca="1" si="3"/>
        <v>44273.124947182558</v>
      </c>
      <c r="G38" s="55">
        <f t="shared" ca="1" si="4"/>
        <v>265638.74968309532</v>
      </c>
      <c r="H38" s="55"/>
      <c r="I38" s="55"/>
      <c r="J38" s="100">
        <v>2.8500000000000001E-2</v>
      </c>
      <c r="K38" s="71"/>
      <c r="L38" s="78"/>
      <c r="M38" s="98"/>
    </row>
    <row r="39" spans="1:13" x14ac:dyDescent="0.25">
      <c r="A39" s="80" t="s">
        <v>357</v>
      </c>
      <c r="B39" s="89" t="s">
        <v>5</v>
      </c>
      <c r="C39" s="99">
        <f ca="1">SUM(C31:C33)*J39</f>
        <v>156643.64627826604</v>
      </c>
      <c r="D39" s="97">
        <v>1.0760000000000001</v>
      </c>
      <c r="E39" s="55">
        <f t="shared" ca="1" si="2"/>
        <v>168548.56339541427</v>
      </c>
      <c r="F39" s="55">
        <f t="shared" ca="1" si="3"/>
        <v>33709.712679082855</v>
      </c>
      <c r="G39" s="55">
        <f t="shared" ca="1" si="4"/>
        <v>202258.27607449712</v>
      </c>
      <c r="H39" s="55"/>
      <c r="I39" s="55"/>
      <c r="J39" s="102">
        <v>2.1700000000000001E-2</v>
      </c>
    </row>
    <row r="40" spans="1:13" x14ac:dyDescent="0.25">
      <c r="A40" s="86"/>
      <c r="B40" s="103" t="s">
        <v>358</v>
      </c>
      <c r="C40" s="99">
        <f ca="1">SUM(C31:C34)</f>
        <v>8414723.4316393882</v>
      </c>
      <c r="D40" s="104"/>
      <c r="E40" s="55">
        <f ca="1">SUM(E31:E34)</f>
        <v>9054242.4124439824</v>
      </c>
      <c r="F40" s="55">
        <f ca="1">SUM(F31:F34)</f>
        <v>1810848.4824887966</v>
      </c>
      <c r="G40" s="55">
        <f ca="1">SUM(G31:G34)</f>
        <v>10865090.894932779</v>
      </c>
      <c r="H40" s="55">
        <f ca="1">I40*1.2</f>
        <v>7856022.5120759988</v>
      </c>
      <c r="I40" s="55">
        <v>6546685.4267299995</v>
      </c>
    </row>
    <row r="42" spans="1:13" s="56" customFormat="1" ht="12.75" x14ac:dyDescent="0.2">
      <c r="A42" s="92" t="s">
        <v>28</v>
      </c>
      <c r="B42" s="92"/>
    </row>
    <row r="43" spans="1:13" s="57" customFormat="1" ht="67.5" customHeight="1" x14ac:dyDescent="0.25">
      <c r="A43" s="105" t="s">
        <v>29</v>
      </c>
      <c r="B43" s="108" t="s">
        <v>374</v>
      </c>
      <c r="C43" s="108"/>
      <c r="D43" s="108"/>
      <c r="E43" s="108"/>
      <c r="F43" s="108"/>
      <c r="G43" s="108"/>
    </row>
    <row r="44" spans="1:13" s="57" customFormat="1" ht="40.5" customHeight="1" x14ac:dyDescent="0.25">
      <c r="A44" s="105" t="s">
        <v>30</v>
      </c>
      <c r="B44" s="108" t="s">
        <v>359</v>
      </c>
      <c r="C44" s="108"/>
      <c r="D44" s="108"/>
      <c r="E44" s="108"/>
      <c r="F44" s="108"/>
      <c r="G44" s="108"/>
      <c r="H44" s="58"/>
      <c r="I44" s="58"/>
      <c r="J44" s="58" t="s">
        <v>366</v>
      </c>
      <c r="K44" s="57">
        <v>7.46</v>
      </c>
    </row>
    <row r="45" spans="1:13" s="57" customFormat="1" ht="28.5" customHeight="1" x14ac:dyDescent="0.25">
      <c r="A45" s="105" t="s">
        <v>32</v>
      </c>
      <c r="B45" s="108" t="s">
        <v>33</v>
      </c>
      <c r="C45" s="108"/>
      <c r="D45" s="108"/>
      <c r="E45" s="108"/>
      <c r="F45" s="108"/>
      <c r="G45" s="108"/>
      <c r="J45" s="57" t="s">
        <v>364</v>
      </c>
      <c r="K45" s="57">
        <v>5.62</v>
      </c>
    </row>
    <row r="46" spans="1:13" s="56" customFormat="1" ht="16.5" customHeight="1" x14ac:dyDescent="0.2">
      <c r="A46" s="105" t="s">
        <v>34</v>
      </c>
      <c r="B46" s="57" t="s">
        <v>375</v>
      </c>
      <c r="C46" s="57"/>
      <c r="J46" s="56" t="s">
        <v>363</v>
      </c>
      <c r="K46" s="56">
        <v>6.16</v>
      </c>
    </row>
    <row r="47" spans="1:13" s="56" customFormat="1" ht="15.75" customHeight="1" x14ac:dyDescent="0.2">
      <c r="A47" s="106" t="s">
        <v>35</v>
      </c>
      <c r="B47" s="57" t="s">
        <v>376</v>
      </c>
      <c r="C47" s="57"/>
    </row>
    <row r="48" spans="1:13" s="56" customFormat="1" ht="18.75" customHeight="1" x14ac:dyDescent="0.2">
      <c r="A48" s="106" t="s">
        <v>36</v>
      </c>
      <c r="B48" s="57" t="s">
        <v>41</v>
      </c>
      <c r="C48" s="57"/>
    </row>
    <row r="49" spans="1:9" s="56" customFormat="1" ht="12.75" x14ac:dyDescent="0.2">
      <c r="A49" s="91"/>
    </row>
    <row r="50" spans="1:9" x14ac:dyDescent="0.25">
      <c r="B50" s="57"/>
      <c r="D50" s="107"/>
      <c r="E50" s="107"/>
      <c r="F50" s="107"/>
      <c r="G50" s="107"/>
      <c r="H50" s="107"/>
      <c r="I50" s="107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21" xr:uid="{00000000-0002-0000-0000-000000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D49:I49" xr:uid="{C3782E93-D37A-4B16-B72A-CB4B8C293622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54" activePane="bottomLeft" state="frozen"/>
      <selection pane="bottomLeft" activeCell="F93" sqref="F9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3" t="s">
        <v>362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363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363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363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363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363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363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363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363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363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363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363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363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363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363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363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363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363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363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363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363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363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363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363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363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363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363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363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363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363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363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363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363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363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363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363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363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363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363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363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363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363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363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363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363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363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363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363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363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363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363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363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363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363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363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363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363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363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363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363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363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363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363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363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363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363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363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363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363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363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363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363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363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363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363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363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363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363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363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363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363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363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363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363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363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363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363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363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363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363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364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364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364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364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364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364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364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364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364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364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364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364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364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364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364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364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364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364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364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364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364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364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364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364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364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364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364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364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364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364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364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364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364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364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364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364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364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364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364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364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364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364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364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364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364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364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364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364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364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364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364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364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364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364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364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364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364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364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364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364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364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364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364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364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364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364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364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364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364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364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364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364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364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364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364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364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364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364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364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364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364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364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364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364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364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364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364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364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364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364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364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364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364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364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364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364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364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364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364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364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364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364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364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364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364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364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364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364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364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364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364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364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364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364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364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364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364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364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364</v>
      </c>
    </row>
    <row r="216" spans="1:6" x14ac:dyDescent="0.25">
      <c r="A216" s="31">
        <v>209</v>
      </c>
      <c r="B216" s="36" t="s">
        <v>367</v>
      </c>
      <c r="C216" s="37">
        <v>13602.64</v>
      </c>
      <c r="D216" s="35">
        <f t="shared" si="3"/>
        <v>11335.533333333333</v>
      </c>
      <c r="E216" s="35"/>
      <c r="F216" s="54" t="s">
        <v>364</v>
      </c>
    </row>
    <row r="217" spans="1:6" x14ac:dyDescent="0.25">
      <c r="A217" s="31">
        <v>210</v>
      </c>
      <c r="B217" s="36" t="s">
        <v>369</v>
      </c>
      <c r="C217" s="37">
        <v>59787.55</v>
      </c>
      <c r="D217" s="35">
        <f t="shared" si="3"/>
        <v>49822.958333333336</v>
      </c>
      <c r="E217" s="35"/>
      <c r="F217" s="54" t="s">
        <v>364</v>
      </c>
    </row>
    <row r="218" spans="1:6" x14ac:dyDescent="0.25">
      <c r="A218" s="31">
        <v>211</v>
      </c>
      <c r="B218" s="36" t="s">
        <v>368</v>
      </c>
      <c r="C218" s="37">
        <v>107.95</v>
      </c>
      <c r="D218" s="35">
        <f t="shared" si="3"/>
        <v>89.958333333333343</v>
      </c>
      <c r="E218" s="35"/>
      <c r="F218" s="54" t="s">
        <v>364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365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365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365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365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365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365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365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365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365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365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365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365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365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365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365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365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365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365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365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365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365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365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365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365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365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365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365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365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365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365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365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365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365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365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365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365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365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365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365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365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365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365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365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365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365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365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365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365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365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365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365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364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364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364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363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363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363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365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365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365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365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365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365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365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365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365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365</v>
      </c>
    </row>
    <row r="286" spans="1:6" x14ac:dyDescent="0.25">
      <c r="A286" s="31">
        <v>279</v>
      </c>
      <c r="B286" s="34" t="s">
        <v>360</v>
      </c>
      <c r="C286" s="46">
        <v>157021.46</v>
      </c>
      <c r="D286" s="46">
        <f t="shared" ref="D286:D287" si="5">C286/1.2</f>
        <v>130851.21666666666</v>
      </c>
      <c r="E286" s="46"/>
      <c r="F286" s="54" t="s">
        <v>363</v>
      </c>
    </row>
    <row r="287" spans="1:6" x14ac:dyDescent="0.25">
      <c r="A287" s="31">
        <v>280</v>
      </c>
      <c r="B287" s="34" t="s">
        <v>361</v>
      </c>
      <c r="C287" s="46">
        <v>8120.62</v>
      </c>
      <c r="D287" s="46">
        <f t="shared" si="5"/>
        <v>6767.1833333333334</v>
      </c>
      <c r="E287" s="46"/>
      <c r="F287" s="54" t="s">
        <v>363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2022-03-14T10:58:57Z</dcterms:modified>
</cp:coreProperties>
</file>