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166\"/>
    </mc:Choice>
  </mc:AlternateContent>
  <xr:revisionPtr revIDLastSave="0" documentId="13_ncr:1_{39EB105A-B860-45DA-BBAE-88307B938E84}" xr6:coauthVersionLast="36" xr6:coauthVersionMax="36" xr10:uidLastSave="{00000000-0000-0000-0000-000000000000}"/>
  <bookViews>
    <workbookView xWindow="0" yWindow="0" windowWidth="28800" windowHeight="1222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стоимости'!$A$1:$M$44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" l="1"/>
  <c r="H30" i="4"/>
  <c r="H29" i="4"/>
  <c r="H28" i="4"/>
  <c r="H27" i="4"/>
  <c r="E17" i="4" l="1"/>
  <c r="F17" i="4" s="1"/>
  <c r="H17" i="4" s="1"/>
  <c r="D287" i="5" l="1"/>
  <c r="D286" i="5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9" i="4" l="1"/>
  <c r="E29" i="4" s="1"/>
  <c r="F29" i="4" s="1"/>
  <c r="G29" i="4" s="1"/>
  <c r="E16" i="4"/>
  <c r="C20" i="6"/>
  <c r="C6" i="6"/>
  <c r="F16" i="4" l="1"/>
  <c r="H16" i="4" l="1"/>
  <c r="H19" i="4" s="1"/>
  <c r="C28" i="4" l="1"/>
  <c r="H18" i="4"/>
  <c r="H21" i="4" l="1"/>
  <c r="H22" i="4" s="1"/>
  <c r="E28" i="4"/>
  <c r="F28" i="4" s="1"/>
  <c r="G28" i="4" s="1"/>
  <c r="C27" i="4" l="1"/>
  <c r="C31" i="4" s="1"/>
  <c r="C34" i="4" l="1"/>
  <c r="E31" i="4"/>
  <c r="F31" i="4" s="1"/>
  <c r="G31" i="4" s="1"/>
  <c r="C33" i="4"/>
  <c r="J22" i="4"/>
  <c r="C32" i="4"/>
  <c r="E32" i="4" s="1"/>
  <c r="F32" i="4" s="1"/>
  <c r="G32" i="4" s="1"/>
  <c r="E27" i="4"/>
  <c r="F27" i="4" s="1"/>
  <c r="C35" i="4"/>
  <c r="C30" i="4" l="1"/>
  <c r="G27" i="4"/>
  <c r="E34" i="4"/>
  <c r="F34" i="4" s="1"/>
  <c r="G34" i="4" l="1"/>
  <c r="E33" i="4" l="1"/>
  <c r="F33" i="4" s="1"/>
  <c r="E35" i="4"/>
  <c r="G33" i="4" l="1"/>
  <c r="E30" i="4"/>
  <c r="E36" i="4" s="1"/>
  <c r="C36" i="4"/>
  <c r="F35" i="4"/>
  <c r="G35" i="4" s="1"/>
  <c r="F30" i="4" l="1"/>
  <c r="G30" i="4" l="1"/>
  <c r="G36" i="4" s="1"/>
  <c r="F36" i="4"/>
</calcChain>
</file>

<file path=xl/sharedStrings.xml><?xml version="1.0" encoding="utf-8"?>
<sst xmlns="http://schemas.openxmlformats.org/spreadsheetml/2006/main" count="684" uniqueCount="381">
  <si>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</si>
  <si>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</si>
  <si>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</si>
  <si>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</si>
  <si>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</si>
  <si>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</si>
  <si>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</si>
  <si>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</si>
  <si>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</si>
  <si>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</si>
  <si>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</si>
  <si>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</si>
  <si>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</si>
  <si>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</si>
  <si>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</si>
  <si>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</si>
  <si>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</si>
  <si>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</si>
  <si>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</si>
  <si>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</si>
  <si>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</si>
  <si>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</si>
  <si>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</si>
  <si>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</si>
  <si>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</si>
  <si>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</si>
  <si>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</si>
  <si>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</si>
  <si>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</si>
  <si>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</si>
  <si>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</si>
  <si>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</si>
  <si>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</si>
  <si>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</si>
  <si>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</si>
  <si>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</si>
  <si>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</si>
  <si>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</si>
  <si>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</si>
  <si>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</si>
  <si>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</si>
  <si>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</si>
  <si>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</si>
  <si>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</si>
  <si>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</si>
  <si>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</si>
  <si>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</si>
  <si>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</si>
  <si>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</si>
  <si>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</si>
  <si>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</si>
  <si>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</si>
  <si>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</si>
  <si>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</si>
  <si>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</si>
  <si>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</si>
  <si>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</si>
  <si>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</si>
  <si>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</si>
  <si>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</si>
  <si>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</si>
  <si>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</si>
  <si>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</si>
  <si>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</si>
  <si>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</si>
  <si>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</si>
  <si>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</si>
  <si>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</si>
  <si>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</si>
  <si>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</si>
  <si>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</si>
  <si>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</si>
  <si>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</si>
  <si>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</si>
  <si>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</si>
  <si>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</si>
  <si>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</si>
  <si>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</si>
  <si>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</si>
  <si>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</si>
  <si>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</si>
  <si>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</si>
  <si>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</si>
  <si>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</si>
  <si>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</si>
  <si>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</si>
  <si>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</si>
  <si>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</si>
  <si>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</si>
  <si>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</si>
  <si>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</si>
  <si>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</si>
  <si>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</si>
  <si>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</si>
  <si>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</si>
  <si>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</si>
  <si>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</si>
  <si>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</si>
  <si>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</si>
  <si>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</si>
  <si>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</si>
  <si>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</si>
  <si>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</si>
  <si>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</si>
  <si>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</si>
  <si>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</si>
  <si>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</si>
  <si>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</si>
  <si>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</si>
  <si>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</si>
  <si>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</si>
  <si>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</si>
  <si>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</si>
  <si>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</si>
  <si>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</si>
  <si>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</si>
  <si>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</si>
  <si>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</si>
  <si>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</si>
  <si>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</si>
  <si>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</si>
  <si>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</si>
  <si>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</si>
  <si>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</si>
  <si>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</si>
  <si>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</si>
  <si>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</si>
  <si>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</si>
  <si>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</si>
  <si>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</si>
  <si>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</si>
  <si>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</si>
  <si>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</si>
  <si>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</si>
  <si>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</si>
  <si>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</si>
  <si>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</si>
  <si>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</si>
  <si>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</si>
  <si>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</si>
  <si>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</si>
  <si>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</si>
  <si>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</si>
  <si>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</si>
  <si>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</si>
  <si>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</si>
  <si>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</si>
  <si>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</si>
  <si>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</si>
  <si>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</si>
  <si>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</si>
  <si>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</si>
  <si>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</si>
  <si>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</si>
  <si>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</si>
  <si>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</si>
  <si>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</si>
  <si>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</si>
  <si>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</si>
  <si>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</si>
  <si>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</si>
  <si>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</si>
  <si>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</si>
  <si>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</si>
  <si>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</si>
  <si>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</si>
  <si>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</si>
  <si>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</si>
  <si>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</si>
  <si>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</si>
  <si>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</si>
  <si>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</si>
  <si>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</si>
  <si>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</si>
  <si>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</si>
  <si>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</si>
  <si>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</si>
  <si>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</si>
  <si>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</si>
  <si>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</si>
  <si>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</si>
  <si>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</si>
  <si>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</si>
  <si>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</si>
  <si>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</si>
  <si>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</si>
  <si>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</si>
  <si>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</si>
  <si>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</si>
  <si>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</si>
  <si>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</si>
  <si>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</si>
  <si>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</si>
  <si>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</si>
  <si>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</si>
  <si>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</si>
  <si>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</si>
  <si>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</si>
  <si>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</si>
  <si>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</si>
  <si>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</si>
  <si>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</si>
  <si>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</si>
  <si>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</si>
  <si>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</si>
  <si>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</si>
  <si>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</si>
  <si>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</si>
  <si>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</si>
  <si>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</si>
  <si>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</si>
  <si>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</si>
  <si>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</si>
  <si>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</si>
  <si>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</si>
  <si>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</si>
  <si>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</si>
  <si>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</si>
  <si>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</si>
  <si>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</si>
  <si>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</si>
  <si>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</si>
  <si>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</si>
  <si>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</si>
  <si>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</si>
  <si>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</si>
  <si>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</si>
  <si>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</si>
  <si>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</si>
  <si>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</si>
  <si>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</si>
  <si>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</si>
  <si>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</si>
  <si>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</si>
  <si>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</si>
  <si>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</si>
  <si>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</si>
  <si>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</si>
  <si>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</si>
  <si>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</si>
  <si>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</si>
  <si>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</si>
  <si>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</si>
  <si>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</si>
  <si>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</si>
  <si>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</si>
  <si>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</si>
  <si>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</si>
  <si>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</si>
  <si>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</si>
  <si>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</si>
  <si>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</si>
  <si>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</si>
  <si>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</si>
  <si>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</si>
  <si>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</si>
  <si>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</si>
  <si>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</si>
  <si>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</si>
  <si>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</si>
  <si>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</si>
  <si>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</si>
  <si>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</si>
  <si>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</si>
  <si>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</si>
  <si>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</si>
  <si>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</si>
  <si>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</si>
  <si>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</si>
  <si>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</si>
  <si>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</si>
  <si>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</si>
  <si>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</si>
  <si>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</si>
  <si>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</si>
  <si>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</si>
  <si>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</si>
  <si>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</si>
  <si>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</si>
  <si>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</si>
  <si>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</si>
  <si>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</si>
  <si>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</si>
  <si>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</si>
  <si>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</si>
  <si>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</si>
  <si>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</si>
  <si>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</si>
  <si>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</si>
  <si>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</si>
  <si>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</si>
  <si>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</si>
  <si>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</si>
  <si>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</si>
  <si>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</si>
  <si>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</si>
  <si>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</si>
  <si>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</si>
  <si>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</si>
  <si>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</si>
  <si>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</si>
  <si>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</si>
  <si>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</si>
  <si>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</si>
  <si>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</si>
  <si>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</si>
  <si>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</si>
  <si>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</si>
  <si>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</si>
  <si>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</si>
  <si>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</si>
  <si>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</si>
  <si>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</si>
  <si>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</si>
  <si>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</si>
  <si>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</si>
  <si>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</si>
  <si>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</si>
  <si>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</si>
  <si>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</si>
  <si>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</si>
  <si>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</si>
  <si>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</si>
  <si>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</si>
  <si>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</si>
  <si>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</si>
  <si>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</si>
  <si>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</si>
  <si>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</si>
  <si>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</si>
  <si>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</si>
  <si>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</si>
  <si>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</si>
  <si>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</si>
  <si>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</si>
  <si>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</si>
  <si>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</si>
  <si>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</si>
  <si>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</si>
  <si>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</si>
  <si>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</si>
  <si>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</si>
  <si>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</si>
  <si>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</si>
  <si>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</si>
  <si>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</si>
  <si>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</si>
  <si>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</si>
  <si>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</si>
  <si>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</si>
  <si>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</si>
  <si>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</si>
  <si>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</si>
  <si>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</si>
  <si>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</si>
  <si>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</si>
  <si>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</si>
  <si>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</si>
  <si>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</si>
  <si>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</si>
  <si>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</si>
  <si>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</si>
  <si>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</si>
  <si>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</si>
  <si>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</si>
  <si>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</si>
  <si>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</si>
  <si>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</si>
  <si>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</si>
  <si>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</si>
  <si>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</si>
  <si>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</si>
  <si>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</si>
  <si>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</si>
  <si>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</si>
  <si>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</si>
  <si>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</si>
  <si>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</si>
  <si>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L_22-1-20-0-01-07-0-0166</t>
  </si>
  <si>
    <t>Подп, РК оборудования ТП 43 в г.Подпорожье ЛО (инв.№ 150000508) (22-1-20-0-01-07-0-0166)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</si>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</sst>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8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6" style="59" customWidth="1"/>
    <col min="8" max="9" width="15.7109375" style="59" customWidth="1"/>
    <col min="10" max="10" width="13.5703125" style="59" hidden="1" customWidth="1"/>
    <col min="11" max="11" width="0" style="59" hidden="1" customWidth="1"/>
    <col min="12" max="12" width="14.140625" style="59" hidden="1" customWidth="1"/>
    <col min="13" max="13" width="10.28515625" style="59" hidden="1" customWidth="1"/>
    <col min="14" max="15" width="0" style="59" hidden="1" customWidth="1"/>
    <col min="16" max="16" width="15.28515625" style="59" hidden="1" customWidth="1"/>
    <col min="17" max="18" width="0" style="59" hidden="1" customWidth="1"/>
    <col min="19" max="16384" width="9.140625" style="59"/>
  </cols>
  <sheetData>
    <row r="1" spans="1:17" x14ac:dyDescent="0.25">
      <c r="H1" s="2" t="s">
        <v>37</v>
      </c>
      <c r="I1" s="2"/>
    </row>
    <row r="3" spans="1:17" x14ac:dyDescent="0.25">
      <c r="A3" s="60" t="s">
        <v>19</v>
      </c>
    </row>
    <row r="5" spans="1:17" x14ac:dyDescent="0.25">
      <c r="A5" s="108" t="s">
        <v>379</v>
      </c>
      <c r="B5" s="108"/>
      <c r="C5" s="108"/>
      <c r="D5" s="108"/>
      <c r="E5" s="108"/>
      <c r="F5" s="108"/>
    </row>
    <row r="7" spans="1:17" ht="21" customHeight="1" x14ac:dyDescent="0.25">
      <c r="A7" s="61" t="s">
        <v>8</v>
      </c>
      <c r="F7" s="109" t="s">
        <v>378</v>
      </c>
      <c r="G7" s="109"/>
      <c r="H7" s="109"/>
      <c r="I7" s="101"/>
    </row>
    <row r="8" spans="1:17" x14ac:dyDescent="0.25">
      <c r="A8" s="62"/>
    </row>
    <row r="9" spans="1:17" x14ac:dyDescent="0.25">
      <c r="A9" s="61" t="s">
        <v>15</v>
      </c>
      <c r="F9" s="109" t="s">
        <v>335</v>
      </c>
      <c r="G9" s="109"/>
      <c r="H9" s="109"/>
      <c r="I9" s="101"/>
    </row>
    <row r="10" spans="1:17" x14ac:dyDescent="0.25">
      <c r="A10" s="62"/>
    </row>
    <row r="11" spans="1:17" x14ac:dyDescent="0.25">
      <c r="A11" s="63" t="s">
        <v>20</v>
      </c>
      <c r="B11" s="64"/>
      <c r="C11" s="64"/>
    </row>
    <row r="12" spans="1:17" x14ac:dyDescent="0.25">
      <c r="H12" s="65" t="s">
        <v>380</v>
      </c>
      <c r="I12" s="65"/>
    </row>
    <row r="13" spans="1:17" s="58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102"/>
      <c r="J13" s="57"/>
      <c r="K13" s="56"/>
      <c r="L13" s="66">
        <v>7.46</v>
      </c>
    </row>
    <row r="14" spans="1:17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102"/>
      <c r="J14" s="56"/>
      <c r="K14" s="56"/>
      <c r="L14" s="66">
        <v>6.16</v>
      </c>
      <c r="N14" s="67"/>
      <c r="O14" s="68"/>
      <c r="P14" s="51"/>
      <c r="Q14" s="69"/>
    </row>
    <row r="15" spans="1:17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82"/>
      <c r="J15" s="55"/>
      <c r="K15" s="55"/>
      <c r="L15" s="66">
        <v>5.62</v>
      </c>
      <c r="N15" s="67"/>
      <c r="O15" s="68"/>
      <c r="P15" s="74"/>
      <c r="Q15" s="75"/>
    </row>
    <row r="16" spans="1:17" ht="15.75" x14ac:dyDescent="0.25">
      <c r="A16" s="76" t="s">
        <v>355</v>
      </c>
      <c r="B16" s="77" t="s">
        <v>299</v>
      </c>
      <c r="C16" s="78" t="s">
        <v>353</v>
      </c>
      <c r="D16" s="79">
        <v>1</v>
      </c>
      <c r="E16" s="80">
        <f ca="1">VLOOKUP(B16,'Типовые 2 кв. 2021'!B:D,3,)</f>
        <v>90391.716666666674</v>
      </c>
      <c r="F16" s="80">
        <f t="shared" ref="F16:F17" ca="1" si="0">D16*E16</f>
        <v>90391.716666666674</v>
      </c>
      <c r="G16" s="81">
        <v>7.46</v>
      </c>
      <c r="H16" s="80">
        <f t="shared" ref="H16:H17" ca="1" si="1">F16*G16</f>
        <v>674322.20633333339</v>
      </c>
      <c r="I16" s="103"/>
      <c r="K16" s="82"/>
      <c r="L16" s="82"/>
      <c r="N16" s="67"/>
      <c r="O16" s="68"/>
      <c r="P16" s="74"/>
      <c r="Q16" s="75"/>
    </row>
    <row r="17" spans="1:17" ht="15.75" x14ac:dyDescent="0.25">
      <c r="A17" s="76" t="s">
        <v>354</v>
      </c>
      <c r="B17" s="77" t="s">
        <v>214</v>
      </c>
      <c r="C17" s="78" t="s">
        <v>327</v>
      </c>
      <c r="D17" s="79">
        <v>2.1000000000000001E-2</v>
      </c>
      <c r="E17" s="80">
        <f ca="1">VLOOKUP(B17,'Типовые 2 кв. 2021'!B:D,3,)</f>
        <v>715323.65833333333</v>
      </c>
      <c r="F17" s="80">
        <f t="shared" ca="1" si="0"/>
        <v>15021.796825000001</v>
      </c>
      <c r="G17" s="81">
        <v>5.62</v>
      </c>
      <c r="H17" s="80">
        <f t="shared" ca="1" si="1"/>
        <v>84422.498156500005</v>
      </c>
      <c r="I17" s="103"/>
      <c r="K17" s="82"/>
      <c r="L17" s="82"/>
      <c r="N17" s="67"/>
      <c r="O17" s="68"/>
      <c r="P17" s="74"/>
      <c r="Q17" s="75"/>
    </row>
    <row r="18" spans="1:17" x14ac:dyDescent="0.25">
      <c r="A18" s="83"/>
      <c r="B18" s="71" t="s">
        <v>12</v>
      </c>
      <c r="C18" s="78"/>
      <c r="D18" s="81"/>
      <c r="E18" s="81"/>
      <c r="F18" s="81"/>
      <c r="G18" s="81"/>
      <c r="H18" s="81">
        <f ca="1">SUM(H16:H17)</f>
        <v>758744.70448983344</v>
      </c>
      <c r="I18" s="104"/>
    </row>
    <row r="19" spans="1:17" x14ac:dyDescent="0.25">
      <c r="A19" s="83"/>
      <c r="B19" s="84" t="s">
        <v>2</v>
      </c>
      <c r="C19" s="78"/>
      <c r="D19" s="81"/>
      <c r="E19" s="81"/>
      <c r="F19" s="81"/>
      <c r="G19" s="81"/>
      <c r="H19" s="81">
        <f ca="1">H16+H17</f>
        <v>758744.70448983344</v>
      </c>
      <c r="I19" s="104"/>
    </row>
    <row r="20" spans="1:17" x14ac:dyDescent="0.25">
      <c r="A20" s="83"/>
      <c r="B20" s="84" t="s">
        <v>3</v>
      </c>
      <c r="C20" s="78"/>
      <c r="D20" s="81"/>
      <c r="E20" s="81"/>
      <c r="F20" s="81"/>
      <c r="G20" s="81"/>
      <c r="H20" s="81">
        <v>0</v>
      </c>
      <c r="I20" s="104"/>
    </row>
    <row r="21" spans="1:17" x14ac:dyDescent="0.25">
      <c r="A21" s="70" t="s">
        <v>24</v>
      </c>
      <c r="B21" s="71" t="s">
        <v>31</v>
      </c>
      <c r="C21" s="78"/>
      <c r="D21" s="81"/>
      <c r="E21" s="81"/>
      <c r="F21" s="81"/>
      <c r="G21" s="81"/>
      <c r="H21" s="81">
        <f ca="1">H18*0.08</f>
        <v>60699.576359186678</v>
      </c>
      <c r="I21" s="104"/>
    </row>
    <row r="22" spans="1:17" x14ac:dyDescent="0.25">
      <c r="A22" s="70" t="s">
        <v>26</v>
      </c>
      <c r="B22" s="71" t="s">
        <v>25</v>
      </c>
      <c r="C22" s="78"/>
      <c r="D22" s="81"/>
      <c r="E22" s="81"/>
      <c r="F22" s="81"/>
      <c r="G22" s="81"/>
      <c r="H22" s="81">
        <f ca="1">H21+H18</f>
        <v>819444.28084902011</v>
      </c>
      <c r="I22" s="104"/>
      <c r="J22" s="85">
        <f ca="1">H22-(SUM(C27:C29))</f>
        <v>0</v>
      </c>
    </row>
    <row r="23" spans="1:17" x14ac:dyDescent="0.25">
      <c r="A23" s="86"/>
      <c r="B23" s="55"/>
      <c r="C23" s="55"/>
    </row>
    <row r="24" spans="1:17" x14ac:dyDescent="0.25">
      <c r="A24" s="64" t="s">
        <v>13</v>
      </c>
      <c r="B24" s="55"/>
      <c r="C24" s="55"/>
    </row>
    <row r="25" spans="1:17" x14ac:dyDescent="0.25">
      <c r="A25" s="87"/>
      <c r="B25" s="55"/>
      <c r="C25" s="55"/>
      <c r="I25" s="65" t="s">
        <v>380</v>
      </c>
    </row>
    <row r="26" spans="1:17" ht="63.75" customHeight="1" x14ac:dyDescent="0.25">
      <c r="A26" s="88" t="s">
        <v>9</v>
      </c>
      <c r="B26" s="88" t="s">
        <v>0</v>
      </c>
      <c r="C26" s="89" t="s">
        <v>44</v>
      </c>
      <c r="D26" s="88" t="s">
        <v>40</v>
      </c>
      <c r="E26" s="88" t="s">
        <v>16</v>
      </c>
      <c r="F26" s="88" t="s">
        <v>17</v>
      </c>
      <c r="G26" s="88" t="s">
        <v>18</v>
      </c>
      <c r="H26" s="88" t="s">
        <v>377</v>
      </c>
      <c r="I26" s="88" t="s">
        <v>373</v>
      </c>
    </row>
    <row r="27" spans="1:17" ht="15.75" x14ac:dyDescent="0.25">
      <c r="A27" s="90">
        <v>1</v>
      </c>
      <c r="B27" s="84" t="s">
        <v>1</v>
      </c>
      <c r="C27" s="91">
        <f ca="1">H21</f>
        <v>60699.576359186678</v>
      </c>
      <c r="D27" s="92">
        <v>1.0369999999999999</v>
      </c>
      <c r="E27" s="54">
        <f ca="1">C27*D27</f>
        <v>62945.46068447658</v>
      </c>
      <c r="F27" s="54">
        <f ca="1">E27*0.2</f>
        <v>12589.092136895317</v>
      </c>
      <c r="G27" s="54">
        <f ca="1">E27+F27</f>
        <v>75534.552821371894</v>
      </c>
      <c r="H27" s="54">
        <f ca="1">I27*1.2</f>
        <v>63872.463485471424</v>
      </c>
      <c r="I27" s="54">
        <v>53227.052904559525</v>
      </c>
      <c r="J27" s="67"/>
      <c r="K27" s="68"/>
      <c r="L27" s="74"/>
      <c r="M27" s="93"/>
    </row>
    <row r="28" spans="1:17" ht="15.75" x14ac:dyDescent="0.25">
      <c r="A28" s="90">
        <v>2</v>
      </c>
      <c r="B28" s="84" t="s">
        <v>2</v>
      </c>
      <c r="C28" s="94">
        <f ca="1">H19</f>
        <v>758744.70448983344</v>
      </c>
      <c r="D28" s="92">
        <v>1.0369999999999999</v>
      </c>
      <c r="E28" s="54">
        <f t="shared" ref="E28:E35" ca="1" si="2">C28*D28</f>
        <v>786818.25855595723</v>
      </c>
      <c r="F28" s="54">
        <f t="shared" ref="F28:F35" ca="1" si="3">E28*0.2</f>
        <v>157363.65171119146</v>
      </c>
      <c r="G28" s="54">
        <f t="shared" ref="G28:G35" ca="1" si="4">E28+F28</f>
        <v>944181.91026714863</v>
      </c>
      <c r="H28" s="54">
        <f t="shared" ref="H28:H30" ca="1" si="5">I28*1.2</f>
        <v>666752.17205786577</v>
      </c>
      <c r="I28" s="54">
        <v>555626.81004822149</v>
      </c>
      <c r="J28" s="67"/>
      <c r="K28" s="67"/>
      <c r="L28" s="67"/>
      <c r="M28" s="67"/>
      <c r="N28" s="67"/>
    </row>
    <row r="29" spans="1:17" ht="15.75" x14ac:dyDescent="0.25">
      <c r="A29" s="90">
        <v>3</v>
      </c>
      <c r="B29" s="84" t="s">
        <v>3</v>
      </c>
      <c r="C29" s="94">
        <f ca="1">H20</f>
        <v>0</v>
      </c>
      <c r="D29" s="92">
        <v>1.0369999999999999</v>
      </c>
      <c r="E29" s="54">
        <f t="shared" ca="1" si="2"/>
        <v>0</v>
      </c>
      <c r="F29" s="54">
        <f t="shared" ca="1" si="3"/>
        <v>0</v>
      </c>
      <c r="G29" s="54">
        <f t="shared" ca="1" si="4"/>
        <v>0</v>
      </c>
      <c r="H29" s="54">
        <f t="shared" ca="1" si="5"/>
        <v>0</v>
      </c>
      <c r="I29" s="54">
        <v>0</v>
      </c>
      <c r="J29" s="67"/>
      <c r="K29" s="68"/>
      <c r="L29" s="74"/>
      <c r="M29" s="93"/>
    </row>
    <row r="30" spans="1:17" ht="15.75" x14ac:dyDescent="0.25">
      <c r="A30" s="90">
        <v>4</v>
      </c>
      <c r="B30" s="84" t="s">
        <v>7</v>
      </c>
      <c r="C30" s="94">
        <f ca="1">SUM(C31:C35)</f>
        <v>135781.91733668261</v>
      </c>
      <c r="D30" s="92">
        <v>1.0369999999999999</v>
      </c>
      <c r="E30" s="54">
        <f t="shared" ca="1" si="2"/>
        <v>140805.84827813986</v>
      </c>
      <c r="F30" s="54">
        <f t="shared" ca="1" si="3"/>
        <v>28161.169655627975</v>
      </c>
      <c r="G30" s="54">
        <f t="shared" ca="1" si="4"/>
        <v>168967.01793376784</v>
      </c>
      <c r="H30" s="54">
        <f t="shared" ca="1" si="5"/>
        <v>19161.742679728697</v>
      </c>
      <c r="I30" s="54">
        <v>15968.118899773915</v>
      </c>
      <c r="J30" s="67"/>
      <c r="K30" s="68"/>
      <c r="L30" s="74"/>
      <c r="M30" s="93"/>
    </row>
    <row r="31" spans="1:17" ht="15.75" x14ac:dyDescent="0.25">
      <c r="A31" s="76" t="s">
        <v>356</v>
      </c>
      <c r="B31" s="84" t="s">
        <v>4</v>
      </c>
      <c r="C31" s="94">
        <f ca="1">SUM(C27:C29)*J31</f>
        <v>7948.609524235495</v>
      </c>
      <c r="D31" s="92">
        <v>1.0369999999999999</v>
      </c>
      <c r="E31" s="54">
        <f t="shared" ca="1" si="2"/>
        <v>8242.7080766322069</v>
      </c>
      <c r="F31" s="54">
        <f t="shared" ca="1" si="3"/>
        <v>1648.5416153264414</v>
      </c>
      <c r="G31" s="54">
        <f t="shared" ca="1" si="4"/>
        <v>9891.2496919586483</v>
      </c>
      <c r="H31" s="54"/>
      <c r="I31" s="54"/>
      <c r="J31" s="95">
        <v>9.7000000000000003E-3</v>
      </c>
      <c r="K31" s="68"/>
      <c r="L31" s="74"/>
      <c r="M31" s="93"/>
    </row>
    <row r="32" spans="1:17" ht="15.75" x14ac:dyDescent="0.25">
      <c r="A32" s="76" t="s">
        <v>357</v>
      </c>
      <c r="B32" s="96" t="s">
        <v>38</v>
      </c>
      <c r="C32" s="94">
        <f ca="1">SUM(C27:C29)*J32</f>
        <v>17536.107610169031</v>
      </c>
      <c r="D32" s="92">
        <v>1.0369999999999999</v>
      </c>
      <c r="E32" s="54">
        <f t="shared" ca="1" si="2"/>
        <v>18184.943591745283</v>
      </c>
      <c r="F32" s="54">
        <f t="shared" ca="1" si="3"/>
        <v>3636.9887183490569</v>
      </c>
      <c r="G32" s="54">
        <f t="shared" ca="1" si="4"/>
        <v>21821.93231009434</v>
      </c>
      <c r="H32" s="54"/>
      <c r="I32" s="54"/>
      <c r="J32" s="95">
        <v>2.1399999999999999E-2</v>
      </c>
      <c r="K32" s="68"/>
      <c r="L32" s="74"/>
      <c r="M32" s="93"/>
    </row>
    <row r="33" spans="1:13" ht="15.75" x14ac:dyDescent="0.25">
      <c r="A33" s="76" t="s">
        <v>358</v>
      </c>
      <c r="B33" s="96" t="s">
        <v>39</v>
      </c>
      <c r="C33" s="94">
        <f ca="1">SUM(C27:C29)*J33</f>
        <v>69161.097303657298</v>
      </c>
      <c r="D33" s="92">
        <v>1.0369999999999999</v>
      </c>
      <c r="E33" s="54">
        <f t="shared" ca="1" si="2"/>
        <v>71720.057903892608</v>
      </c>
      <c r="F33" s="54">
        <f t="shared" ca="1" si="3"/>
        <v>14344.011580778522</v>
      </c>
      <c r="G33" s="54">
        <f t="shared" ca="1" si="4"/>
        <v>86064.069484671127</v>
      </c>
      <c r="H33" s="54"/>
      <c r="I33" s="54"/>
      <c r="J33" s="95">
        <v>8.4400000000000003E-2</v>
      </c>
      <c r="K33" s="68"/>
      <c r="L33" s="74"/>
      <c r="M33" s="93"/>
    </row>
    <row r="34" spans="1:13" ht="15.75" x14ac:dyDescent="0.25">
      <c r="A34" s="76" t="s">
        <v>359</v>
      </c>
      <c r="B34" s="84" t="s">
        <v>6</v>
      </c>
      <c r="C34" s="94">
        <f ca="1">SUM(C27:C29)*J34</f>
        <v>23354.162004197075</v>
      </c>
      <c r="D34" s="92">
        <v>1.0369999999999999</v>
      </c>
      <c r="E34" s="54">
        <f t="shared" ca="1" si="2"/>
        <v>24218.265998352366</v>
      </c>
      <c r="F34" s="54">
        <f t="shared" ca="1" si="3"/>
        <v>4843.6531996704734</v>
      </c>
      <c r="G34" s="54">
        <f t="shared" ca="1" si="4"/>
        <v>29061.919198022839</v>
      </c>
      <c r="H34" s="54"/>
      <c r="I34" s="54"/>
      <c r="J34" s="95">
        <v>2.8500000000000001E-2</v>
      </c>
      <c r="K34" s="68"/>
      <c r="L34" s="74"/>
      <c r="M34" s="93"/>
    </row>
    <row r="35" spans="1:13" x14ac:dyDescent="0.25">
      <c r="A35" s="76" t="s">
        <v>360</v>
      </c>
      <c r="B35" s="84" t="s">
        <v>5</v>
      </c>
      <c r="C35" s="94">
        <f ca="1">SUM(C27:C29)*J35</f>
        <v>17781.940894423737</v>
      </c>
      <c r="D35" s="92">
        <v>1.0369999999999999</v>
      </c>
      <c r="E35" s="54">
        <f t="shared" ca="1" si="2"/>
        <v>18439.872707517414</v>
      </c>
      <c r="F35" s="54">
        <f t="shared" ca="1" si="3"/>
        <v>3687.9745415034831</v>
      </c>
      <c r="G35" s="54">
        <f t="shared" ca="1" si="4"/>
        <v>22127.847249020895</v>
      </c>
      <c r="H35" s="54"/>
      <c r="I35" s="54"/>
      <c r="J35" s="97">
        <v>2.1700000000000001E-2</v>
      </c>
    </row>
    <row r="36" spans="1:13" x14ac:dyDescent="0.25">
      <c r="A36" s="83"/>
      <c r="B36" s="98" t="s">
        <v>361</v>
      </c>
      <c r="C36" s="94">
        <f ca="1">SUM(C27:C30)</f>
        <v>955226.19818570279</v>
      </c>
      <c r="D36" s="92">
        <v>1.0369999999999999</v>
      </c>
      <c r="E36" s="54">
        <f ca="1">SUM(E27:E30)</f>
        <v>990569.5675185736</v>
      </c>
      <c r="F36" s="54">
        <f ca="1">SUM(F27:F30)</f>
        <v>198113.91350371475</v>
      </c>
      <c r="G36" s="54">
        <f ca="1">SUM(G27:G30)</f>
        <v>1188683.4810222883</v>
      </c>
      <c r="H36" s="54">
        <f ca="1">I36*1.2</f>
        <v>749786.37474</v>
      </c>
      <c r="I36" s="54">
        <v>624821.97895000002</v>
      </c>
    </row>
    <row r="38" spans="1:13" s="55" customFormat="1" ht="12.75" x14ac:dyDescent="0.2">
      <c r="A38" s="87" t="s">
        <v>28</v>
      </c>
      <c r="B38" s="87"/>
    </row>
    <row r="39" spans="1:13" s="56" customFormat="1" ht="67.5" customHeight="1" x14ac:dyDescent="0.25">
      <c r="A39" s="99" t="s">
        <v>29</v>
      </c>
      <c r="B39" s="105" t="s">
        <v>374</v>
      </c>
      <c r="C39" s="105"/>
      <c r="D39" s="105"/>
      <c r="E39" s="105"/>
      <c r="F39" s="105"/>
      <c r="G39" s="105"/>
    </row>
    <row r="40" spans="1:13" s="56" customFormat="1" ht="40.5" customHeight="1" x14ac:dyDescent="0.25">
      <c r="A40" s="99" t="s">
        <v>30</v>
      </c>
      <c r="B40" s="105" t="s">
        <v>362</v>
      </c>
      <c r="C40" s="105"/>
      <c r="D40" s="105"/>
      <c r="E40" s="105"/>
      <c r="F40" s="105"/>
      <c r="G40" s="105"/>
      <c r="H40" s="57"/>
      <c r="I40" s="57"/>
      <c r="J40" s="57" t="s">
        <v>369</v>
      </c>
      <c r="K40" s="56">
        <v>7.46</v>
      </c>
    </row>
    <row r="41" spans="1:13" s="56" customFormat="1" ht="28.5" customHeight="1" x14ac:dyDescent="0.25">
      <c r="A41" s="99" t="s">
        <v>32</v>
      </c>
      <c r="B41" s="105" t="s">
        <v>33</v>
      </c>
      <c r="C41" s="105"/>
      <c r="D41" s="105"/>
      <c r="E41" s="105"/>
      <c r="F41" s="105"/>
      <c r="G41" s="105"/>
      <c r="J41" s="56" t="s">
        <v>367</v>
      </c>
      <c r="K41" s="56">
        <v>5.62</v>
      </c>
    </row>
    <row r="42" spans="1:13" s="55" customFormat="1" ht="16.5" customHeight="1" x14ac:dyDescent="0.2">
      <c r="A42" s="99" t="s">
        <v>34</v>
      </c>
      <c r="B42" s="56" t="s">
        <v>375</v>
      </c>
      <c r="C42" s="56"/>
      <c r="J42" s="55" t="s">
        <v>366</v>
      </c>
      <c r="K42" s="55">
        <v>6.16</v>
      </c>
    </row>
    <row r="43" spans="1:13" s="55" customFormat="1" ht="15.75" customHeight="1" x14ac:dyDescent="0.2">
      <c r="A43" s="100" t="s">
        <v>35</v>
      </c>
      <c r="B43" s="56" t="s">
        <v>376</v>
      </c>
      <c r="C43" s="56"/>
    </row>
    <row r="44" spans="1:13" s="55" customFormat="1" ht="18.75" customHeight="1" x14ac:dyDescent="0.2">
      <c r="A44" s="100" t="s">
        <v>36</v>
      </c>
      <c r="B44" s="56" t="s">
        <v>41</v>
      </c>
      <c r="C44" s="56"/>
    </row>
    <row r="45" spans="1:13" s="55" customFormat="1" ht="12.75" x14ac:dyDescent="0.2">
      <c r="A45" s="86"/>
    </row>
    <row r="46" spans="1:13" x14ac:dyDescent="0.25">
      <c r="B46" s="56"/>
    </row>
  </sheetData>
  <dataConsolidate>
    <dataRefs count="1">
      <dataRef ref="B8:B287" sheet="Типовые 2 кв. 2021"/>
    </dataRefs>
  </dataConsolidate>
  <mergeCells count="14">
    <mergeCell ref="B39:G39"/>
    <mergeCell ref="B40:G40"/>
    <mergeCell ref="B41:G41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7" xr:uid="{00000000-0002-0000-0000-000000000000}">
      <formula1>$L$13:$L$15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33" activePane="bottomLeft" state="frozen"/>
      <selection pane="bottomLeft" activeCell="B135" sqref="B13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0" t="s">
        <v>46</v>
      </c>
      <c r="C3" s="110"/>
      <c r="D3" s="11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1"/>
      <c r="D6" s="11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ht="15.75" hidden="1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ht="15.75" hidden="1" thickTop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ht="15.75" hidden="1" thickTop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ht="15.75" hidden="1" thickTop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ht="15.75" hidden="1" thickTop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ht="15.75" hidden="1" thickTop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ht="15.75" hidden="1" thickTop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ht="15.75" hidden="1" thickTop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ht="15.75" hidden="1" thickTop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ht="15.75" hidden="1" thickTop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ht="15.75" hidden="1" thickTop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ht="15.75" hidden="1" thickTop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ht="15.75" hidden="1" thickTop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ht="15.75" hidden="1" thickTop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ht="15.75" hidden="1" thickTop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ht="15.75" hidden="1" thickTop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ht="15.75" hidden="1" thickTop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ht="15.75" hidden="1" thickTop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ht="15.75" hidden="1" thickTop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ht="15.75" hidden="1" thickTop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ht="15.75" hidden="1" thickTop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ht="15.75" hidden="1" thickTop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ht="15.75" hidden="1" thickTop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ht="15.75" hidden="1" thickTop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ht="15.75" hidden="1" thickTop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ht="15.75" hidden="1" thickTop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ht="15.75" hidden="1" thickTop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ht="15.75" hidden="1" thickTop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ht="15.75" hidden="1" thickTop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ht="15.75" hidden="1" thickTop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ht="15.75" hidden="1" thickTop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ht="15.75" hidden="1" thickTop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ht="15.75" hidden="1" thickTop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ht="15.75" hidden="1" thickTop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ht="15.75" hidden="1" thickTop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ht="15.75" hidden="1" thickTop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.75" hidden="1" thickTop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ht="15.75" hidden="1" thickTop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ht="15.75" hidden="1" thickTop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ht="15.75" hidden="1" thickTop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ht="15.75" hidden="1" thickTop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ht="15.75" hidden="1" thickTop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ht="15.75" hidden="1" thickTop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ht="15.75" hidden="1" thickTop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ht="15.75" hidden="1" thickTop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ht="15.75" hidden="1" thickTop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ht="15.75" hidden="1" thickTop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ht="15.75" hidden="1" thickTop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ht="15.75" hidden="1" thickTop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ht="15.75" hidden="1" thickTop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ht="15.75" hidden="1" thickTop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ht="15.75" hidden="1" thickTop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ht="15.75" hidden="1" thickTop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ht="15.75" hidden="1" thickTop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ht="15.75" hidden="1" thickTop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ht="15.75" hidden="1" thickTop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ht="15.75" hidden="1" thickTop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ht="15.75" hidden="1" thickTop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ht="15.75" hidden="1" thickTop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ht="15.75" hidden="1" thickTop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ht="15.75" hidden="1" thickTop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ht="15.75" hidden="1" thickTop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ht="15.75" hidden="1" thickTop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ht="15.75" hidden="1" thickTop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ht="15.75" hidden="1" thickTop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ht="15.75" hidden="1" thickTop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ht="15.75" hidden="1" thickTop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ht="15.75" hidden="1" thickTop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ht="15.75" hidden="1" thickTop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ht="15.75" hidden="1" thickTop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ht="15.75" hidden="1" thickTop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ht="15.75" hidden="1" thickTop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ht="15.75" hidden="1" thickTop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ht="15.75" hidden="1" thickTop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ht="15.75" hidden="1" thickTop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ht="15.75" hidden="1" thickTop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ht="15.75" hidden="1" thickTop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ht="15.75" hidden="1" thickTop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ht="15.75" hidden="1" thickTop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ht="15.75" hidden="1" thickTop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ht="15.75" hidden="1" thickTop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ht="15.75" hidden="1" thickTop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ht="15.75" hidden="1" thickTop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ht="15.75" hidden="1" thickTop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ht="15.75" hidden="1" thickTop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ht="15.75" hidden="1" thickTop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ht="15.75" hidden="1" thickTop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ht="15.75" hidden="1" thickTop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ht="15.75" hidden="1" thickTop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ht="15.75" hidden="1" thickTop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ht="15.75" hidden="1" thickTop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ht="15.75" hidden="1" thickTop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ht="15.75" hidden="1" thickTop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ht="15.75" hidden="1" thickTop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ht="15.75" hidden="1" thickTop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ht="15.75" hidden="1" thickTop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ht="15.75" hidden="1" thickTop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ht="15.75" hidden="1" thickTop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ht="15.75" hidden="1" thickTop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ht="15.75" hidden="1" thickTop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ht="15.75" hidden="1" thickTop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ht="15.75" hidden="1" thickTop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ht="15.75" hidden="1" thickTop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ht="15.75" hidden="1" thickTop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ht="15.75" hidden="1" thickTop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ht="15.75" hidden="1" thickTop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ht="15.75" hidden="1" thickTop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ht="15.75" hidden="1" thickTop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ht="15.75" hidden="1" thickTop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ht="15.75" hidden="1" thickTop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ht="15.75" hidden="1" thickTop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ht="15.75" hidden="1" thickTop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ht="15.75" hidden="1" thickTop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ht="15.75" hidden="1" thickTop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ht="15.75" hidden="1" thickTop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ht="15.75" hidden="1" thickTop="1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ht="15.75" hidden="1" thickTop="1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ht="15.75" hidden="1" thickTop="1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ht="15.75" hidden="1" thickTop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ht="15.75" hidden="1" thickTop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ht="15.75" hidden="1" thickTop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ht="15.75" hidden="1" thickTop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ht="15.75" hidden="1" thickTop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ht="15.75" hidden="1" thickTop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ht="15.75" hidden="1" thickTop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ht="15.75" hidden="1" thickTop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ht="15.75" hidden="1" thickTop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ht="15.75" hidden="1" thickTop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ht="15.75" hidden="1" thickTop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ht="15.75" hidden="1" thickTop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ht="15.75" hidden="1" thickTop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ht="15.75" hidden="1" thickTop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ht="15.75" hidden="1" thickTop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ht="15.75" hidden="1" thickTop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ht="15.75" hidden="1" thickTop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ht="15.75" hidden="1" thickTop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ht="15.75" hidden="1" thickTop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ht="15.75" hidden="1" thickTop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ht="15.75" hidden="1" thickTop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ht="15.75" hidden="1" thickTop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ht="15.75" hidden="1" thickTop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ht="15.75" hidden="1" thickTop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ht="15.75" hidden="1" thickTop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ht="15.75" hidden="1" thickTop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ht="15.75" hidden="1" thickTop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ht="15.75" hidden="1" thickTop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ht="15.75" hidden="1" thickTop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ht="15.75" hidden="1" thickTop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ht="15.75" hidden="1" thickTop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ht="15.75" hidden="1" thickTop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ht="15.75" hidden="1" thickTop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ht="15.75" hidden="1" thickTop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ht="15.75" hidden="1" thickTop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ht="15.75" hidden="1" thickTop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ht="15.75" hidden="1" thickTop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ht="15.75" hidden="1" thickTop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ht="15.75" hidden="1" thickTop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ht="15.75" hidden="1" thickTop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ht="15.75" hidden="1" thickTop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ht="15.75" hidden="1" thickTop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ht="15.75" hidden="1" thickTop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ht="15.75" hidden="1" thickTop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ht="15.75" hidden="1" thickTop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ht="15.75" hidden="1" thickTop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ht="15.75" hidden="1" thickTop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ht="15.75" hidden="1" thickTop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ht="15.75" hidden="1" thickTop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ht="15.75" hidden="1" thickTop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ht="15.75" hidden="1" thickTop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ht="15.75" hidden="1" thickTop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ht="15.75" hidden="1" thickTop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ht="15.75" hidden="1" thickTop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ht="15.75" hidden="1" thickTop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ht="15.75" hidden="1" thickTop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ht="15.75" hidden="1" thickTop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ht="15.75" hidden="1" thickTop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ht="15.75" hidden="1" thickTop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ht="15.75" hidden="1" thickTop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ht="15.75" hidden="1" thickTop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.75" hidden="1" thickTop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ht="15.75" hidden="1" thickTop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ht="15.75" hidden="1" thickTop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ht="15.75" hidden="1" thickTop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ht="15.75" thickTop="1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hidden="1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77196E1B-166A-4ACA-B41D-181757EF4437}">
    <filterColumn colId="1">
      <filters>
        <filter val="Просека на 1 га (без восстановительной стоимости)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2022-03-14T10:55:54Z</dcterms:modified>
</cp:coreProperties>
</file>