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ИПР_ОКТЯБРЬ_2022\Приказы_ПСД\Приказы_ПСД_по_ТИТУЛам\Новые_261022 - 4 приказа меньше стоимости, не выложены\"/>
    </mc:Choice>
  </mc:AlternateContent>
  <xr:revisionPtr revIDLastSave="0" documentId="13_ncr:1_{AEEE2B49-74E5-40AB-9311-D7D3F4A7A1A5}" xr6:coauthVersionLast="36" xr6:coauthVersionMax="36" xr10:uidLastSave="{00000000-0000-0000-0000-000000000000}"/>
  <bookViews>
    <workbookView xWindow="0" yWindow="0" windowWidth="28800" windowHeight="11610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 localSheetId="0">тек.ц.!$A$1:$H$51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I39" i="2"/>
  <c r="J28" i="2"/>
  <c r="I28" i="2"/>
  <c r="G44" i="2" l="1"/>
  <c r="E27" i="2" l="1"/>
  <c r="D27" i="2"/>
  <c r="E27" i="1"/>
  <c r="D27" i="1"/>
  <c r="E26" i="2"/>
  <c r="E25" i="2"/>
  <c r="D26" i="2"/>
  <c r="D25" i="2"/>
  <c r="D26" i="1" l="1"/>
  <c r="E25" i="1"/>
  <c r="D25" i="1"/>
  <c r="G41" i="2" l="1"/>
  <c r="H41" i="2" s="1"/>
  <c r="G42" i="2"/>
  <c r="H42" i="2" s="1"/>
  <c r="G43" i="2"/>
  <c r="G40" i="2"/>
  <c r="H40" i="2" s="1"/>
  <c r="G39" i="2"/>
  <c r="H39" i="2" s="1"/>
  <c r="F46" i="2"/>
  <c r="E46" i="2"/>
  <c r="D46" i="2"/>
  <c r="H44" i="2"/>
  <c r="H43" i="2"/>
  <c r="F36" i="2"/>
  <c r="E36" i="2"/>
  <c r="D36" i="2"/>
  <c r="F31" i="2"/>
  <c r="E31" i="2"/>
  <c r="D31" i="2"/>
  <c r="H30" i="2"/>
  <c r="G28" i="2"/>
  <c r="G32" i="2" s="1"/>
  <c r="F28" i="2"/>
  <c r="F28" i="1"/>
  <c r="G28" i="1"/>
  <c r="D28" i="1"/>
  <c r="E26" i="1"/>
  <c r="E28" i="1" s="1"/>
  <c r="H26" i="1"/>
  <c r="H28" i="1" l="1"/>
  <c r="H31" i="2"/>
  <c r="F32" i="2"/>
  <c r="F37" i="2" s="1"/>
  <c r="F47" i="2" s="1"/>
  <c r="H26" i="2"/>
  <c r="E28" i="2"/>
  <c r="E32" i="2" s="1"/>
  <c r="E37" i="2" s="1"/>
  <c r="E47" i="2" s="1"/>
  <c r="E49" i="2" s="1"/>
  <c r="E50" i="2" s="1"/>
  <c r="H27" i="2"/>
  <c r="D28" i="2"/>
  <c r="D32" i="2" s="1"/>
  <c r="F49" i="2"/>
  <c r="F50" i="2" s="1"/>
  <c r="H25" i="2"/>
  <c r="H25" i="1"/>
  <c r="H28" i="2" l="1"/>
  <c r="H32" i="2" s="1"/>
  <c r="E51" i="2"/>
  <c r="F51" i="2"/>
  <c r="G45" i="2"/>
  <c r="G35" i="2"/>
  <c r="H35" i="2" s="1"/>
  <c r="D37" i="2"/>
  <c r="D47" i="2" s="1"/>
  <c r="G34" i="2"/>
  <c r="D46" i="1"/>
  <c r="E46" i="1"/>
  <c r="F46" i="1"/>
  <c r="H40" i="1"/>
  <c r="H41" i="1"/>
  <c r="H42" i="1"/>
  <c r="H43" i="1"/>
  <c r="H44" i="1"/>
  <c r="H39" i="1"/>
  <c r="E36" i="1"/>
  <c r="F36" i="1"/>
  <c r="D36" i="1"/>
  <c r="H30" i="1"/>
  <c r="F31" i="1"/>
  <c r="E31" i="1"/>
  <c r="D31" i="1"/>
  <c r="D32" i="1"/>
  <c r="H31" i="1" l="1"/>
  <c r="H45" i="2"/>
  <c r="G46" i="2"/>
  <c r="H46" i="2" s="1"/>
  <c r="H34" i="2"/>
  <c r="G36" i="2"/>
  <c r="D49" i="2"/>
  <c r="D50" i="2" s="1"/>
  <c r="D37" i="1"/>
  <c r="D47" i="1" s="1"/>
  <c r="D49" i="1" s="1"/>
  <c r="F32" i="1"/>
  <c r="F37" i="1" s="1"/>
  <c r="F47" i="1" s="1"/>
  <c r="F49" i="1" s="1"/>
  <c r="F51" i="1" s="1"/>
  <c r="G32" i="1"/>
  <c r="D51" i="2" l="1"/>
  <c r="H36" i="2"/>
  <c r="H37" i="2" s="1"/>
  <c r="G37" i="2"/>
  <c r="G47" i="2" s="1"/>
  <c r="F50" i="1"/>
  <c r="G49" i="2" l="1"/>
  <c r="G50" i="2" s="1"/>
  <c r="H50" i="2" s="1"/>
  <c r="H47" i="2"/>
  <c r="H27" i="1"/>
  <c r="H49" i="2" l="1"/>
  <c r="H51" i="2" s="1"/>
  <c r="D6" i="2" s="1"/>
  <c r="G51" i="2"/>
  <c r="E32" i="1"/>
  <c r="G35" i="1" l="1"/>
  <c r="H35" i="1" s="1"/>
  <c r="G45" i="1"/>
  <c r="H45" i="1" s="1"/>
  <c r="E37" i="1"/>
  <c r="E47" i="1" s="1"/>
  <c r="E49" i="1" s="1"/>
  <c r="G34" i="1"/>
  <c r="G46" i="1" l="1"/>
  <c r="H46" i="1" s="1"/>
  <c r="G36" i="1"/>
  <c r="H34" i="1"/>
  <c r="E50" i="1"/>
  <c r="D50" i="1"/>
  <c r="H36" i="1" l="1"/>
  <c r="G37" i="1"/>
  <c r="G47" i="1" s="1"/>
  <c r="H47" i="1" s="1"/>
  <c r="H49" i="1" s="1"/>
  <c r="H32" i="1"/>
  <c r="D51" i="1"/>
  <c r="E51" i="1"/>
  <c r="G49" i="1" l="1"/>
  <c r="G50" i="1" s="1"/>
  <c r="H50" i="1" s="1"/>
  <c r="H37" i="1"/>
  <c r="H51" i="1"/>
  <c r="D6" i="1" s="1"/>
  <c r="G51" i="1" l="1"/>
</calcChain>
</file>

<file path=xl/sharedStrings.xml><?xml version="1.0" encoding="utf-8"?>
<sst xmlns="http://schemas.openxmlformats.org/spreadsheetml/2006/main" count="119" uniqueCount="57">
  <si>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</si>
  <si>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</si>
  <si>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</si>
  <si>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</si>
  <si>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</si>
  <si>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</si>
  <si>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</si>
  <si>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</si>
  <si>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</si>
  <si>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</si>
  <si>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</si>
  <si>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</si>
  <si>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</si>
  <si>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</si>
  <si>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</si>
  <si>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</si>
  <si>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</si>
  <si>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</si>
  <si>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</si>
  <si>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</si>
  <si>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</si>
  <si>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</si>
  <si>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</si>
  <si>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</si>
  <si>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</si>
  <si>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</si>
  <si>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</si>
  <si>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</si>
  <si>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</si>
  <si>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</si>
  <si>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</si>
  <si>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</si>
  <si>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</si>
  <si>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</si>
  <si>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</si>
  <si>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</si>
  <si>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</si>
  <si>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</si>
  <si>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</si>
  <si>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</si>
  <si>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</si>
  <si>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</si>
  <si>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</si>
  <si>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</si>
  <si>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</si>
  <si>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</si>
  <si>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>Составлена в ценах по состоянию на 2 кв.2022 г.</t>
  </si>
  <si>
    <t xml:space="preserve">Пусконаладочные работы </t>
  </si>
  <si>
    <t>Проектные работы</t>
  </si>
  <si>
    <t>Реконструкция КЛ-10 кВ от ПС Приморская ф.10 до ТП-22 в г. Приморск Выборгского района ЛО (инв.№ 050004602) (21-1-05-0-01-07-0-0672)</t>
  </si>
  <si>
    <t>ЛС №1</t>
  </si>
  <si>
    <t>ЛС №2</t>
  </si>
  <si>
    <t>ЛС №3</t>
  </si>
  <si>
    <t>Реконструкция КЛ 10 кВ ф.Прм-10 от РП 1 до ТП 28 в г. Приморск Выборгского района ЛО (инв.№ 050004604) (21-1-05-0-01-07-0-0670)</t>
  </si>
  <si>
    <t>ГНБ. 'Реконструкция КЛ 10 кВ ф.Прм-10 от РП 1 до ТП 28 в г. Приморск Выборгского района ЛО (инв.№ 050004604) (21-1-05-0-01-07-0-0670)</t>
  </si>
  <si>
    <t>Дополнительный объем ГНБ. 'Реконструкция КЛ 10 кВ ф.Прм-10 от РП 1 до ТП 28 в г. Приморск Выборгского района ЛО (инв.№ 050004604) (21-1-05-0-01-07-0-0670)</t>
  </si>
  <si>
    <t>Выб, РК КЛ 10 кВ ф.Прм-10 от РП 1 до ТП 28 в г. Приморск Выборгского района ЛО (инв.№ 050004604) (21-1-05-0-01-07-0-0670)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</si>
</sst>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43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2" borderId="3" xfId="0" applyNumberFormat="1" applyFont="1" applyFill="1" applyBorder="1" applyAlignment="1">
      <alignment horizontal="right" vertical="top" wrapText="1"/>
    </xf>
    <xf numFmtId="4" fontId="1" fillId="0" borderId="0" xfId="0" applyNumberFormat="1" applyFont="1"/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1"/>
  <sheetViews>
    <sheetView tabSelected="1" view="pageBreakPreview" zoomScale="70" zoomScaleNormal="75" zoomScaleSheetLayoutView="70" workbookViewId="0"/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4.140625" style="11" customWidth="1"/>
    <col min="7" max="7" width="12.5703125" style="11" customWidth="1"/>
    <col min="8" max="8" width="13.85546875" style="11" customWidth="1"/>
    <col min="9" max="9" width="0" style="4" hidden="1" customWidth="1"/>
    <col min="10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1" t="s">
        <v>2</v>
      </c>
      <c r="D2" s="31"/>
      <c r="E2" s="31"/>
      <c r="F2" s="31"/>
      <c r="G2" s="31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8" t="s">
        <v>44</v>
      </c>
      <c r="C6" s="38"/>
      <c r="D6" s="24">
        <f>H51</f>
        <v>9173.5121663999998</v>
      </c>
      <c r="E6" s="2" t="s">
        <v>43</v>
      </c>
      <c r="F6" s="2"/>
      <c r="G6" s="2"/>
      <c r="H6" s="2"/>
    </row>
    <row r="7" spans="2:8" x14ac:dyDescent="0.2">
      <c r="B7" s="39" t="s">
        <v>5</v>
      </c>
      <c r="C7" s="39"/>
      <c r="D7" s="2"/>
      <c r="E7" s="2" t="s">
        <v>43</v>
      </c>
      <c r="F7" s="2"/>
      <c r="G7" s="2"/>
      <c r="H7" s="2"/>
    </row>
    <row r="8" spans="2:8" ht="28.5" customHeight="1" x14ac:dyDescent="0.2">
      <c r="C8" s="32" t="s">
        <v>53</v>
      </c>
      <c r="D8" s="33"/>
      <c r="E8" s="33"/>
      <c r="F8" s="33"/>
      <c r="G8" s="33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4" t="s">
        <v>56</v>
      </c>
      <c r="D15" s="31"/>
      <c r="E15" s="31"/>
      <c r="F15" s="31"/>
      <c r="G15" s="31"/>
      <c r="H15" s="2"/>
    </row>
    <row r="16" spans="2:8" x14ac:dyDescent="0.2">
      <c r="D16" s="14" t="s">
        <v>9</v>
      </c>
      <c r="F16" s="2"/>
      <c r="G16" s="2"/>
      <c r="H16" s="2"/>
    </row>
    <row r="17" spans="1:9" x14ac:dyDescent="0.2">
      <c r="H17" s="2"/>
    </row>
    <row r="18" spans="1:9" x14ac:dyDescent="0.2">
      <c r="B18" s="1" t="s">
        <v>46</v>
      </c>
      <c r="D18" s="13"/>
      <c r="E18" s="2"/>
      <c r="F18" s="2"/>
      <c r="G18" s="2"/>
      <c r="H18" s="2"/>
    </row>
    <row r="19" spans="1:9" ht="12.75" customHeight="1" x14ac:dyDescent="0.2">
      <c r="A19" s="35" t="s">
        <v>10</v>
      </c>
      <c r="B19" s="36" t="s">
        <v>11</v>
      </c>
      <c r="C19" s="36" t="s">
        <v>12</v>
      </c>
      <c r="D19" s="37" t="s">
        <v>13</v>
      </c>
      <c r="E19" s="37"/>
      <c r="F19" s="37"/>
      <c r="G19" s="37"/>
      <c r="H19" s="35" t="s">
        <v>14</v>
      </c>
    </row>
    <row r="20" spans="1:9" x14ac:dyDescent="0.2">
      <c r="A20" s="35"/>
      <c r="B20" s="36"/>
      <c r="C20" s="36"/>
      <c r="D20" s="35" t="s">
        <v>15</v>
      </c>
      <c r="E20" s="35" t="s">
        <v>16</v>
      </c>
      <c r="F20" s="35" t="s">
        <v>17</v>
      </c>
      <c r="G20" s="35" t="s">
        <v>18</v>
      </c>
      <c r="H20" s="35"/>
    </row>
    <row r="21" spans="1:9" x14ac:dyDescent="0.2">
      <c r="A21" s="35"/>
      <c r="B21" s="36"/>
      <c r="C21" s="36"/>
      <c r="D21" s="35"/>
      <c r="E21" s="35"/>
      <c r="F21" s="35"/>
      <c r="G21" s="35"/>
      <c r="H21" s="35"/>
    </row>
    <row r="22" spans="1:9" x14ac:dyDescent="0.2">
      <c r="A22" s="35"/>
      <c r="B22" s="36"/>
      <c r="C22" s="36"/>
      <c r="D22" s="35"/>
      <c r="E22" s="35"/>
      <c r="F22" s="35"/>
      <c r="G22" s="35"/>
      <c r="H22" s="35"/>
    </row>
    <row r="23" spans="1:9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9" x14ac:dyDescent="0.2">
      <c r="A24" s="29" t="s">
        <v>19</v>
      </c>
      <c r="B24" s="30"/>
      <c r="C24" s="30"/>
      <c r="D24" s="30"/>
      <c r="E24" s="30"/>
      <c r="F24" s="30"/>
      <c r="G24" s="30"/>
      <c r="H24" s="30"/>
    </row>
    <row r="25" spans="1:9" ht="38.25" x14ac:dyDescent="0.2">
      <c r="A25" s="18">
        <v>1</v>
      </c>
      <c r="B25" s="19" t="s">
        <v>50</v>
      </c>
      <c r="C25" s="25" t="s">
        <v>53</v>
      </c>
      <c r="D25" s="27">
        <f>(304.53+368.72+2547.41)*0.7</f>
        <v>2254.4619999999995</v>
      </c>
      <c r="E25" s="27">
        <f>(304.53+368.72+2547.41)*0.3</f>
        <v>966.19799999999987</v>
      </c>
      <c r="F25" s="21">
        <v>0</v>
      </c>
      <c r="G25" s="21">
        <v>0</v>
      </c>
      <c r="H25" s="20">
        <f>D25+E25+G25+F25</f>
        <v>3220.6599999999994</v>
      </c>
    </row>
    <row r="26" spans="1:9" ht="38.25" x14ac:dyDescent="0.2">
      <c r="A26" s="18">
        <v>2</v>
      </c>
      <c r="B26" s="19" t="s">
        <v>51</v>
      </c>
      <c r="C26" s="25" t="s">
        <v>54</v>
      </c>
      <c r="D26" s="27">
        <f>(247.36+13.64+232.06)*0.7</f>
        <v>345.142</v>
      </c>
      <c r="E26" s="27">
        <f>(247.36+13.64+232.06)*0.3</f>
        <v>147.91800000000001</v>
      </c>
      <c r="F26" s="21">
        <v>0</v>
      </c>
      <c r="G26" s="21">
        <v>0</v>
      </c>
      <c r="H26" s="20">
        <f>D26+E26+G26+F26</f>
        <v>493.06</v>
      </c>
    </row>
    <row r="27" spans="1:9" ht="38.25" x14ac:dyDescent="0.2">
      <c r="A27" s="18">
        <v>3</v>
      </c>
      <c r="B27" s="19" t="s">
        <v>52</v>
      </c>
      <c r="C27" s="25" t="s">
        <v>55</v>
      </c>
      <c r="D27" s="27">
        <f>(967.45+51.15+870.23+462.51)*0.7</f>
        <v>1645.9380000000001</v>
      </c>
      <c r="E27" s="27">
        <f>(967.45+51.15+870.23+462.51)*0.3</f>
        <v>705.40200000000004</v>
      </c>
      <c r="F27" s="21">
        <v>0</v>
      </c>
      <c r="G27" s="21">
        <v>0</v>
      </c>
      <c r="H27" s="20">
        <f>D27+E27+G27+F27</f>
        <v>2351.34</v>
      </c>
    </row>
    <row r="28" spans="1:9" x14ac:dyDescent="0.2">
      <c r="A28" s="22"/>
      <c r="B28" s="40" t="s">
        <v>21</v>
      </c>
      <c r="C28" s="41"/>
      <c r="D28" s="20">
        <f>D25+D26+D27</f>
        <v>4245.5419999999995</v>
      </c>
      <c r="E28" s="20">
        <f t="shared" ref="E28:G28" si="0">E25+E26+E27</f>
        <v>1819.518</v>
      </c>
      <c r="F28" s="20">
        <f t="shared" si="0"/>
        <v>0</v>
      </c>
      <c r="G28" s="20">
        <f t="shared" si="0"/>
        <v>0</v>
      </c>
      <c r="H28" s="20">
        <f>D28+E28+F28+G28</f>
        <v>6065.0599999999995</v>
      </c>
      <c r="I28" s="28">
        <f>D28+E28</f>
        <v>6065.0599999999995</v>
      </c>
    </row>
    <row r="29" spans="1:9" x14ac:dyDescent="0.2">
      <c r="A29" s="29" t="s">
        <v>22</v>
      </c>
      <c r="B29" s="30"/>
      <c r="C29" s="30"/>
      <c r="D29" s="30"/>
      <c r="E29" s="30"/>
      <c r="F29" s="30"/>
      <c r="G29" s="30"/>
      <c r="H29" s="30"/>
    </row>
    <row r="30" spans="1:9" x14ac:dyDescent="0.2">
      <c r="A30" s="18">
        <v>4</v>
      </c>
      <c r="B30" s="19" t="s">
        <v>20</v>
      </c>
      <c r="C30" s="19" t="s">
        <v>47</v>
      </c>
      <c r="D30" s="21"/>
      <c r="E30" s="21"/>
      <c r="F30" s="21"/>
      <c r="G30" s="21">
        <v>0</v>
      </c>
      <c r="H30" s="20">
        <f>G30+D30+E30+F30</f>
        <v>0</v>
      </c>
    </row>
    <row r="31" spans="1:9" x14ac:dyDescent="0.2">
      <c r="A31" s="22"/>
      <c r="B31" s="40" t="s">
        <v>23</v>
      </c>
      <c r="C31" s="41"/>
      <c r="D31" s="21">
        <f>D30</f>
        <v>0</v>
      </c>
      <c r="E31" s="21">
        <f>E30</f>
        <v>0</v>
      </c>
      <c r="F31" s="21">
        <f>F30</f>
        <v>0</v>
      </c>
      <c r="G31" s="20">
        <v>0</v>
      </c>
      <c r="H31" s="20">
        <f>G31+F31+E31+D31</f>
        <v>0</v>
      </c>
    </row>
    <row r="32" spans="1:9" x14ac:dyDescent="0.2">
      <c r="A32" s="22"/>
      <c r="B32" s="40" t="s">
        <v>24</v>
      </c>
      <c r="C32" s="41"/>
      <c r="D32" s="20">
        <f>D28+D31</f>
        <v>4245.5419999999995</v>
      </c>
      <c r="E32" s="20">
        <f t="shared" ref="E32:G32" si="1">E28+E31</f>
        <v>1819.518</v>
      </c>
      <c r="F32" s="20">
        <f t="shared" si="1"/>
        <v>0</v>
      </c>
      <c r="G32" s="20">
        <f t="shared" si="1"/>
        <v>0</v>
      </c>
      <c r="H32" s="20">
        <f>H28+H31</f>
        <v>6065.0599999999995</v>
      </c>
    </row>
    <row r="33" spans="1:8" x14ac:dyDescent="0.2">
      <c r="A33" s="29" t="s">
        <v>40</v>
      </c>
      <c r="B33" s="30"/>
      <c r="C33" s="30"/>
      <c r="D33" s="30"/>
      <c r="E33" s="30"/>
      <c r="F33" s="30"/>
      <c r="G33" s="30"/>
      <c r="H33" s="30"/>
    </row>
    <row r="34" spans="1:8" ht="38.25" x14ac:dyDescent="0.2">
      <c r="A34" s="18">
        <v>5</v>
      </c>
      <c r="B34" s="19" t="s">
        <v>45</v>
      </c>
      <c r="C34" s="19" t="s">
        <v>38</v>
      </c>
      <c r="D34" s="21"/>
      <c r="E34" s="21"/>
      <c r="F34" s="21"/>
      <c r="G34" s="20">
        <f>(D32+E32+F32)/100*2.14</f>
        <v>129.792284</v>
      </c>
      <c r="H34" s="20">
        <f>D34+E34+F34+G34</f>
        <v>129.792284</v>
      </c>
    </row>
    <row r="35" spans="1:8" ht="38.25" x14ac:dyDescent="0.2">
      <c r="A35" s="18">
        <v>6</v>
      </c>
      <c r="B35" s="19" t="s">
        <v>45</v>
      </c>
      <c r="C35" s="26" t="s">
        <v>39</v>
      </c>
      <c r="D35" s="21"/>
      <c r="E35" s="21"/>
      <c r="F35" s="21"/>
      <c r="G35" s="20">
        <f>(D32+E32+F32+G39+G40+G41+G42+G43+G44+G32)/100*8.44</f>
        <v>554.26830399999994</v>
      </c>
      <c r="H35" s="20">
        <f>D35+E35+F35+G35</f>
        <v>554.26830399999994</v>
      </c>
    </row>
    <row r="36" spans="1:8" x14ac:dyDescent="0.2">
      <c r="A36" s="22"/>
      <c r="B36" s="40" t="s">
        <v>41</v>
      </c>
      <c r="C36" s="41"/>
      <c r="D36" s="21">
        <f>D34+D35</f>
        <v>0</v>
      </c>
      <c r="E36" s="21">
        <f t="shared" ref="E36:F36" si="2">E34+E35</f>
        <v>0</v>
      </c>
      <c r="F36" s="21">
        <f t="shared" si="2"/>
        <v>0</v>
      </c>
      <c r="G36" s="21">
        <f>G34+G35</f>
        <v>684.06058799999994</v>
      </c>
      <c r="H36" s="20">
        <f>D36+E36+F36+G36</f>
        <v>684.06058799999994</v>
      </c>
    </row>
    <row r="37" spans="1:8" x14ac:dyDescent="0.2">
      <c r="A37" s="22"/>
      <c r="B37" s="40" t="s">
        <v>42</v>
      </c>
      <c r="C37" s="41"/>
      <c r="D37" s="20">
        <f>D32+D36</f>
        <v>4245.5419999999995</v>
      </c>
      <c r="E37" s="20">
        <f t="shared" ref="E37:F37" si="3">E32+E36</f>
        <v>1819.518</v>
      </c>
      <c r="F37" s="20">
        <f t="shared" si="3"/>
        <v>0</v>
      </c>
      <c r="G37" s="20">
        <f>G32+G36</f>
        <v>684.06058799999994</v>
      </c>
      <c r="H37" s="20">
        <f>H36+H32</f>
        <v>6749.1205879999998</v>
      </c>
    </row>
    <row r="38" spans="1:8" x14ac:dyDescent="0.2">
      <c r="A38" s="29" t="s">
        <v>25</v>
      </c>
      <c r="B38" s="30"/>
      <c r="C38" s="30"/>
      <c r="D38" s="30"/>
      <c r="E38" s="30"/>
      <c r="F38" s="30"/>
      <c r="G38" s="30"/>
      <c r="H38" s="30"/>
    </row>
    <row r="39" spans="1:8" x14ac:dyDescent="0.2">
      <c r="A39" s="18">
        <v>7</v>
      </c>
      <c r="B39" s="23"/>
      <c r="C39" s="19" t="s">
        <v>48</v>
      </c>
      <c r="D39" s="21"/>
      <c r="E39" s="21"/>
      <c r="F39" s="21"/>
      <c r="G39" s="27">
        <v>297.10000000000002</v>
      </c>
      <c r="H39" s="20">
        <f>G39+F39+E39+D39</f>
        <v>297.10000000000002</v>
      </c>
    </row>
    <row r="40" spans="1:8" x14ac:dyDescent="0.2">
      <c r="A40" s="18">
        <v>8</v>
      </c>
      <c r="B40" s="23"/>
      <c r="C40" s="19" t="s">
        <v>26</v>
      </c>
      <c r="D40" s="21"/>
      <c r="E40" s="21"/>
      <c r="F40" s="21"/>
      <c r="G40" s="27">
        <v>61.53</v>
      </c>
      <c r="H40" s="20">
        <f t="shared" ref="H40:H44" si="4">G40+F40+E40+D40</f>
        <v>61.53</v>
      </c>
    </row>
    <row r="41" spans="1:8" x14ac:dyDescent="0.2">
      <c r="A41" s="18">
        <v>9</v>
      </c>
      <c r="B41" s="23"/>
      <c r="C41" s="19" t="s">
        <v>27</v>
      </c>
      <c r="D41" s="21"/>
      <c r="E41" s="21"/>
      <c r="F41" s="21"/>
      <c r="G41" s="27">
        <v>44.39</v>
      </c>
      <c r="H41" s="20">
        <f t="shared" si="4"/>
        <v>44.39</v>
      </c>
    </row>
    <row r="42" spans="1:8" x14ac:dyDescent="0.2">
      <c r="A42" s="18">
        <v>10</v>
      </c>
      <c r="B42" s="23"/>
      <c r="C42" s="19" t="s">
        <v>28</v>
      </c>
      <c r="D42" s="21"/>
      <c r="E42" s="21"/>
      <c r="F42" s="21"/>
      <c r="G42" s="27">
        <v>40.58</v>
      </c>
      <c r="H42" s="20">
        <f t="shared" si="4"/>
        <v>40.58</v>
      </c>
    </row>
    <row r="43" spans="1:8" x14ac:dyDescent="0.2">
      <c r="A43" s="18">
        <v>11</v>
      </c>
      <c r="B43" s="23"/>
      <c r="C43" s="19" t="s">
        <v>37</v>
      </c>
      <c r="D43" s="21"/>
      <c r="E43" s="21"/>
      <c r="F43" s="21"/>
      <c r="G43" s="27">
        <v>8.5</v>
      </c>
      <c r="H43" s="20">
        <f t="shared" si="4"/>
        <v>8.5</v>
      </c>
    </row>
    <row r="44" spans="1:8" x14ac:dyDescent="0.2">
      <c r="A44" s="18">
        <v>12</v>
      </c>
      <c r="B44" s="23"/>
      <c r="C44" s="19" t="s">
        <v>29</v>
      </c>
      <c r="D44" s="21"/>
      <c r="E44" s="21"/>
      <c r="F44" s="21"/>
      <c r="G44" s="20">
        <v>50</v>
      </c>
      <c r="H44" s="20">
        <f t="shared" si="4"/>
        <v>50</v>
      </c>
    </row>
    <row r="45" spans="1:8" ht="38.25" x14ac:dyDescent="0.2">
      <c r="A45" s="18">
        <v>13</v>
      </c>
      <c r="B45" s="19" t="s">
        <v>45</v>
      </c>
      <c r="C45" s="19" t="s">
        <v>36</v>
      </c>
      <c r="D45" s="21"/>
      <c r="E45" s="21"/>
      <c r="F45" s="21"/>
      <c r="G45" s="20">
        <f>(D32+E32+F32+G39+G40+G41+G42+G43+G44+G32)/100*5.99</f>
        <v>393.372884</v>
      </c>
      <c r="H45" s="20">
        <f>G45+F45+E45+D45</f>
        <v>393.372884</v>
      </c>
    </row>
    <row r="46" spans="1:8" x14ac:dyDescent="0.2">
      <c r="A46" s="22"/>
      <c r="B46" s="40" t="s">
        <v>30</v>
      </c>
      <c r="C46" s="41"/>
      <c r="D46" s="20">
        <f t="shared" ref="D46:F46" si="5">D39+D40+D41+D42+D43+D44+D45</f>
        <v>0</v>
      </c>
      <c r="E46" s="20">
        <f t="shared" si="5"/>
        <v>0</v>
      </c>
      <c r="F46" s="20">
        <f t="shared" si="5"/>
        <v>0</v>
      </c>
      <c r="G46" s="20">
        <f>G39+G40+G41+G42+G43+G44+G45</f>
        <v>895.47288400000002</v>
      </c>
      <c r="H46" s="20">
        <f>G46+F46+E46+D46</f>
        <v>895.47288400000002</v>
      </c>
    </row>
    <row r="47" spans="1:8" x14ac:dyDescent="0.2">
      <c r="A47" s="22"/>
      <c r="B47" s="40" t="s">
        <v>31</v>
      </c>
      <c r="C47" s="41"/>
      <c r="D47" s="20">
        <f>D37+D46</f>
        <v>4245.5419999999995</v>
      </c>
      <c r="E47" s="20">
        <f t="shared" ref="E47:G47" si="6">E37+E46</f>
        <v>1819.518</v>
      </c>
      <c r="F47" s="20">
        <f t="shared" si="6"/>
        <v>0</v>
      </c>
      <c r="G47" s="20">
        <f t="shared" si="6"/>
        <v>1579.5334720000001</v>
      </c>
      <c r="H47" s="20">
        <f>D47+E47+F47+G47</f>
        <v>7644.5934719999996</v>
      </c>
    </row>
    <row r="48" spans="1:8" x14ac:dyDescent="0.2">
      <c r="A48" s="29" t="s">
        <v>32</v>
      </c>
      <c r="B48" s="30"/>
      <c r="C48" s="30"/>
      <c r="D48" s="30"/>
      <c r="E48" s="30"/>
      <c r="F48" s="30"/>
      <c r="G48" s="30"/>
      <c r="H48" s="30"/>
    </row>
    <row r="49" spans="1:8" x14ac:dyDescent="0.2">
      <c r="A49" s="18">
        <v>14</v>
      </c>
      <c r="B49" s="23"/>
      <c r="C49" s="19" t="s">
        <v>33</v>
      </c>
      <c r="D49" s="20">
        <f>D47/100*20</f>
        <v>849.10839999999996</v>
      </c>
      <c r="E49" s="20">
        <f>E47/100*20</f>
        <v>363.90359999999998</v>
      </c>
      <c r="F49" s="20">
        <f t="shared" ref="F49:G49" si="7">F47/100*20</f>
        <v>0</v>
      </c>
      <c r="G49" s="20">
        <f t="shared" si="7"/>
        <v>315.90669440000005</v>
      </c>
      <c r="H49" s="20">
        <f>H47/100*20</f>
        <v>1528.9186943999998</v>
      </c>
    </row>
    <row r="50" spans="1:8" x14ac:dyDescent="0.2">
      <c r="A50" s="22"/>
      <c r="B50" s="40" t="s">
        <v>34</v>
      </c>
      <c r="C50" s="41"/>
      <c r="D50" s="20">
        <f>D49</f>
        <v>849.10839999999996</v>
      </c>
      <c r="E50" s="20">
        <f>E49</f>
        <v>363.90359999999998</v>
      </c>
      <c r="F50" s="21">
        <f>F49</f>
        <v>0</v>
      </c>
      <c r="G50" s="20">
        <f>G49</f>
        <v>315.90669440000005</v>
      </c>
      <c r="H50" s="20">
        <f>D50+E50+F50+G50</f>
        <v>1528.9186944</v>
      </c>
    </row>
    <row r="51" spans="1:8" x14ac:dyDescent="0.2">
      <c r="A51" s="22"/>
      <c r="B51" s="40" t="s">
        <v>35</v>
      </c>
      <c r="C51" s="41"/>
      <c r="D51" s="20">
        <f>D47+D49</f>
        <v>5094.6503999999995</v>
      </c>
      <c r="E51" s="20">
        <f>E47+E49</f>
        <v>2183.4216000000001</v>
      </c>
      <c r="F51" s="20">
        <f t="shared" ref="F51" si="8">F47+F49</f>
        <v>0</v>
      </c>
      <c r="G51" s="20">
        <f>G47+G49</f>
        <v>1895.4401664000002</v>
      </c>
      <c r="H51" s="20">
        <f>H47+H49</f>
        <v>9173.5121663999998</v>
      </c>
    </row>
  </sheetData>
  <mergeCells count="28">
    <mergeCell ref="B47:C47"/>
    <mergeCell ref="A48:H48"/>
    <mergeCell ref="B50:C50"/>
    <mergeCell ref="B51:C51"/>
    <mergeCell ref="B28:C28"/>
    <mergeCell ref="A29:H29"/>
    <mergeCell ref="B31:C31"/>
    <mergeCell ref="B32:C32"/>
    <mergeCell ref="A38:H38"/>
    <mergeCell ref="B46:C46"/>
    <mergeCell ref="A33:H33"/>
    <mergeCell ref="B36:C36"/>
    <mergeCell ref="B37:C37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</mergeCells>
  <pageMargins left="0.23622047244094491" right="0.23622047244094491" top="0.74803149606299213" bottom="0.74803149606299213" header="0.31496062992125984" footer="0.31496062992125984"/>
  <pageSetup paperSize="9" scale="69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1"/>
  <sheetViews>
    <sheetView view="pageBreakPreview" zoomScale="70" zoomScaleNormal="75" zoomScaleSheetLayoutView="70" workbookViewId="0"/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4.140625" style="11" customWidth="1"/>
    <col min="7" max="7" width="12.5703125" style="11" customWidth="1"/>
    <col min="8" max="8" width="13.85546875" style="11" customWidth="1"/>
    <col min="9" max="10" width="0" style="4" hidden="1" customWidth="1"/>
    <col min="11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1" t="s">
        <v>2</v>
      </c>
      <c r="D2" s="31"/>
      <c r="E2" s="31"/>
      <c r="F2" s="31"/>
      <c r="G2" s="31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8" t="s">
        <v>44</v>
      </c>
      <c r="C6" s="38"/>
      <c r="D6" s="24">
        <f>H51</f>
        <v>1282.8492179550999</v>
      </c>
      <c r="E6" s="2" t="s">
        <v>43</v>
      </c>
      <c r="F6" s="2"/>
      <c r="G6" s="2"/>
      <c r="H6" s="2"/>
    </row>
    <row r="7" spans="2:8" x14ac:dyDescent="0.2">
      <c r="B7" s="39" t="s">
        <v>5</v>
      </c>
      <c r="C7" s="39"/>
      <c r="D7" s="2"/>
      <c r="E7" s="2" t="s">
        <v>43</v>
      </c>
      <c r="F7" s="2"/>
      <c r="G7" s="2"/>
      <c r="H7" s="2"/>
    </row>
    <row r="8" spans="2:8" ht="28.5" customHeight="1" x14ac:dyDescent="0.2">
      <c r="C8" s="42" t="s">
        <v>49</v>
      </c>
      <c r="D8" s="33"/>
      <c r="E8" s="33"/>
      <c r="F8" s="33"/>
      <c r="G8" s="33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4" t="s">
        <v>56</v>
      </c>
      <c r="D15" s="31"/>
      <c r="E15" s="31"/>
      <c r="F15" s="31"/>
      <c r="G15" s="31"/>
      <c r="H15" s="2"/>
    </row>
    <row r="16" spans="2:8" x14ac:dyDescent="0.2">
      <c r="D16" s="14" t="s">
        <v>9</v>
      </c>
      <c r="F16" s="2"/>
      <c r="G16" s="2"/>
      <c r="H16" s="2"/>
    </row>
    <row r="17" spans="1:10" x14ac:dyDescent="0.2">
      <c r="H17" s="2"/>
    </row>
    <row r="18" spans="1:10" x14ac:dyDescent="0.2">
      <c r="D18" s="13"/>
      <c r="E18" s="2"/>
      <c r="F18" s="2"/>
      <c r="G18" s="2"/>
      <c r="H18" s="2"/>
    </row>
    <row r="19" spans="1:10" ht="12.75" customHeight="1" x14ac:dyDescent="0.2">
      <c r="A19" s="35" t="s">
        <v>10</v>
      </c>
      <c r="B19" s="36" t="s">
        <v>11</v>
      </c>
      <c r="C19" s="36" t="s">
        <v>12</v>
      </c>
      <c r="D19" s="37" t="s">
        <v>13</v>
      </c>
      <c r="E19" s="37"/>
      <c r="F19" s="37"/>
      <c r="G19" s="37"/>
      <c r="H19" s="35" t="s">
        <v>14</v>
      </c>
    </row>
    <row r="20" spans="1:10" x14ac:dyDescent="0.2">
      <c r="A20" s="35"/>
      <c r="B20" s="36"/>
      <c r="C20" s="36"/>
      <c r="D20" s="35" t="s">
        <v>15</v>
      </c>
      <c r="E20" s="35" t="s">
        <v>16</v>
      </c>
      <c r="F20" s="35" t="s">
        <v>17</v>
      </c>
      <c r="G20" s="35" t="s">
        <v>18</v>
      </c>
      <c r="H20" s="35"/>
    </row>
    <row r="21" spans="1:10" x14ac:dyDescent="0.2">
      <c r="A21" s="35"/>
      <c r="B21" s="36"/>
      <c r="C21" s="36"/>
      <c r="D21" s="35"/>
      <c r="E21" s="35"/>
      <c r="F21" s="35"/>
      <c r="G21" s="35"/>
      <c r="H21" s="35"/>
    </row>
    <row r="22" spans="1:10" x14ac:dyDescent="0.2">
      <c r="A22" s="35"/>
      <c r="B22" s="36"/>
      <c r="C22" s="36"/>
      <c r="D22" s="35"/>
      <c r="E22" s="35"/>
      <c r="F22" s="35"/>
      <c r="G22" s="35"/>
      <c r="H22" s="35"/>
    </row>
    <row r="23" spans="1:10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10" x14ac:dyDescent="0.2">
      <c r="A24" s="29" t="s">
        <v>19</v>
      </c>
      <c r="B24" s="30"/>
      <c r="C24" s="30"/>
      <c r="D24" s="30"/>
      <c r="E24" s="30"/>
      <c r="F24" s="30"/>
      <c r="G24" s="30"/>
      <c r="H24" s="30"/>
    </row>
    <row r="25" spans="1:10" ht="38.25" x14ac:dyDescent="0.2">
      <c r="A25" s="18">
        <v>1</v>
      </c>
      <c r="B25" s="19" t="s">
        <v>50</v>
      </c>
      <c r="C25" s="25" t="s">
        <v>53</v>
      </c>
      <c r="D25" s="27">
        <f>(304.53+368.72+2547.41)*0.7/7.21</f>
        <v>312.68543689320381</v>
      </c>
      <c r="E25" s="27">
        <f>(304.53+368.72+2547.41)*0.3/7.21</f>
        <v>134.00804438280164</v>
      </c>
      <c r="F25" s="21">
        <v>0</v>
      </c>
      <c r="G25" s="21">
        <v>0</v>
      </c>
      <c r="H25" s="20">
        <f>D25+E25+G25+F25</f>
        <v>446.69348127600546</v>
      </c>
    </row>
    <row r="26" spans="1:10" ht="38.25" x14ac:dyDescent="0.2">
      <c r="A26" s="18">
        <v>2</v>
      </c>
      <c r="B26" s="19" t="s">
        <v>51</v>
      </c>
      <c r="C26" s="25" t="s">
        <v>54</v>
      </c>
      <c r="D26" s="27">
        <f>(247.36+13.64+232.06)*0.7/7.21</f>
        <v>47.869902912621356</v>
      </c>
      <c r="E26" s="27">
        <f>(247.36+13.64+232.06)*0.3/7.21</f>
        <v>20.515672676837728</v>
      </c>
      <c r="F26" s="21">
        <v>0</v>
      </c>
      <c r="G26" s="21">
        <v>0</v>
      </c>
      <c r="H26" s="20">
        <f>D26+E26+G26+F26</f>
        <v>68.38557558945908</v>
      </c>
    </row>
    <row r="27" spans="1:10" ht="38.25" x14ac:dyDescent="0.2">
      <c r="A27" s="18">
        <v>3</v>
      </c>
      <c r="B27" s="19" t="s">
        <v>52</v>
      </c>
      <c r="C27" s="25" t="s">
        <v>55</v>
      </c>
      <c r="D27" s="27">
        <f>(967.45+51.15+870.23+462.51)*0.7/7.21</f>
        <v>228.28543689320389</v>
      </c>
      <c r="E27" s="27">
        <f>(967.45+51.15+870.23+462.51)*0.3/7.21</f>
        <v>97.836615811373093</v>
      </c>
      <c r="F27" s="21">
        <v>0</v>
      </c>
      <c r="G27" s="21">
        <v>0</v>
      </c>
      <c r="H27" s="20">
        <f>D27+E27+G27+F27</f>
        <v>326.12205270457696</v>
      </c>
    </row>
    <row r="28" spans="1:10" x14ac:dyDescent="0.2">
      <c r="A28" s="22"/>
      <c r="B28" s="40" t="s">
        <v>21</v>
      </c>
      <c r="C28" s="41"/>
      <c r="D28" s="20">
        <f>D25+D26+D27</f>
        <v>588.84077669902899</v>
      </c>
      <c r="E28" s="20">
        <f t="shared" ref="E28:G28" si="0">E25+E26+E27</f>
        <v>252.36033287101247</v>
      </c>
      <c r="F28" s="20">
        <f t="shared" si="0"/>
        <v>0</v>
      </c>
      <c r="G28" s="20">
        <f t="shared" si="0"/>
        <v>0</v>
      </c>
      <c r="H28" s="20">
        <f>D28+E28+F28+G28</f>
        <v>841.20110957004147</v>
      </c>
      <c r="I28" s="28">
        <f>D28+E28</f>
        <v>841.20110957004147</v>
      </c>
      <c r="J28" s="4">
        <f>I28*1.2</f>
        <v>1009.4413314840497</v>
      </c>
    </row>
    <row r="29" spans="1:10" x14ac:dyDescent="0.2">
      <c r="A29" s="29" t="s">
        <v>22</v>
      </c>
      <c r="B29" s="30"/>
      <c r="C29" s="30"/>
      <c r="D29" s="30"/>
      <c r="E29" s="30"/>
      <c r="F29" s="30"/>
      <c r="G29" s="30"/>
      <c r="H29" s="30"/>
    </row>
    <row r="30" spans="1:10" x14ac:dyDescent="0.2">
      <c r="A30" s="18">
        <v>4</v>
      </c>
      <c r="B30" s="19" t="s">
        <v>20</v>
      </c>
      <c r="C30" s="19" t="s">
        <v>47</v>
      </c>
      <c r="D30" s="21"/>
      <c r="E30" s="21"/>
      <c r="F30" s="21"/>
      <c r="G30" s="21">
        <v>0</v>
      </c>
      <c r="H30" s="20">
        <f>G30+D30+E30+F30</f>
        <v>0</v>
      </c>
    </row>
    <row r="31" spans="1:10" x14ac:dyDescent="0.2">
      <c r="A31" s="22"/>
      <c r="B31" s="40" t="s">
        <v>23</v>
      </c>
      <c r="C31" s="41"/>
      <c r="D31" s="21">
        <f>D30</f>
        <v>0</v>
      </c>
      <c r="E31" s="21">
        <f>E30</f>
        <v>0</v>
      </c>
      <c r="F31" s="21">
        <f>F30</f>
        <v>0</v>
      </c>
      <c r="G31" s="20">
        <v>0</v>
      </c>
      <c r="H31" s="20">
        <f>G31+F31+E31+D31</f>
        <v>0</v>
      </c>
    </row>
    <row r="32" spans="1:10" x14ac:dyDescent="0.2">
      <c r="A32" s="22"/>
      <c r="B32" s="40" t="s">
        <v>24</v>
      </c>
      <c r="C32" s="41"/>
      <c r="D32" s="20">
        <f>D28+D31</f>
        <v>588.84077669902899</v>
      </c>
      <c r="E32" s="20">
        <f t="shared" ref="E32:G32" si="1">E28+E31</f>
        <v>252.36033287101247</v>
      </c>
      <c r="F32" s="20">
        <f t="shared" si="1"/>
        <v>0</v>
      </c>
      <c r="G32" s="20">
        <f t="shared" si="1"/>
        <v>0</v>
      </c>
      <c r="H32" s="20">
        <f>H28+H31</f>
        <v>841.20110957004147</v>
      </c>
    </row>
    <row r="33" spans="1:9" x14ac:dyDescent="0.2">
      <c r="A33" s="29" t="s">
        <v>40</v>
      </c>
      <c r="B33" s="30"/>
      <c r="C33" s="30"/>
      <c r="D33" s="30"/>
      <c r="E33" s="30"/>
      <c r="F33" s="30"/>
      <c r="G33" s="30"/>
      <c r="H33" s="30"/>
    </row>
    <row r="34" spans="1:9" ht="38.25" x14ac:dyDescent="0.2">
      <c r="A34" s="18">
        <v>5</v>
      </c>
      <c r="B34" s="19" t="s">
        <v>45</v>
      </c>
      <c r="C34" s="19" t="s">
        <v>38</v>
      </c>
      <c r="D34" s="21"/>
      <c r="E34" s="21"/>
      <c r="F34" s="21"/>
      <c r="G34" s="20">
        <f>(D32+E32+F32)/100*2.14</f>
        <v>18.001703744798888</v>
      </c>
      <c r="H34" s="20">
        <f>D34+E34+F34+G34</f>
        <v>18.001703744798888</v>
      </c>
    </row>
    <row r="35" spans="1:9" ht="38.25" x14ac:dyDescent="0.2">
      <c r="A35" s="18">
        <v>6</v>
      </c>
      <c r="B35" s="19" t="s">
        <v>45</v>
      </c>
      <c r="C35" s="26" t="s">
        <v>39</v>
      </c>
      <c r="D35" s="21"/>
      <c r="E35" s="21"/>
      <c r="F35" s="21"/>
      <c r="G35" s="20">
        <f>(D32+E32+F32+G39+G40+G41+G42+G43+G44+G32)/100*8.44</f>
        <v>77.521382388168291</v>
      </c>
      <c r="H35" s="20">
        <f>D35+E35+F35+G35</f>
        <v>77.521382388168291</v>
      </c>
    </row>
    <row r="36" spans="1:9" x14ac:dyDescent="0.2">
      <c r="A36" s="22"/>
      <c r="B36" s="40" t="s">
        <v>41</v>
      </c>
      <c r="C36" s="41"/>
      <c r="D36" s="21">
        <f>D34+D35</f>
        <v>0</v>
      </c>
      <c r="E36" s="21">
        <f t="shared" ref="E36:F36" si="2">E34+E35</f>
        <v>0</v>
      </c>
      <c r="F36" s="21">
        <f t="shared" si="2"/>
        <v>0</v>
      </c>
      <c r="G36" s="21">
        <f>G34+G35</f>
        <v>95.52308613296718</v>
      </c>
      <c r="H36" s="20">
        <f>D36+E36+F36+G36</f>
        <v>95.52308613296718</v>
      </c>
    </row>
    <row r="37" spans="1:9" x14ac:dyDescent="0.2">
      <c r="A37" s="22"/>
      <c r="B37" s="40" t="s">
        <v>42</v>
      </c>
      <c r="C37" s="41"/>
      <c r="D37" s="20">
        <f>D32+D36</f>
        <v>588.84077669902899</v>
      </c>
      <c r="E37" s="20">
        <f t="shared" ref="E37:F37" si="3">E32+E36</f>
        <v>252.36033287101247</v>
      </c>
      <c r="F37" s="20">
        <f t="shared" si="3"/>
        <v>0</v>
      </c>
      <c r="G37" s="20">
        <f>G32+G36</f>
        <v>95.52308613296718</v>
      </c>
      <c r="H37" s="20">
        <f>H36+H32</f>
        <v>936.7241957030086</v>
      </c>
    </row>
    <row r="38" spans="1:9" x14ac:dyDescent="0.2">
      <c r="A38" s="29" t="s">
        <v>25</v>
      </c>
      <c r="B38" s="30"/>
      <c r="C38" s="30"/>
      <c r="D38" s="30"/>
      <c r="E38" s="30"/>
      <c r="F38" s="30"/>
      <c r="G38" s="30"/>
      <c r="H38" s="30"/>
    </row>
    <row r="39" spans="1:9" x14ac:dyDescent="0.2">
      <c r="A39" s="18">
        <v>7</v>
      </c>
      <c r="B39" s="23"/>
      <c r="C39" s="19" t="s">
        <v>48</v>
      </c>
      <c r="D39" s="21"/>
      <c r="E39" s="21"/>
      <c r="F39" s="21"/>
      <c r="G39" s="27">
        <f>тек.ц.!G39/4.91</f>
        <v>60.509164969450104</v>
      </c>
      <c r="H39" s="20">
        <f>G39+F39+E39+D39</f>
        <v>60.509164969450104</v>
      </c>
      <c r="I39" s="4">
        <f>H39*1.2</f>
        <v>72.610997963340125</v>
      </c>
    </row>
    <row r="40" spans="1:9" x14ac:dyDescent="0.2">
      <c r="A40" s="18">
        <v>8</v>
      </c>
      <c r="B40" s="23"/>
      <c r="C40" s="19" t="s">
        <v>26</v>
      </c>
      <c r="D40" s="21"/>
      <c r="E40" s="21"/>
      <c r="F40" s="21"/>
      <c r="G40" s="27">
        <f>тек.ц.!G40/12.21</f>
        <v>5.0393120393120387</v>
      </c>
      <c r="H40" s="20">
        <f t="shared" ref="H40:H45" si="4">G40+F40+E40+D40</f>
        <v>5.0393120393120387</v>
      </c>
    </row>
    <row r="41" spans="1:9" x14ac:dyDescent="0.2">
      <c r="A41" s="18">
        <v>9</v>
      </c>
      <c r="B41" s="23"/>
      <c r="C41" s="19" t="s">
        <v>27</v>
      </c>
      <c r="D41" s="21"/>
      <c r="E41" s="21"/>
      <c r="F41" s="21"/>
      <c r="G41" s="27">
        <f>тек.ц.!G41/12.21</f>
        <v>3.6355446355446355</v>
      </c>
      <c r="H41" s="20">
        <f t="shared" si="4"/>
        <v>3.6355446355446355</v>
      </c>
    </row>
    <row r="42" spans="1:9" x14ac:dyDescent="0.2">
      <c r="A42" s="18">
        <v>10</v>
      </c>
      <c r="B42" s="23"/>
      <c r="C42" s="19" t="s">
        <v>28</v>
      </c>
      <c r="D42" s="21"/>
      <c r="E42" s="21"/>
      <c r="F42" s="21"/>
      <c r="G42" s="27">
        <f>тек.ц.!G42/12.21</f>
        <v>3.3235053235053234</v>
      </c>
      <c r="H42" s="20">
        <f t="shared" si="4"/>
        <v>3.3235053235053234</v>
      </c>
    </row>
    <row r="43" spans="1:9" x14ac:dyDescent="0.2">
      <c r="A43" s="18">
        <v>11</v>
      </c>
      <c r="B43" s="23"/>
      <c r="C43" s="19" t="s">
        <v>37</v>
      </c>
      <c r="D43" s="21"/>
      <c r="E43" s="21"/>
      <c r="F43" s="21"/>
      <c r="G43" s="27">
        <f>тек.ц.!G43/12.21</f>
        <v>0.69615069615069614</v>
      </c>
      <c r="H43" s="20">
        <f t="shared" si="4"/>
        <v>0.69615069615069614</v>
      </c>
    </row>
    <row r="44" spans="1:9" x14ac:dyDescent="0.2">
      <c r="A44" s="18">
        <v>12</v>
      </c>
      <c r="B44" s="23"/>
      <c r="C44" s="19" t="s">
        <v>29</v>
      </c>
      <c r="D44" s="21"/>
      <c r="E44" s="21"/>
      <c r="F44" s="21"/>
      <c r="G44" s="27">
        <f>50/12.21</f>
        <v>4.0950040950040947</v>
      </c>
      <c r="H44" s="20">
        <f t="shared" si="4"/>
        <v>4.0950040950040947</v>
      </c>
    </row>
    <row r="45" spans="1:9" ht="38.25" x14ac:dyDescent="0.2">
      <c r="A45" s="18">
        <v>13</v>
      </c>
      <c r="B45" s="19" t="s">
        <v>45</v>
      </c>
      <c r="C45" s="19" t="s">
        <v>36</v>
      </c>
      <c r="D45" s="21"/>
      <c r="E45" s="21"/>
      <c r="F45" s="21"/>
      <c r="G45" s="20">
        <f>(D32+E32+F32+G39+G40+G41+G42+G43+G44+G32)/100*5.99</f>
        <v>55.018137500607601</v>
      </c>
      <c r="H45" s="20">
        <f t="shared" si="4"/>
        <v>55.018137500607601</v>
      </c>
    </row>
    <row r="46" spans="1:9" x14ac:dyDescent="0.2">
      <c r="A46" s="22"/>
      <c r="B46" s="40" t="s">
        <v>30</v>
      </c>
      <c r="C46" s="41"/>
      <c r="D46" s="20">
        <f t="shared" ref="D46:F46" si="5">D39+D40+D41+D42+D43+D44+D45</f>
        <v>0</v>
      </c>
      <c r="E46" s="20">
        <f t="shared" si="5"/>
        <v>0</v>
      </c>
      <c r="F46" s="20">
        <f t="shared" si="5"/>
        <v>0</v>
      </c>
      <c r="G46" s="20">
        <f>G39+G40+G41+G42+G43+G44+G45</f>
        <v>132.31681925957452</v>
      </c>
      <c r="H46" s="20">
        <f>G46+F46+E46+D46</f>
        <v>132.31681925957452</v>
      </c>
    </row>
    <row r="47" spans="1:9" x14ac:dyDescent="0.2">
      <c r="A47" s="22"/>
      <c r="B47" s="40" t="s">
        <v>31</v>
      </c>
      <c r="C47" s="41"/>
      <c r="D47" s="20">
        <f>D37+D46</f>
        <v>588.84077669902899</v>
      </c>
      <c r="E47" s="20">
        <f t="shared" ref="E47:G47" si="6">E37+E46</f>
        <v>252.36033287101247</v>
      </c>
      <c r="F47" s="20">
        <f t="shared" si="6"/>
        <v>0</v>
      </c>
      <c r="G47" s="20">
        <f t="shared" si="6"/>
        <v>227.83990539254171</v>
      </c>
      <c r="H47" s="20">
        <f>D47+E47+F47+G47</f>
        <v>1069.0410149625832</v>
      </c>
    </row>
    <row r="48" spans="1:9" x14ac:dyDescent="0.2">
      <c r="A48" s="29" t="s">
        <v>32</v>
      </c>
      <c r="B48" s="30"/>
      <c r="C48" s="30"/>
      <c r="D48" s="30"/>
      <c r="E48" s="30"/>
      <c r="F48" s="30"/>
      <c r="G48" s="30"/>
      <c r="H48" s="30"/>
    </row>
    <row r="49" spans="1:8" x14ac:dyDescent="0.2">
      <c r="A49" s="18">
        <v>14</v>
      </c>
      <c r="B49" s="23"/>
      <c r="C49" s="19" t="s">
        <v>33</v>
      </c>
      <c r="D49" s="20">
        <f>D47/100*20</f>
        <v>117.7681553398058</v>
      </c>
      <c r="E49" s="20">
        <f t="shared" ref="E49:G49" si="7">E47/100*20</f>
        <v>50.472066574202501</v>
      </c>
      <c r="F49" s="20">
        <f t="shared" si="7"/>
        <v>0</v>
      </c>
      <c r="G49" s="20">
        <f t="shared" si="7"/>
        <v>45.567981078508346</v>
      </c>
      <c r="H49" s="20">
        <f>H47/100*20</f>
        <v>213.80820299251664</v>
      </c>
    </row>
    <row r="50" spans="1:8" x14ac:dyDescent="0.2">
      <c r="A50" s="22"/>
      <c r="B50" s="40" t="s">
        <v>34</v>
      </c>
      <c r="C50" s="41"/>
      <c r="D50" s="20">
        <f>D49</f>
        <v>117.7681553398058</v>
      </c>
      <c r="E50" s="20">
        <f>E49</f>
        <v>50.472066574202501</v>
      </c>
      <c r="F50" s="21">
        <f>F49</f>
        <v>0</v>
      </c>
      <c r="G50" s="20">
        <f>G49</f>
        <v>45.567981078508346</v>
      </c>
      <c r="H50" s="20">
        <f>D50+E50+F50+G50</f>
        <v>213.80820299251667</v>
      </c>
    </row>
    <row r="51" spans="1:8" x14ac:dyDescent="0.2">
      <c r="A51" s="22"/>
      <c r="B51" s="40" t="s">
        <v>35</v>
      </c>
      <c r="C51" s="41"/>
      <c r="D51" s="20">
        <f>D47+D49</f>
        <v>706.60893203883484</v>
      </c>
      <c r="E51" s="20">
        <f>E47+E49</f>
        <v>302.83239944521495</v>
      </c>
      <c r="F51" s="20">
        <f t="shared" ref="F51" si="8">F47+F49</f>
        <v>0</v>
      </c>
      <c r="G51" s="20">
        <f>G47+G49</f>
        <v>273.40788647105006</v>
      </c>
      <c r="H51" s="20">
        <f>H47+H49</f>
        <v>1282.8492179550999</v>
      </c>
    </row>
  </sheetData>
  <mergeCells count="28">
    <mergeCell ref="C2:G2"/>
    <mergeCell ref="C8:G8"/>
    <mergeCell ref="C15:G15"/>
    <mergeCell ref="A19:A22"/>
    <mergeCell ref="B19:B22"/>
    <mergeCell ref="C19:C22"/>
    <mergeCell ref="D19:G19"/>
    <mergeCell ref="D20:D22"/>
    <mergeCell ref="E20:E22"/>
    <mergeCell ref="F20:F22"/>
    <mergeCell ref="G20:G22"/>
    <mergeCell ref="B6:C6"/>
    <mergeCell ref="B7:C7"/>
    <mergeCell ref="A24:H24"/>
    <mergeCell ref="H19:H22"/>
    <mergeCell ref="B50:C50"/>
    <mergeCell ref="B51:C51"/>
    <mergeCell ref="B37:C37"/>
    <mergeCell ref="A38:H38"/>
    <mergeCell ref="B46:C46"/>
    <mergeCell ref="B47:C47"/>
    <mergeCell ref="A48:H48"/>
    <mergeCell ref="B32:C32"/>
    <mergeCell ref="A33:H33"/>
    <mergeCell ref="B36:C36"/>
    <mergeCell ref="B28:C28"/>
    <mergeCell ref="A29:H29"/>
    <mergeCell ref="B31:C31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Алферова Ирина Сергеевна</cp:lastModifiedBy>
  <cp:lastPrinted>2022-10-24T12:05:13Z</cp:lastPrinted>
  <dcterms:created xsi:type="dcterms:W3CDTF">2022-07-06T13:17:17Z</dcterms:created>
  <dcterms:modified xsi:type="dcterms:W3CDTF">2022-10-28T05:53:04Z</dcterms:modified>
</cp:coreProperties>
</file>