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05-1-01-07-0-0669\"/>
    </mc:Choice>
  </mc:AlternateContent>
  <xr:revisionPtr revIDLastSave="0" documentId="13_ncr:1_{011E3F6F-EE6F-4070-9438-0185E2AF99BE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I17" i="4"/>
  <c r="D42" i="4" l="1"/>
  <c r="D35" i="4"/>
  <c r="M51" i="4" l="1"/>
  <c r="M50" i="4"/>
  <c r="M49" i="4"/>
  <c r="D44" i="4"/>
  <c r="D43" i="4"/>
  <c r="D41" i="4"/>
  <c r="D40" i="4"/>
  <c r="D39" i="4"/>
  <c r="D38" i="4"/>
  <c r="D37" i="4"/>
  <c r="D36" i="4"/>
  <c r="D183" i="5" l="1"/>
  <c r="D263" i="5" l="1"/>
  <c r="H44" i="4" l="1"/>
  <c r="D220" i="5" l="1"/>
  <c r="D289" i="5" l="1"/>
  <c r="D288" i="5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8" i="4" l="1"/>
  <c r="F18" i="4" s="1"/>
  <c r="H18" i="4" s="1"/>
  <c r="E16" i="4"/>
  <c r="E20" i="4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l="1"/>
  <c r="E39" i="4" s="1"/>
  <c r="F39" i="4" s="1"/>
  <c r="G39" i="4" s="1"/>
  <c r="E35" i="4"/>
  <c r="F35" i="4" s="1"/>
  <c r="C42" i="4"/>
  <c r="C41" i="4"/>
  <c r="I30" i="4"/>
  <c r="C40" i="4"/>
  <c r="E40" i="4" s="1"/>
  <c r="F40" i="4" s="1"/>
  <c r="G40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<sst xmlns="http://schemas.openxmlformats.org/spreadsheetml/2006/main" count="703" uniqueCount="386">
  <si>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</si>
  <si>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</si>
  <si>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</si>
  <si>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</si>
  <si>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</si>
  <si>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</si>
  <si>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</si>
  <si>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</si>
  <si>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</si>
  <si>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</si>
  <si>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</si>
  <si>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</si>
  <si>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</si>
  <si>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</si>
  <si>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</si>
  <si>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</si>
  <si>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</si>
  <si>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</si>
  <si>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</si>
  <si>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</si>
  <si>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</si>
  <si>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</si>
  <si>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</si>
  <si>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</si>
  <si>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</si>
  <si>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</si>
  <si>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</si>
  <si>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</si>
  <si>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</si>
  <si>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</si>
  <si>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</si>
  <si>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</si>
  <si>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</si>
  <si>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</si>
  <si>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</si>
  <si>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</si>
  <si>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</si>
  <si>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</si>
  <si>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</si>
  <si>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</si>
  <si>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</si>
  <si>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</si>
  <si>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</si>
  <si>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</si>
  <si>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</si>
  <si>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</si>
  <si>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</si>
  <si>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</si>
  <si>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</si>
  <si>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</si>
  <si>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</si>
  <si>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</si>
  <si>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</si>
  <si>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</si>
  <si>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</si>
  <si>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</si>
  <si>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</si>
  <si>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</si>
  <si>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</si>
  <si>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</si>
  <si>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</si>
  <si>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</si>
  <si>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</si>
  <si>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</si>
  <si>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</si>
  <si>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</si>
  <si>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</si>
  <si>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</si>
  <si>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</si>
  <si>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</si>
  <si>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</si>
  <si>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</si>
  <si>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</si>
  <si>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</si>
  <si>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</si>
  <si>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</si>
  <si>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</si>
  <si>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</si>
  <si>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</si>
  <si>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</si>
  <si>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</si>
  <si>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</si>
  <si>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</si>
  <si>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</si>
  <si>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</si>
  <si>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</si>
  <si>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</si>
  <si>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</si>
  <si>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</si>
  <si>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</si>
  <si>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</si>
  <si>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</si>
  <si>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</si>
  <si>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</si>
  <si>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</si>
  <si>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</si>
  <si>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</si>
  <si>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</si>
  <si>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</si>
  <si>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</si>
  <si>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</si>
  <si>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</si>
  <si>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</si>
  <si>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</si>
  <si>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</si>
  <si>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</si>
  <si>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</si>
  <si>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</si>
  <si>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</si>
  <si>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</si>
  <si>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</si>
  <si>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</si>
  <si>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</si>
  <si>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</si>
  <si>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</si>
  <si>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</si>
  <si>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</si>
  <si>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</si>
  <si>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</si>
  <si>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</si>
  <si>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</si>
  <si>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</si>
  <si>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</si>
  <si>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</si>
  <si>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</si>
  <si>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</si>
  <si>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</si>
  <si>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</si>
  <si>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</si>
  <si>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</si>
  <si>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</si>
  <si>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</si>
  <si>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</si>
  <si>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</si>
  <si>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</si>
  <si>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</si>
  <si>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</si>
  <si>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</si>
  <si>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</si>
  <si>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</si>
  <si>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</si>
  <si>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</si>
  <si>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</si>
  <si>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</si>
  <si>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</si>
  <si>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</si>
  <si>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</si>
  <si>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</si>
  <si>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</si>
  <si>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</si>
  <si>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</si>
  <si>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</si>
  <si>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</si>
  <si>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</si>
  <si>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</si>
  <si>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</si>
  <si>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</si>
  <si>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</si>
  <si>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</si>
  <si>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</si>
  <si>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</si>
  <si>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</si>
  <si>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</si>
  <si>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</si>
  <si>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</si>
  <si>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</si>
  <si>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</si>
  <si>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</si>
  <si>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</si>
  <si>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</si>
  <si>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</si>
  <si>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</si>
  <si>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</si>
  <si>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</si>
  <si>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</si>
  <si>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</si>
  <si>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</si>
  <si>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</si>
  <si>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</si>
  <si>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</si>
  <si>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</si>
  <si>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</si>
  <si>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</si>
  <si>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</si>
  <si>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</si>
  <si>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</si>
  <si>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</si>
  <si>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</si>
  <si>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</si>
  <si>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</si>
  <si>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</si>
  <si>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</si>
  <si>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</si>
  <si>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</si>
  <si>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</si>
  <si>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</si>
  <si>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</si>
  <si>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</si>
  <si>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</si>
  <si>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</si>
  <si>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</si>
  <si>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</si>
  <si>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</si>
  <si>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</si>
  <si>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</si>
  <si>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</si>
  <si>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</si>
  <si>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</si>
  <si>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</si>
  <si>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</si>
  <si>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</si>
  <si>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</si>
  <si>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</si>
  <si>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</si>
  <si>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</si>
  <si>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</si>
  <si>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</si>
  <si>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</si>
  <si>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</si>
  <si>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</si>
  <si>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</si>
  <si>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</si>
  <si>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</si>
  <si>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</si>
  <si>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</si>
  <si>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</si>
  <si>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</si>
  <si>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</si>
  <si>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</si>
  <si>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</si>
  <si>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</si>
  <si>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</si>
  <si>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</si>
  <si>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</si>
  <si>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</si>
  <si>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</si>
  <si>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</si>
  <si>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</si>
  <si>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</si>
  <si>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</si>
  <si>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</si>
  <si>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</si>
  <si>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</si>
  <si>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</si>
  <si>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</si>
  <si>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</si>
  <si>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</si>
  <si>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</si>
  <si>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</si>
  <si>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</si>
  <si>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</si>
  <si>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</si>
  <si>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</si>
  <si>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</si>
  <si>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</si>
  <si>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</si>
  <si>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</si>
  <si>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</si>
  <si>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</si>
  <si>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</si>
  <si>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</si>
  <si>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</si>
  <si>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</si>
  <si>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</si>
  <si>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</si>
  <si>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</si>
  <si>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</si>
  <si>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</si>
  <si>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</si>
  <si>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</si>
  <si>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</si>
  <si>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</si>
  <si>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</si>
  <si>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</si>
  <si>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</si>
  <si>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</si>
  <si>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</si>
  <si>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</si>
  <si>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</si>
  <si>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</si>
  <si>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</si>
  <si>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</si>
  <si>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</si>
  <si>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</si>
  <si>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</si>
  <si>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</si>
  <si>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</si>
  <si>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</si>
  <si>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</si>
  <si>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</si>
  <si>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</si>
  <si>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</si>
  <si>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</si>
  <si>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</si>
  <si>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</si>
  <si>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</si>
  <si>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</si>
  <si>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</si>
  <si>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</si>
  <si>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</si>
  <si>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</si>
  <si>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</si>
  <si>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</si>
  <si>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</si>
  <si>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</si>
  <si>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</si>
  <si>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</si>
  <si>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</si>
  <si>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</si>
  <si>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</si>
  <si>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</si>
  <si>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</si>
  <si>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</si>
  <si>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</si>
  <si>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</si>
  <si>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</si>
  <si>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</si>
  <si>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</si>
  <si>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</si>
  <si>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</si>
  <si>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</si>
  <si>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</si>
  <si>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</si>
  <si>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</si>
  <si>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</si>
  <si>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</si>
  <si>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</si>
  <si>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</si>
  <si>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</si>
  <si>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</si>
  <si>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</si>
  <si>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</si>
  <si>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</si>
  <si>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</si>
  <si>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</si>
  <si>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</si>
  <si>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</si>
  <si>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</si>
  <si>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</si>
  <si>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</si>
  <si>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</si>
  <si>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</si>
  <si>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</si>
  <si>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</si>
  <si>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</si>
  <si>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</si>
  <si>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</si>
  <si>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</si>
  <si>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</si>
  <si>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</si>
  <si>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</si>
  <si>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</si>
  <si>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</si>
  <si>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</si>
  <si>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</si>
  <si>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</si>
  <si>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</si>
  <si>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</si>
  <si>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</si>
  <si>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</si>
  <si>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</si>
  <si>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</si>
  <si>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</si>
  <si>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</si>
  <si>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</si>
  <si>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</si>
  <si>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</si>
  <si>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</si>
  <si>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</si>
  <si>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</si>
  <si>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</si>
  <si>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</si>
  <si>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</si>
  <si>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</si>
  <si>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</si>
  <si>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</si>
  <si>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</si>
  <si>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</si>
  <si>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</si>
  <si>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Га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</si>
  <si>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</si>
  <si>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</si>
  <si>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</si>
  <si>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L_21-1-05-1-01-07-0-0669</t>
  </si>
  <si>
    <t xml:space="preserve">Выб, Стр-во ВЛ-0,4 кВ от пр-ой КТП-10/0,4 кВ взамен КТП-15 на ул. Железнодорожная в г. Приморск Выборгского района ЛО (21-1-05-1-01-07-0-0669)
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</si>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</sst>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4" fontId="7" fillId="0" borderId="0" xfId="0" applyNumberFormat="1" applyFont="1" applyFill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69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7.85546875" style="59" customWidth="1"/>
    <col min="8" max="8" width="17.570312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70" t="s">
        <v>19</v>
      </c>
    </row>
    <row r="5" spans="1:16" ht="39" customHeight="1" x14ac:dyDescent="0.25">
      <c r="A5" s="109" t="s">
        <v>384</v>
      </c>
      <c r="B5" s="109"/>
      <c r="C5" s="109"/>
      <c r="D5" s="109"/>
      <c r="E5" s="109"/>
      <c r="F5" s="109"/>
    </row>
    <row r="7" spans="1:16" ht="21" customHeight="1" x14ac:dyDescent="0.25">
      <c r="A7" s="71" t="s">
        <v>8</v>
      </c>
      <c r="F7" s="110" t="s">
        <v>383</v>
      </c>
      <c r="G7" s="110"/>
      <c r="H7" s="110"/>
    </row>
    <row r="8" spans="1:16" ht="13.9" x14ac:dyDescent="0.25">
      <c r="A8" s="72"/>
    </row>
    <row r="9" spans="1:16" x14ac:dyDescent="0.25">
      <c r="A9" s="71" t="s">
        <v>15</v>
      </c>
      <c r="F9" s="110" t="s">
        <v>334</v>
      </c>
      <c r="G9" s="110"/>
      <c r="H9" s="110"/>
    </row>
    <row r="10" spans="1:16" ht="13.9" x14ac:dyDescent="0.25">
      <c r="A10" s="72"/>
    </row>
    <row r="11" spans="1:16" x14ac:dyDescent="0.25">
      <c r="A11" s="73" t="s">
        <v>20</v>
      </c>
      <c r="B11" s="74"/>
      <c r="C11" s="74"/>
    </row>
    <row r="12" spans="1:16" x14ac:dyDescent="0.25">
      <c r="H12" s="60" t="s">
        <v>385</v>
      </c>
    </row>
    <row r="13" spans="1:16" s="69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68"/>
      <c r="J13" s="67"/>
      <c r="K13" s="75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67"/>
      <c r="J14" s="67"/>
      <c r="K14" s="75">
        <v>6.16</v>
      </c>
      <c r="M14" s="76"/>
      <c r="N14" s="77"/>
      <c r="O14" s="52"/>
      <c r="P14" s="78"/>
    </row>
    <row r="15" spans="1:16" ht="15.75" x14ac:dyDescent="0.25">
      <c r="A15" s="79" t="s">
        <v>22</v>
      </c>
      <c r="B15" s="80" t="s">
        <v>23</v>
      </c>
      <c r="C15" s="81"/>
      <c r="D15" s="62"/>
      <c r="E15" s="62"/>
      <c r="F15" s="62"/>
      <c r="G15" s="62"/>
      <c r="H15" s="62"/>
      <c r="I15" s="66"/>
      <c r="J15" s="66"/>
      <c r="K15" s="75">
        <v>5.62</v>
      </c>
      <c r="M15" s="76"/>
      <c r="N15" s="77"/>
      <c r="O15" s="82"/>
      <c r="P15" s="83"/>
    </row>
    <row r="16" spans="1:16" ht="15.75" x14ac:dyDescent="0.25">
      <c r="A16" s="84" t="s">
        <v>356</v>
      </c>
      <c r="B16" s="85" t="s">
        <v>75</v>
      </c>
      <c r="C16" s="86" t="s">
        <v>327</v>
      </c>
      <c r="D16" s="63">
        <v>0.25</v>
      </c>
      <c r="E16" s="63">
        <f>VLOOKUP(B16,'Типовые 2 кв. 2021'!B:D,3,)</f>
        <v>100027.23333333334</v>
      </c>
      <c r="F16" s="63">
        <f>D16*E16</f>
        <v>25006.808333333334</v>
      </c>
      <c r="G16" s="64">
        <v>6.16</v>
      </c>
      <c r="H16" s="63">
        <f>F16*G16</f>
        <v>154041.93933333334</v>
      </c>
      <c r="J16" s="87"/>
      <c r="K16" s="87"/>
      <c r="M16" s="76"/>
      <c r="N16" s="77"/>
      <c r="O16" s="82"/>
      <c r="P16" s="83"/>
    </row>
    <row r="17" spans="1:16" ht="15.75" x14ac:dyDescent="0.25">
      <c r="A17" s="84" t="s">
        <v>354</v>
      </c>
      <c r="B17" s="85" t="s">
        <v>76</v>
      </c>
      <c r="C17" s="86" t="s">
        <v>327</v>
      </c>
      <c r="D17" s="63">
        <v>0.36</v>
      </c>
      <c r="E17" s="63">
        <f>VLOOKUP(B17,'Типовые 2 кв. 2021'!B:D,3,)</f>
        <v>291544.25</v>
      </c>
      <c r="F17" s="63">
        <f>D17*E17</f>
        <v>104955.93</v>
      </c>
      <c r="G17" s="64">
        <v>6.16</v>
      </c>
      <c r="H17" s="63">
        <f>F17*G17</f>
        <v>646528.52879999997</v>
      </c>
      <c r="I17" s="88">
        <f>D16+D17</f>
        <v>0.61</v>
      </c>
      <c r="J17" s="87"/>
      <c r="K17" s="87"/>
      <c r="M17" s="76"/>
      <c r="N17" s="77"/>
      <c r="O17" s="82"/>
      <c r="P17" s="83"/>
    </row>
    <row r="18" spans="1:16" ht="15.75" x14ac:dyDescent="0.25">
      <c r="A18" s="84" t="s">
        <v>355</v>
      </c>
      <c r="B18" s="85" t="s">
        <v>364</v>
      </c>
      <c r="C18" s="86" t="s">
        <v>379</v>
      </c>
      <c r="D18" s="63">
        <v>0.2</v>
      </c>
      <c r="E18" s="63">
        <f>VLOOKUP(B18,'Типовые 2 кв. 2021'!B:D,3,)</f>
        <v>130851.21666666666</v>
      </c>
      <c r="F18" s="63">
        <f>D18*E18</f>
        <v>26170.243333333332</v>
      </c>
      <c r="G18" s="64">
        <v>6.16</v>
      </c>
      <c r="H18" s="63">
        <f>F18*G18</f>
        <v>161208.69893333333</v>
      </c>
      <c r="J18" s="87"/>
      <c r="K18" s="87"/>
      <c r="M18" s="76"/>
      <c r="N18" s="77"/>
      <c r="O18" s="82"/>
      <c r="P18" s="83"/>
    </row>
    <row r="19" spans="1:16" ht="15.6" hidden="1" x14ac:dyDescent="0.25">
      <c r="A19" s="84" t="s">
        <v>366</v>
      </c>
      <c r="B19" s="85" t="s">
        <v>278</v>
      </c>
      <c r="C19" s="86" t="s">
        <v>353</v>
      </c>
      <c r="D19" s="63"/>
      <c r="E19" s="63">
        <f>VLOOKUP(B19,'Типовые 2 кв. 2021'!B:D,3,)</f>
        <v>424013.45833333337</v>
      </c>
      <c r="F19" s="63">
        <f>D19*E19</f>
        <v>0</v>
      </c>
      <c r="G19" s="64">
        <v>7.46</v>
      </c>
      <c r="H19" s="63">
        <f>F19*G19</f>
        <v>0</v>
      </c>
      <c r="J19" s="87"/>
      <c r="K19" s="87"/>
      <c r="M19" s="76"/>
      <c r="N19" s="77"/>
      <c r="O19" s="82"/>
      <c r="P19" s="83"/>
    </row>
    <row r="20" spans="1:16" ht="15.6" hidden="1" x14ac:dyDescent="0.25">
      <c r="A20" s="89"/>
      <c r="B20" s="90" t="s">
        <v>2</v>
      </c>
      <c r="C20" s="86" t="s">
        <v>353</v>
      </c>
      <c r="D20" s="63"/>
      <c r="E20" s="63">
        <f>E19-E21</f>
        <v>92847.9883333334</v>
      </c>
      <c r="F20" s="63">
        <f t="shared" ref="F20:F21" si="0">D20*E20</f>
        <v>0</v>
      </c>
      <c r="G20" s="64">
        <v>7.46</v>
      </c>
      <c r="H20" s="63">
        <f t="shared" ref="H20:H21" si="1">F20*G20</f>
        <v>0</v>
      </c>
      <c r="J20" s="87"/>
      <c r="K20" s="87"/>
      <c r="M20" s="76"/>
      <c r="N20" s="77"/>
      <c r="O20" s="82"/>
      <c r="P20" s="83"/>
    </row>
    <row r="21" spans="1:16" ht="15.6" hidden="1" x14ac:dyDescent="0.25">
      <c r="A21" s="89"/>
      <c r="B21" s="90" t="s">
        <v>3</v>
      </c>
      <c r="C21" s="86" t="s">
        <v>353</v>
      </c>
      <c r="D21" s="63"/>
      <c r="E21" s="50">
        <f>VLOOKUP(B19,'Типовые 2 кв. 2021'!B:E,4,)</f>
        <v>331165.46999999997</v>
      </c>
      <c r="F21" s="63">
        <f t="shared" si="0"/>
        <v>0</v>
      </c>
      <c r="G21" s="64">
        <v>7.46</v>
      </c>
      <c r="H21" s="63">
        <f t="shared" si="1"/>
        <v>0</v>
      </c>
      <c r="M21" s="76"/>
      <c r="N21" s="77"/>
      <c r="O21" s="82"/>
      <c r="P21" s="83"/>
    </row>
    <row r="22" spans="1:16" ht="15.6" hidden="1" x14ac:dyDescent="0.25">
      <c r="A22" s="84" t="s">
        <v>367</v>
      </c>
      <c r="B22" s="85" t="s">
        <v>373</v>
      </c>
      <c r="C22" s="86" t="s">
        <v>353</v>
      </c>
      <c r="D22" s="63"/>
      <c r="E22" s="63">
        <f>VLOOKUP(B22,'Типовые 2 кв. 2021'!B:D,3,)</f>
        <v>11335.533333333333</v>
      </c>
      <c r="F22" s="63">
        <f>D22*E22</f>
        <v>0</v>
      </c>
      <c r="G22" s="64">
        <v>5.62</v>
      </c>
      <c r="H22" s="63">
        <f>F22*G22</f>
        <v>0</v>
      </c>
      <c r="J22" s="87"/>
      <c r="K22" s="87"/>
      <c r="M22" s="76"/>
      <c r="N22" s="77"/>
      <c r="O22" s="82"/>
      <c r="P22" s="83"/>
    </row>
    <row r="23" spans="1:16" ht="15.6" x14ac:dyDescent="0.25">
      <c r="A23" s="89"/>
      <c r="B23" s="90"/>
      <c r="C23" s="86"/>
      <c r="D23" s="63"/>
      <c r="E23" s="50"/>
      <c r="F23" s="63"/>
      <c r="G23" s="64"/>
      <c r="H23" s="63"/>
      <c r="M23" s="76"/>
      <c r="N23" s="77"/>
      <c r="O23" s="82"/>
      <c r="P23" s="83"/>
    </row>
    <row r="24" spans="1:16" ht="13.9" x14ac:dyDescent="0.25">
      <c r="A24" s="89"/>
      <c r="B24" s="81"/>
      <c r="C24" s="86"/>
      <c r="D24" s="64"/>
      <c r="E24" s="64"/>
      <c r="F24" s="64"/>
      <c r="G24" s="64"/>
      <c r="H24" s="64"/>
    </row>
    <row r="25" spans="1:16" ht="13.9" x14ac:dyDescent="0.25">
      <c r="A25" s="89"/>
      <c r="B25" s="81"/>
      <c r="C25" s="86"/>
      <c r="D25" s="64"/>
      <c r="E25" s="64"/>
      <c r="F25" s="64"/>
      <c r="G25" s="64"/>
      <c r="H25" s="64"/>
    </row>
    <row r="26" spans="1:16" x14ac:dyDescent="0.25">
      <c r="A26" s="89"/>
      <c r="B26" s="80" t="s">
        <v>12</v>
      </c>
      <c r="C26" s="86"/>
      <c r="D26" s="64"/>
      <c r="E26" s="64"/>
      <c r="F26" s="64"/>
      <c r="G26" s="64"/>
      <c r="H26" s="64">
        <f>SUM(H27:H28)</f>
        <v>961779.16706666676</v>
      </c>
    </row>
    <row r="27" spans="1:16" x14ac:dyDescent="0.25">
      <c r="A27" s="89"/>
      <c r="B27" s="91" t="s">
        <v>2</v>
      </c>
      <c r="C27" s="86"/>
      <c r="D27" s="64"/>
      <c r="E27" s="64"/>
      <c r="F27" s="64"/>
      <c r="G27" s="64"/>
      <c r="H27" s="64">
        <f>H16+H17+H18+H20+H22</f>
        <v>961779.16706666676</v>
      </c>
    </row>
    <row r="28" spans="1:16" x14ac:dyDescent="0.25">
      <c r="A28" s="89"/>
      <c r="B28" s="91" t="s">
        <v>3</v>
      </c>
      <c r="C28" s="86"/>
      <c r="D28" s="64"/>
      <c r="E28" s="64"/>
      <c r="F28" s="64"/>
      <c r="G28" s="64"/>
      <c r="H28" s="64">
        <f>H21</f>
        <v>0</v>
      </c>
    </row>
    <row r="29" spans="1:16" x14ac:dyDescent="0.25">
      <c r="A29" s="79" t="s">
        <v>24</v>
      </c>
      <c r="B29" s="80" t="s">
        <v>31</v>
      </c>
      <c r="C29" s="86"/>
      <c r="D29" s="64"/>
      <c r="E29" s="64"/>
      <c r="F29" s="64"/>
      <c r="G29" s="64"/>
      <c r="H29" s="64">
        <f>H26*0.08</f>
        <v>76942.333365333339</v>
      </c>
    </row>
    <row r="30" spans="1:16" x14ac:dyDescent="0.25">
      <c r="A30" s="79" t="s">
        <v>26</v>
      </c>
      <c r="B30" s="80" t="s">
        <v>25</v>
      </c>
      <c r="C30" s="86"/>
      <c r="D30" s="64"/>
      <c r="E30" s="64"/>
      <c r="F30" s="64"/>
      <c r="G30" s="64"/>
      <c r="H30" s="64">
        <f>H29+H26</f>
        <v>1038721.5004320001</v>
      </c>
      <c r="I30" s="88">
        <f>H30-(SUM(C35:C37))</f>
        <v>0</v>
      </c>
    </row>
    <row r="31" spans="1:16" ht="13.9" x14ac:dyDescent="0.25">
      <c r="A31" s="92"/>
      <c r="B31" s="66"/>
      <c r="C31" s="66"/>
    </row>
    <row r="32" spans="1:16" x14ac:dyDescent="0.25">
      <c r="A32" s="74" t="s">
        <v>13</v>
      </c>
      <c r="B32" s="66"/>
      <c r="C32" s="66"/>
    </row>
    <row r="33" spans="1:15" x14ac:dyDescent="0.25">
      <c r="A33" s="93"/>
      <c r="B33" s="66"/>
      <c r="C33" s="66"/>
      <c r="H33" s="60" t="s">
        <v>385</v>
      </c>
    </row>
    <row r="34" spans="1:15" ht="63.75" customHeight="1" x14ac:dyDescent="0.25">
      <c r="A34" s="65" t="s">
        <v>9</v>
      </c>
      <c r="B34" s="65" t="s">
        <v>0</v>
      </c>
      <c r="C34" s="61" t="s">
        <v>44</v>
      </c>
      <c r="D34" s="65" t="s">
        <v>40</v>
      </c>
      <c r="E34" s="65" t="s">
        <v>16</v>
      </c>
      <c r="F34" s="65" t="s">
        <v>17</v>
      </c>
      <c r="G34" s="65" t="s">
        <v>18</v>
      </c>
      <c r="H34" s="65" t="s">
        <v>378</v>
      </c>
    </row>
    <row r="35" spans="1:15" ht="15.75" x14ac:dyDescent="0.25">
      <c r="A35" s="94">
        <v>1</v>
      </c>
      <c r="B35" s="91" t="s">
        <v>1</v>
      </c>
      <c r="C35" s="95">
        <f>H29</f>
        <v>76942.333365333339</v>
      </c>
      <c r="D35" s="96">
        <f>VLOOKUP(F9,L48:M51,2,)</f>
        <v>1.0369999999999999</v>
      </c>
      <c r="E35" s="55">
        <f>C35*D35</f>
        <v>79789.199699850666</v>
      </c>
      <c r="F35" s="55">
        <f>E35*0.2</f>
        <v>15957.839939970134</v>
      </c>
      <c r="G35" s="55">
        <f>E35+F35</f>
        <v>95747.039639820796</v>
      </c>
      <c r="H35" s="62"/>
      <c r="I35" s="76">
        <v>79.78919969985067</v>
      </c>
      <c r="J35" s="77"/>
      <c r="K35" s="82"/>
      <c r="L35" s="97"/>
    </row>
    <row r="36" spans="1:15" ht="15.75" x14ac:dyDescent="0.25">
      <c r="A36" s="94">
        <v>2</v>
      </c>
      <c r="B36" s="91" t="s">
        <v>2</v>
      </c>
      <c r="C36" s="98">
        <f>H27</f>
        <v>961779.16706666676</v>
      </c>
      <c r="D36" s="96">
        <f>VLOOKUP(F9,L48:M51,2,)</f>
        <v>1.0369999999999999</v>
      </c>
      <c r="E36" s="55">
        <f t="shared" ref="E36:E43" si="2">C36*D36</f>
        <v>997364.99624813336</v>
      </c>
      <c r="F36" s="55">
        <f t="shared" ref="F36:F43" si="3">E36*0.2</f>
        <v>199472.99924962668</v>
      </c>
      <c r="G36" s="55">
        <f t="shared" ref="G36:G43" si="4">E36+F36</f>
        <v>1196837.9954977601</v>
      </c>
      <c r="H36" s="62"/>
      <c r="I36" s="76">
        <v>997.36499624813337</v>
      </c>
      <c r="J36" s="77"/>
      <c r="K36" s="82"/>
      <c r="L36" s="97"/>
    </row>
    <row r="37" spans="1:15" ht="15.75" x14ac:dyDescent="0.25">
      <c r="A37" s="94">
        <v>3</v>
      </c>
      <c r="B37" s="91" t="s">
        <v>3</v>
      </c>
      <c r="C37" s="98">
        <f>H28</f>
        <v>0</v>
      </c>
      <c r="D37" s="96">
        <f>VLOOKUP(F9,L48:M51,2,)</f>
        <v>1.0369999999999999</v>
      </c>
      <c r="E37" s="55">
        <f t="shared" si="2"/>
        <v>0</v>
      </c>
      <c r="F37" s="55">
        <f t="shared" si="3"/>
        <v>0</v>
      </c>
      <c r="G37" s="55">
        <f t="shared" si="4"/>
        <v>0</v>
      </c>
      <c r="H37" s="62"/>
      <c r="I37" s="76">
        <v>0</v>
      </c>
      <c r="J37" s="77"/>
      <c r="K37" s="82"/>
      <c r="L37" s="97"/>
    </row>
    <row r="38" spans="1:15" ht="15.75" x14ac:dyDescent="0.25">
      <c r="A38" s="94">
        <v>4</v>
      </c>
      <c r="B38" s="91" t="s">
        <v>7</v>
      </c>
      <c r="C38" s="98">
        <f>SUM(C39:C43)</f>
        <v>172116.15262158241</v>
      </c>
      <c r="D38" s="96">
        <f>VLOOKUP(F9,L48:M51,2,)</f>
        <v>1.0369999999999999</v>
      </c>
      <c r="E38" s="55">
        <f t="shared" si="2"/>
        <v>178484.45026858096</v>
      </c>
      <c r="F38" s="55">
        <f t="shared" si="3"/>
        <v>35696.89005371619</v>
      </c>
      <c r="G38" s="55">
        <f t="shared" si="4"/>
        <v>214181.34032229715</v>
      </c>
      <c r="H38" s="62"/>
      <c r="I38" s="76">
        <v>178.48445026858096</v>
      </c>
      <c r="J38" s="77"/>
      <c r="K38" s="82"/>
      <c r="L38" s="97"/>
    </row>
    <row r="39" spans="1:15" ht="15.75" x14ac:dyDescent="0.25">
      <c r="A39" s="84" t="s">
        <v>357</v>
      </c>
      <c r="B39" s="91" t="s">
        <v>4</v>
      </c>
      <c r="C39" s="98">
        <f>SUM(C35:C37)*I39</f>
        <v>10075.598554190401</v>
      </c>
      <c r="D39" s="96">
        <f>VLOOKUP(F9,L48:M51,2,)</f>
        <v>1.0369999999999999</v>
      </c>
      <c r="E39" s="55">
        <f t="shared" si="2"/>
        <v>10448.395700695444</v>
      </c>
      <c r="F39" s="55">
        <f t="shared" si="3"/>
        <v>2089.6791401390888</v>
      </c>
      <c r="G39" s="55">
        <f t="shared" si="4"/>
        <v>12538.074840834533</v>
      </c>
      <c r="H39" s="62"/>
      <c r="I39" s="99">
        <v>9.7000000000000003E-3</v>
      </c>
      <c r="J39" s="77"/>
      <c r="K39" s="82"/>
      <c r="L39" s="97"/>
    </row>
    <row r="40" spans="1:15" ht="15.75" x14ac:dyDescent="0.25">
      <c r="A40" s="84" t="s">
        <v>358</v>
      </c>
      <c r="B40" s="100" t="s">
        <v>38</v>
      </c>
      <c r="C40" s="98">
        <f>SUM(C35:C37)*I40</f>
        <v>22228.640109244803</v>
      </c>
      <c r="D40" s="96">
        <f>VLOOKUP(F9,L48:M51,2,)</f>
        <v>1.0369999999999999</v>
      </c>
      <c r="E40" s="55">
        <f t="shared" si="2"/>
        <v>23051.099793286859</v>
      </c>
      <c r="F40" s="55">
        <f t="shared" si="3"/>
        <v>4610.2199586573724</v>
      </c>
      <c r="G40" s="55">
        <f t="shared" si="4"/>
        <v>27661.319751944233</v>
      </c>
      <c r="H40" s="62"/>
      <c r="I40" s="99">
        <v>2.1399999999999999E-2</v>
      </c>
      <c r="J40" s="77"/>
      <c r="K40" s="82"/>
      <c r="L40" s="97"/>
    </row>
    <row r="41" spans="1:15" ht="15.75" x14ac:dyDescent="0.25">
      <c r="A41" s="84" t="s">
        <v>359</v>
      </c>
      <c r="B41" s="100" t="s">
        <v>39</v>
      </c>
      <c r="C41" s="98">
        <f>SUM(C35:C37)*I41</f>
        <v>87668.09463646081</v>
      </c>
      <c r="D41" s="96">
        <f>VLOOKUP(F9,L48:M51,2,)</f>
        <v>1.0369999999999999</v>
      </c>
      <c r="E41" s="55">
        <f t="shared" si="2"/>
        <v>90911.814138009853</v>
      </c>
      <c r="F41" s="55">
        <f t="shared" si="3"/>
        <v>18182.36282760197</v>
      </c>
      <c r="G41" s="55">
        <f t="shared" si="4"/>
        <v>109094.17696561183</v>
      </c>
      <c r="H41" s="62"/>
      <c r="I41" s="99">
        <v>8.4400000000000003E-2</v>
      </c>
      <c r="J41" s="77"/>
      <c r="K41" s="82"/>
      <c r="L41" s="97"/>
    </row>
    <row r="42" spans="1:15" ht="15.75" x14ac:dyDescent="0.25">
      <c r="A42" s="84" t="s">
        <v>360</v>
      </c>
      <c r="B42" s="91" t="s">
        <v>6</v>
      </c>
      <c r="C42" s="98">
        <f>SUM(C35:C37)*I42</f>
        <v>29603.562762312005</v>
      </c>
      <c r="D42" s="96">
        <f>VLOOKUP(F9,L48:M51,2,)</f>
        <v>1.0369999999999999</v>
      </c>
      <c r="E42" s="55">
        <f t="shared" si="2"/>
        <v>30698.894584517548</v>
      </c>
      <c r="F42" s="55">
        <f t="shared" si="3"/>
        <v>6139.7789169035095</v>
      </c>
      <c r="G42" s="55">
        <f t="shared" si="4"/>
        <v>36838.673501421057</v>
      </c>
      <c r="H42" s="62"/>
      <c r="I42" s="99">
        <v>2.8500000000000001E-2</v>
      </c>
      <c r="J42" s="77"/>
      <c r="K42" s="82"/>
      <c r="L42" s="97"/>
    </row>
    <row r="43" spans="1:15" x14ac:dyDescent="0.25">
      <c r="A43" s="84" t="s">
        <v>361</v>
      </c>
      <c r="B43" s="91" t="s">
        <v>5</v>
      </c>
      <c r="C43" s="98">
        <f>SUM(C35:C37)*I43</f>
        <v>22540.256559374404</v>
      </c>
      <c r="D43" s="96">
        <f>VLOOKUP(F9,L48:M51,2,)</f>
        <v>1.0369999999999999</v>
      </c>
      <c r="E43" s="55">
        <f t="shared" si="2"/>
        <v>23374.246052071256</v>
      </c>
      <c r="F43" s="55">
        <f t="shared" si="3"/>
        <v>4674.8492104142515</v>
      </c>
      <c r="G43" s="55">
        <f t="shared" si="4"/>
        <v>28049.095262485505</v>
      </c>
      <c r="H43" s="62"/>
      <c r="I43" s="101">
        <v>2.1700000000000001E-2</v>
      </c>
    </row>
    <row r="44" spans="1:15" x14ac:dyDescent="0.25">
      <c r="A44" s="89"/>
      <c r="B44" s="102" t="s">
        <v>362</v>
      </c>
      <c r="C44" s="98">
        <f>SUM(C35:C38)</f>
        <v>1210837.6530535826</v>
      </c>
      <c r="D44" s="96">
        <f>VLOOKUP(F9,L48:M51,2,)</f>
        <v>1.0369999999999999</v>
      </c>
      <c r="E44" s="55">
        <f>SUM(E35:E38)</f>
        <v>1255638.646216565</v>
      </c>
      <c r="F44" s="55">
        <f>SUM(F35:F38)</f>
        <v>251127.72924331302</v>
      </c>
      <c r="G44" s="55">
        <f>SUM(G35:G38)</f>
        <v>1506766.375459878</v>
      </c>
      <c r="H44" s="62">
        <f>SUM(H35:H43)</f>
        <v>0</v>
      </c>
      <c r="I44" s="59">
        <f>G44/1000</f>
        <v>1506.766375459878</v>
      </c>
    </row>
    <row r="46" spans="1:15" s="66" customFormat="1" ht="12.75" x14ac:dyDescent="0.2">
      <c r="A46" s="93" t="s">
        <v>28</v>
      </c>
      <c r="B46" s="93"/>
    </row>
    <row r="47" spans="1:15" s="67" customFormat="1" ht="67.5" customHeight="1" x14ac:dyDescent="0.25">
      <c r="A47" s="103" t="s">
        <v>29</v>
      </c>
      <c r="B47" s="106" t="s">
        <v>380</v>
      </c>
      <c r="C47" s="106"/>
      <c r="D47" s="106"/>
      <c r="E47" s="106"/>
      <c r="F47" s="106"/>
      <c r="G47" s="106"/>
    </row>
    <row r="48" spans="1:15" s="67" customFormat="1" ht="40.5" customHeight="1" x14ac:dyDescent="0.25">
      <c r="A48" s="103" t="s">
        <v>30</v>
      </c>
      <c r="B48" s="106" t="s">
        <v>363</v>
      </c>
      <c r="C48" s="106"/>
      <c r="D48" s="106"/>
      <c r="E48" s="106"/>
      <c r="F48" s="106"/>
      <c r="G48" s="106"/>
      <c r="H48" s="68"/>
      <c r="I48" s="68" t="s">
        <v>372</v>
      </c>
      <c r="J48" s="67">
        <v>7.46</v>
      </c>
      <c r="L48" s="56" t="s">
        <v>334</v>
      </c>
      <c r="M48" s="57">
        <v>1.0369999999999999</v>
      </c>
      <c r="N48" s="56"/>
      <c r="O48" s="56"/>
    </row>
    <row r="49" spans="1:15" s="67" customFormat="1" ht="28.5" customHeight="1" x14ac:dyDescent="0.25">
      <c r="A49" s="103" t="s">
        <v>32</v>
      </c>
      <c r="B49" s="106" t="s">
        <v>33</v>
      </c>
      <c r="C49" s="106"/>
      <c r="D49" s="106"/>
      <c r="E49" s="106"/>
      <c r="F49" s="106"/>
      <c r="G49" s="106"/>
      <c r="I49" s="67" t="s">
        <v>370</v>
      </c>
      <c r="J49" s="67">
        <v>5.62</v>
      </c>
      <c r="L49" s="56" t="s">
        <v>335</v>
      </c>
      <c r="M49" s="57">
        <f>1.037*1.038</f>
        <v>1.076406</v>
      </c>
      <c r="N49" s="58"/>
      <c r="O49" s="58"/>
    </row>
    <row r="50" spans="1:15" s="66" customFormat="1" ht="16.5" customHeight="1" x14ac:dyDescent="0.2">
      <c r="A50" s="103" t="s">
        <v>34</v>
      </c>
      <c r="B50" s="67" t="s">
        <v>381</v>
      </c>
      <c r="C50" s="67"/>
      <c r="I50" s="66" t="s">
        <v>369</v>
      </c>
      <c r="J50" s="66">
        <v>6.16</v>
      </c>
      <c r="L50" s="56" t="s">
        <v>336</v>
      </c>
      <c r="M50" s="57">
        <f>1.037*1.038*1.038</f>
        <v>1.117309428</v>
      </c>
      <c r="N50" s="104"/>
      <c r="O50" s="104"/>
    </row>
    <row r="51" spans="1:15" s="66" customFormat="1" ht="15.75" customHeight="1" x14ac:dyDescent="0.2">
      <c r="A51" s="105" t="s">
        <v>35</v>
      </c>
      <c r="B51" s="67" t="s">
        <v>382</v>
      </c>
      <c r="C51" s="67"/>
      <c r="L51" s="56" t="s">
        <v>337</v>
      </c>
      <c r="M51" s="57">
        <f>1.037*1.038*1.038*1.038</f>
        <v>1.159767186264</v>
      </c>
      <c r="N51" s="104"/>
      <c r="O51" s="104"/>
    </row>
    <row r="52" spans="1:15" s="66" customFormat="1" ht="18.75" customHeight="1" x14ac:dyDescent="0.25">
      <c r="A52" s="105" t="s">
        <v>36</v>
      </c>
      <c r="B52" s="67" t="s">
        <v>41</v>
      </c>
      <c r="C52" s="67"/>
      <c r="L52" s="56"/>
      <c r="M52" s="58"/>
      <c r="N52" s="104"/>
      <c r="O52" s="104"/>
    </row>
    <row r="53" spans="1:15" s="66" customFormat="1" ht="12.75" x14ac:dyDescent="0.2">
      <c r="A53" s="92"/>
    </row>
    <row r="54" spans="1:15" x14ac:dyDescent="0.25">
      <c r="B54" s="67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18" xr:uid="{00000000-0002-0000-0000-000000000000}">
      <formula1>$K$13:$K$15</formula1>
    </dataValidation>
    <dataValidation type="list" allowBlank="1" showInputMessage="1" showErrorMessage="1" sqref="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8" activePane="bottomLeft" state="frozen"/>
      <selection pane="bottomLeft" activeCell="B27" sqref="B2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1" t="s">
        <v>46</v>
      </c>
      <c r="C3" s="111"/>
      <c r="D3" s="111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2"/>
      <c r="D6" s="112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368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369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369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369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369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369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369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369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369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369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369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369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369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369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369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369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369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369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369</v>
      </c>
    </row>
    <row r="26" spans="1:6" ht="15.75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369</v>
      </c>
    </row>
    <row r="27" spans="1:6" hidden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369</v>
      </c>
    </row>
    <row r="28" spans="1:6" hidden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369</v>
      </c>
    </row>
    <row r="29" spans="1:6" hidden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369</v>
      </c>
    </row>
    <row r="30" spans="1:6" ht="30" hidden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369</v>
      </c>
    </row>
    <row r="31" spans="1:6" hidden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369</v>
      </c>
    </row>
    <row r="32" spans="1:6" hidden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369</v>
      </c>
    </row>
    <row r="33" spans="1:6" hidden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369</v>
      </c>
    </row>
    <row r="34" spans="1:6" hidden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369</v>
      </c>
    </row>
    <row r="35" spans="1:6" hidden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369</v>
      </c>
    </row>
    <row r="36" spans="1:6" ht="30" hidden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369</v>
      </c>
    </row>
    <row r="37" spans="1:6" hidden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369</v>
      </c>
    </row>
    <row r="38" spans="1:6" hidden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369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369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369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369</v>
      </c>
    </row>
    <row r="42" spans="1:6" hidden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369</v>
      </c>
    </row>
    <row r="43" spans="1:6" hidden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369</v>
      </c>
    </row>
    <row r="44" spans="1:6" hidden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369</v>
      </c>
    </row>
    <row r="45" spans="1:6" hidden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369</v>
      </c>
    </row>
    <row r="46" spans="1:6" hidden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369</v>
      </c>
    </row>
    <row r="47" spans="1:6" hidden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369</v>
      </c>
    </row>
    <row r="48" spans="1:6" hidden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369</v>
      </c>
    </row>
    <row r="49" spans="1:6" hidden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369</v>
      </c>
    </row>
    <row r="50" spans="1:6" hidden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369</v>
      </c>
    </row>
    <row r="51" spans="1:6" hidden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369</v>
      </c>
    </row>
    <row r="52" spans="1:6" hidden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369</v>
      </c>
    </row>
    <row r="53" spans="1:6" ht="30" hidden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369</v>
      </c>
    </row>
    <row r="54" spans="1:6" hidden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369</v>
      </c>
    </row>
    <row r="55" spans="1:6" hidden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369</v>
      </c>
    </row>
    <row r="56" spans="1:6" hidden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369</v>
      </c>
    </row>
    <row r="57" spans="1:6" hidden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369</v>
      </c>
    </row>
    <row r="58" spans="1:6" hidden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369</v>
      </c>
    </row>
    <row r="59" spans="1:6" ht="30" hidden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369</v>
      </c>
    </row>
    <row r="60" spans="1:6" ht="30" hidden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369</v>
      </c>
    </row>
    <row r="61" spans="1:6" s="5" customFormat="1" hidden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369</v>
      </c>
    </row>
    <row r="62" spans="1:6" s="5" customFormat="1" hidden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369</v>
      </c>
    </row>
    <row r="63" spans="1:6" s="5" customFormat="1" hidden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369</v>
      </c>
    </row>
    <row r="64" spans="1:6" s="5" customFormat="1" hidden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369</v>
      </c>
    </row>
    <row r="65" spans="1:6" s="5" customFormat="1" ht="30" hidden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369</v>
      </c>
    </row>
    <row r="66" spans="1:6" hidden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369</v>
      </c>
    </row>
    <row r="67" spans="1:6" hidden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369</v>
      </c>
    </row>
    <row r="68" spans="1:6" hidden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369</v>
      </c>
    </row>
    <row r="69" spans="1:6" hidden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369</v>
      </c>
    </row>
    <row r="70" spans="1:6" hidden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369</v>
      </c>
    </row>
    <row r="71" spans="1:6" hidden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369</v>
      </c>
    </row>
    <row r="72" spans="1:6" hidden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369</v>
      </c>
    </row>
    <row r="73" spans="1:6" hidden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369</v>
      </c>
    </row>
    <row r="74" spans="1:6" hidden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369</v>
      </c>
    </row>
    <row r="75" spans="1:6" ht="30" hidden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369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369</v>
      </c>
    </row>
    <row r="77" spans="1:6" hidden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369</v>
      </c>
    </row>
    <row r="78" spans="1:6" hidden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369</v>
      </c>
    </row>
    <row r="79" spans="1:6" hidden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369</v>
      </c>
    </row>
    <row r="80" spans="1:6" hidden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369</v>
      </c>
    </row>
    <row r="81" spans="1:6" hidden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369</v>
      </c>
    </row>
    <row r="82" spans="1:6" hidden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369</v>
      </c>
    </row>
    <row r="83" spans="1:6" hidden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369</v>
      </c>
    </row>
    <row r="84" spans="1:6" ht="30" hidden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369</v>
      </c>
    </row>
    <row r="85" spans="1:6" hidden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369</v>
      </c>
    </row>
    <row r="86" spans="1:6" hidden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369</v>
      </c>
    </row>
    <row r="87" spans="1:6" hidden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369</v>
      </c>
    </row>
    <row r="88" spans="1:6" hidden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369</v>
      </c>
    </row>
    <row r="89" spans="1:6" hidden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369</v>
      </c>
    </row>
    <row r="90" spans="1:6" hidden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369</v>
      </c>
    </row>
    <row r="91" spans="1:6" s="6" customFormat="1" ht="30" hidden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369</v>
      </c>
    </row>
    <row r="92" spans="1:6" hidden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369</v>
      </c>
    </row>
    <row r="93" spans="1:6" hidden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369</v>
      </c>
    </row>
    <row r="94" spans="1:6" hidden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369</v>
      </c>
    </row>
    <row r="95" spans="1:6" hidden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369</v>
      </c>
    </row>
    <row r="96" spans="1:6" hidden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369</v>
      </c>
    </row>
    <row r="97" spans="1:6" hidden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370</v>
      </c>
    </row>
    <row r="98" spans="1:6" hidden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370</v>
      </c>
    </row>
    <row r="99" spans="1:6" hidden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370</v>
      </c>
    </row>
    <row r="100" spans="1:6" hidden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370</v>
      </c>
    </row>
    <row r="101" spans="1:6" hidden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370</v>
      </c>
    </row>
    <row r="102" spans="1:6" hidden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370</v>
      </c>
    </row>
    <row r="103" spans="1:6" hidden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370</v>
      </c>
    </row>
    <row r="104" spans="1:6" hidden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370</v>
      </c>
    </row>
    <row r="105" spans="1:6" hidden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370</v>
      </c>
    </row>
    <row r="106" spans="1:6" hidden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370</v>
      </c>
    </row>
    <row r="107" spans="1:6" s="5" customFormat="1" hidden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370</v>
      </c>
    </row>
    <row r="108" spans="1:6" hidden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370</v>
      </c>
    </row>
    <row r="109" spans="1:6" hidden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370</v>
      </c>
    </row>
    <row r="110" spans="1:6" hidden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370</v>
      </c>
    </row>
    <row r="111" spans="1:6" hidden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370</v>
      </c>
    </row>
    <row r="112" spans="1:6" hidden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370</v>
      </c>
    </row>
    <row r="113" spans="1:6" hidden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370</v>
      </c>
    </row>
    <row r="114" spans="1:6" hidden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370</v>
      </c>
    </row>
    <row r="115" spans="1:6" hidden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370</v>
      </c>
    </row>
    <row r="116" spans="1:6" hidden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370</v>
      </c>
    </row>
    <row r="117" spans="1:6" hidden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370</v>
      </c>
    </row>
    <row r="118" spans="1:6" hidden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370</v>
      </c>
    </row>
    <row r="119" spans="1:6" hidden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370</v>
      </c>
    </row>
    <row r="120" spans="1:6" hidden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370</v>
      </c>
    </row>
    <row r="121" spans="1:6" hidden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370</v>
      </c>
    </row>
    <row r="122" spans="1:6" hidden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370</v>
      </c>
    </row>
    <row r="123" spans="1:6" hidden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370</v>
      </c>
    </row>
    <row r="124" spans="1:6" hidden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370</v>
      </c>
    </row>
    <row r="125" spans="1:6" hidden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370</v>
      </c>
    </row>
    <row r="126" spans="1:6" hidden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370</v>
      </c>
    </row>
    <row r="127" spans="1:6" hidden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370</v>
      </c>
    </row>
    <row r="128" spans="1:6" hidden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370</v>
      </c>
    </row>
    <row r="129" spans="1:6" hidden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370</v>
      </c>
    </row>
    <row r="130" spans="1:6" hidden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370</v>
      </c>
    </row>
    <row r="131" spans="1:6" hidden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370</v>
      </c>
    </row>
    <row r="132" spans="1:6" hidden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370</v>
      </c>
    </row>
    <row r="133" spans="1:6" ht="30" hidden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370</v>
      </c>
    </row>
    <row r="134" spans="1:6" hidden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370</v>
      </c>
    </row>
    <row r="135" spans="1:6" hidden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370</v>
      </c>
    </row>
    <row r="136" spans="1:6" hidden="1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4" t="s">
        <v>370</v>
      </c>
    </row>
    <row r="137" spans="1:6" hidden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370</v>
      </c>
    </row>
    <row r="138" spans="1:6" hidden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370</v>
      </c>
    </row>
    <row r="139" spans="1:6" hidden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370</v>
      </c>
    </row>
    <row r="140" spans="1:6" hidden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370</v>
      </c>
    </row>
    <row r="141" spans="1:6" hidden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370</v>
      </c>
    </row>
    <row r="142" spans="1:6" hidden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370</v>
      </c>
    </row>
    <row r="143" spans="1:6" hidden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370</v>
      </c>
    </row>
    <row r="144" spans="1:6" hidden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370</v>
      </c>
    </row>
    <row r="145" spans="1:6" hidden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370</v>
      </c>
    </row>
    <row r="146" spans="1:6" hidden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370</v>
      </c>
    </row>
    <row r="147" spans="1:6" hidden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370</v>
      </c>
    </row>
    <row r="148" spans="1:6" hidden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370</v>
      </c>
    </row>
    <row r="149" spans="1:6" hidden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370</v>
      </c>
    </row>
    <row r="150" spans="1:6" hidden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370</v>
      </c>
    </row>
    <row r="151" spans="1:6" hidden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370</v>
      </c>
    </row>
    <row r="152" spans="1:6" hidden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370</v>
      </c>
    </row>
    <row r="153" spans="1:6" hidden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370</v>
      </c>
    </row>
    <row r="154" spans="1:6" hidden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370</v>
      </c>
    </row>
    <row r="155" spans="1:6" hidden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370</v>
      </c>
    </row>
    <row r="156" spans="1:6" hidden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370</v>
      </c>
    </row>
    <row r="157" spans="1:6" hidden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370</v>
      </c>
    </row>
    <row r="158" spans="1:6" hidden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370</v>
      </c>
    </row>
    <row r="159" spans="1:6" hidden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370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370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370</v>
      </c>
    </row>
    <row r="162" spans="1:6" hidden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370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370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370</v>
      </c>
    </row>
    <row r="165" spans="1:6" hidden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370</v>
      </c>
    </row>
    <row r="166" spans="1:6" hidden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370</v>
      </c>
    </row>
    <row r="167" spans="1:6" hidden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370</v>
      </c>
    </row>
    <row r="168" spans="1:6" hidden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370</v>
      </c>
    </row>
    <row r="169" spans="1:6" hidden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370</v>
      </c>
    </row>
    <row r="170" spans="1:6" hidden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370</v>
      </c>
    </row>
    <row r="171" spans="1:6" hidden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370</v>
      </c>
    </row>
    <row r="172" spans="1:6" hidden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370</v>
      </c>
    </row>
    <row r="173" spans="1:6" hidden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370</v>
      </c>
    </row>
    <row r="174" spans="1:6" hidden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370</v>
      </c>
    </row>
    <row r="175" spans="1:6" hidden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370</v>
      </c>
    </row>
    <row r="176" spans="1:6" hidden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370</v>
      </c>
    </row>
    <row r="177" spans="1:6" hidden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370</v>
      </c>
    </row>
    <row r="178" spans="1:6" hidden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370</v>
      </c>
    </row>
    <row r="179" spans="1:6" hidden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370</v>
      </c>
    </row>
    <row r="180" spans="1:6" hidden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370</v>
      </c>
    </row>
    <row r="181" spans="1:6" hidden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370</v>
      </c>
    </row>
    <row r="182" spans="1:6" hidden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370</v>
      </c>
    </row>
    <row r="183" spans="1:6" hidden="1" x14ac:dyDescent="0.25">
      <c r="A183" s="31">
        <v>176</v>
      </c>
      <c r="B183" s="36" t="s">
        <v>377</v>
      </c>
      <c r="C183" s="37">
        <v>931769.18</v>
      </c>
      <c r="D183" s="35">
        <f t="shared" si="2"/>
        <v>776474.31666666677</v>
      </c>
      <c r="E183" s="35"/>
      <c r="F183" s="54" t="s">
        <v>370</v>
      </c>
    </row>
    <row r="184" spans="1:6" hidden="1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4" t="s">
        <v>370</v>
      </c>
    </row>
    <row r="185" spans="1:6" hidden="1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4" t="s">
        <v>370</v>
      </c>
    </row>
    <row r="186" spans="1:6" hidden="1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4" t="s">
        <v>370</v>
      </c>
    </row>
    <row r="187" spans="1:6" hidden="1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4" t="s">
        <v>370</v>
      </c>
    </row>
    <row r="188" spans="1:6" hidden="1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4" t="s">
        <v>370</v>
      </c>
    </row>
    <row r="189" spans="1:6" hidden="1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4" t="s">
        <v>370</v>
      </c>
    </row>
    <row r="190" spans="1:6" hidden="1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4" t="s">
        <v>370</v>
      </c>
    </row>
    <row r="191" spans="1:6" hidden="1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4" t="s">
        <v>370</v>
      </c>
    </row>
    <row r="192" spans="1:6" hidden="1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4" t="s">
        <v>370</v>
      </c>
    </row>
    <row r="193" spans="1:6" hidden="1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4" t="s">
        <v>370</v>
      </c>
    </row>
    <row r="194" spans="1:6" hidden="1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4" t="s">
        <v>370</v>
      </c>
    </row>
    <row r="195" spans="1:6" hidden="1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4" t="s">
        <v>370</v>
      </c>
    </row>
    <row r="196" spans="1:6" hidden="1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4" t="s">
        <v>370</v>
      </c>
    </row>
    <row r="197" spans="1:6" hidden="1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4" t="s">
        <v>370</v>
      </c>
    </row>
    <row r="198" spans="1:6" hidden="1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4" t="s">
        <v>370</v>
      </c>
    </row>
    <row r="199" spans="1:6" hidden="1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4" t="s">
        <v>370</v>
      </c>
    </row>
    <row r="200" spans="1:6" hidden="1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4" t="s">
        <v>370</v>
      </c>
    </row>
    <row r="201" spans="1:6" hidden="1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4" t="s">
        <v>370</v>
      </c>
    </row>
    <row r="202" spans="1:6" hidden="1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4" t="s">
        <v>370</v>
      </c>
    </row>
    <row r="203" spans="1:6" hidden="1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4" t="s">
        <v>370</v>
      </c>
    </row>
    <row r="204" spans="1:6" hidden="1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4" t="s">
        <v>370</v>
      </c>
    </row>
    <row r="205" spans="1:6" hidden="1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4" t="s">
        <v>370</v>
      </c>
    </row>
    <row r="206" spans="1:6" hidden="1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4" t="s">
        <v>370</v>
      </c>
    </row>
    <row r="207" spans="1:6" hidden="1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4" t="s">
        <v>370</v>
      </c>
    </row>
    <row r="208" spans="1:6" hidden="1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4" t="s">
        <v>370</v>
      </c>
    </row>
    <row r="209" spans="1:6" hidden="1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4" t="s">
        <v>370</v>
      </c>
    </row>
    <row r="210" spans="1:6" hidden="1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4" t="s">
        <v>370</v>
      </c>
    </row>
    <row r="211" spans="1:6" hidden="1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4" t="s">
        <v>370</v>
      </c>
    </row>
    <row r="212" spans="1:6" hidden="1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4" t="s">
        <v>370</v>
      </c>
    </row>
    <row r="213" spans="1:6" hidden="1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4" t="s">
        <v>370</v>
      </c>
    </row>
    <row r="214" spans="1:6" hidden="1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4" t="s">
        <v>370</v>
      </c>
    </row>
    <row r="215" spans="1:6" hidden="1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4" t="s">
        <v>370</v>
      </c>
    </row>
    <row r="216" spans="1:6" hidden="1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4" t="s">
        <v>370</v>
      </c>
    </row>
    <row r="217" spans="1:6" hidden="1" x14ac:dyDescent="0.25">
      <c r="A217" s="31">
        <v>210</v>
      </c>
      <c r="B217" s="36" t="s">
        <v>373</v>
      </c>
      <c r="C217" s="37">
        <v>13602.64</v>
      </c>
      <c r="D217" s="35">
        <f t="shared" si="3"/>
        <v>11335.533333333333</v>
      </c>
      <c r="E217" s="35"/>
      <c r="F217" s="54" t="s">
        <v>370</v>
      </c>
    </row>
    <row r="218" spans="1:6" hidden="1" x14ac:dyDescent="0.25">
      <c r="A218" s="31">
        <v>211</v>
      </c>
      <c r="B218" s="36" t="s">
        <v>375</v>
      </c>
      <c r="C218" s="37">
        <v>59787.55</v>
      </c>
      <c r="D218" s="35">
        <f t="shared" si="3"/>
        <v>49822.958333333336</v>
      </c>
      <c r="E218" s="35"/>
      <c r="F218" s="54" t="s">
        <v>370</v>
      </c>
    </row>
    <row r="219" spans="1:6" hidden="1" x14ac:dyDescent="0.25">
      <c r="A219" s="31">
        <v>212</v>
      </c>
      <c r="B219" s="36" t="s">
        <v>374</v>
      </c>
      <c r="C219" s="37">
        <v>107.95</v>
      </c>
      <c r="D219" s="35">
        <f t="shared" si="3"/>
        <v>89.958333333333343</v>
      </c>
      <c r="E219" s="35"/>
      <c r="F219" s="54" t="s">
        <v>370</v>
      </c>
    </row>
    <row r="220" spans="1:6" hidden="1" x14ac:dyDescent="0.25">
      <c r="A220" s="31">
        <v>213</v>
      </c>
      <c r="B220" s="36" t="s">
        <v>376</v>
      </c>
      <c r="C220" s="37">
        <v>1361256.73</v>
      </c>
      <c r="D220" s="35">
        <f t="shared" si="3"/>
        <v>1134380.6083333334</v>
      </c>
      <c r="E220" s="35"/>
      <c r="F220" s="54"/>
    </row>
    <row r="221" spans="1:6" hidden="1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4" t="s">
        <v>371</v>
      </c>
    </row>
    <row r="222" spans="1:6" hidden="1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4" t="s">
        <v>371</v>
      </c>
    </row>
    <row r="223" spans="1:6" hidden="1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4" t="s">
        <v>371</v>
      </c>
    </row>
    <row r="224" spans="1:6" hidden="1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4" t="s">
        <v>371</v>
      </c>
    </row>
    <row r="225" spans="1:6" hidden="1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4" t="s">
        <v>371</v>
      </c>
    </row>
    <row r="226" spans="1:6" hidden="1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4" t="s">
        <v>371</v>
      </c>
    </row>
    <row r="227" spans="1:6" hidden="1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4" t="s">
        <v>371</v>
      </c>
    </row>
    <row r="228" spans="1:6" hidden="1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4" t="s">
        <v>371</v>
      </c>
    </row>
    <row r="229" spans="1:6" hidden="1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4" t="s">
        <v>371</v>
      </c>
    </row>
    <row r="230" spans="1:6" hidden="1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4" t="s">
        <v>371</v>
      </c>
    </row>
    <row r="231" spans="1:6" hidden="1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4" t="s">
        <v>371</v>
      </c>
    </row>
    <row r="232" spans="1:6" hidden="1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4" t="s">
        <v>371</v>
      </c>
    </row>
    <row r="233" spans="1:6" hidden="1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4" t="s">
        <v>371</v>
      </c>
    </row>
    <row r="234" spans="1:6" hidden="1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4" t="s">
        <v>371</v>
      </c>
    </row>
    <row r="235" spans="1:6" hidden="1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4" t="s">
        <v>371</v>
      </c>
    </row>
    <row r="236" spans="1:6" hidden="1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4" t="s">
        <v>371</v>
      </c>
    </row>
    <row r="237" spans="1:6" hidden="1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4" t="s">
        <v>371</v>
      </c>
    </row>
    <row r="238" spans="1:6" hidden="1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4" t="s">
        <v>371</v>
      </c>
    </row>
    <row r="239" spans="1:6" hidden="1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4" t="s">
        <v>371</v>
      </c>
    </row>
    <row r="240" spans="1:6" hidden="1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4" t="s">
        <v>371</v>
      </c>
    </row>
    <row r="241" spans="1:6" hidden="1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4" t="s">
        <v>371</v>
      </c>
    </row>
    <row r="242" spans="1:6" hidden="1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4" t="s">
        <v>371</v>
      </c>
    </row>
    <row r="243" spans="1:6" hidden="1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4" t="s">
        <v>371</v>
      </c>
    </row>
    <row r="244" spans="1:6" hidden="1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4" t="s">
        <v>371</v>
      </c>
    </row>
    <row r="245" spans="1:6" hidden="1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4" t="s">
        <v>371</v>
      </c>
    </row>
    <row r="246" spans="1:6" hidden="1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4" t="s">
        <v>371</v>
      </c>
    </row>
    <row r="247" spans="1:6" hidden="1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4" t="s">
        <v>371</v>
      </c>
    </row>
    <row r="248" spans="1:6" hidden="1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4" t="s">
        <v>371</v>
      </c>
    </row>
    <row r="249" spans="1:6" hidden="1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4" t="s">
        <v>371</v>
      </c>
    </row>
    <row r="250" spans="1:6" hidden="1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4" t="s">
        <v>371</v>
      </c>
    </row>
    <row r="251" spans="1:6" ht="14.25" hidden="1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4" t="s">
        <v>371</v>
      </c>
    </row>
    <row r="252" spans="1:6" hidden="1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4" t="s">
        <v>371</v>
      </c>
    </row>
    <row r="253" spans="1:6" hidden="1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4" t="s">
        <v>371</v>
      </c>
    </row>
    <row r="254" spans="1:6" hidden="1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4" t="s">
        <v>371</v>
      </c>
    </row>
    <row r="255" spans="1:6" hidden="1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4" t="s">
        <v>371</v>
      </c>
    </row>
    <row r="256" spans="1:6" hidden="1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4" t="s">
        <v>371</v>
      </c>
    </row>
    <row r="257" spans="1:6" hidden="1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4" t="s">
        <v>371</v>
      </c>
    </row>
    <row r="258" spans="1:6" hidden="1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4" t="s">
        <v>371</v>
      </c>
    </row>
    <row r="259" spans="1:6" hidden="1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4" t="s">
        <v>371</v>
      </c>
    </row>
    <row r="260" spans="1:6" hidden="1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4" t="s">
        <v>371</v>
      </c>
    </row>
    <row r="261" spans="1:6" hidden="1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4" t="s">
        <v>371</v>
      </c>
    </row>
    <row r="262" spans="1:6" hidden="1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4" t="s">
        <v>371</v>
      </c>
    </row>
    <row r="263" spans="1:6" hidden="1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4" t="s">
        <v>371</v>
      </c>
    </row>
    <row r="264" spans="1:6" hidden="1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4" t="s">
        <v>371</v>
      </c>
    </row>
    <row r="265" spans="1:6" hidden="1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4" t="s">
        <v>371</v>
      </c>
    </row>
    <row r="266" spans="1:6" hidden="1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4" t="s">
        <v>371</v>
      </c>
    </row>
    <row r="267" spans="1:6" hidden="1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4" t="s">
        <v>371</v>
      </c>
    </row>
    <row r="268" spans="1:6" hidden="1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4" t="s">
        <v>371</v>
      </c>
    </row>
    <row r="269" spans="1:6" ht="15.75" hidden="1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4" t="s">
        <v>371</v>
      </c>
    </row>
    <row r="270" spans="1:6" hidden="1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4" t="s">
        <v>371</v>
      </c>
    </row>
    <row r="271" spans="1:6" hidden="1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4" t="s">
        <v>371</v>
      </c>
    </row>
    <row r="272" spans="1:6" hidden="1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4" t="s">
        <v>370</v>
      </c>
    </row>
    <row r="273" spans="1:6" hidden="1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4" t="s">
        <v>370</v>
      </c>
    </row>
    <row r="274" spans="1:6" hidden="1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4" t="s">
        <v>370</v>
      </c>
    </row>
    <row r="275" spans="1:6" hidden="1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4" t="s">
        <v>369</v>
      </c>
    </row>
    <row r="276" spans="1:6" hidden="1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4" t="s">
        <v>369</v>
      </c>
    </row>
    <row r="277" spans="1:6" hidden="1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4" t="s">
        <v>369</v>
      </c>
    </row>
    <row r="278" spans="1:6" hidden="1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4" t="s">
        <v>371</v>
      </c>
    </row>
    <row r="279" spans="1:6" hidden="1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4" t="s">
        <v>371</v>
      </c>
    </row>
    <row r="280" spans="1:6" hidden="1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4" t="s">
        <v>371</v>
      </c>
    </row>
    <row r="281" spans="1:6" hidden="1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4" t="s">
        <v>371</v>
      </c>
    </row>
    <row r="282" spans="1:6" hidden="1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4" t="s">
        <v>371</v>
      </c>
    </row>
    <row r="283" spans="1:6" hidden="1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4" t="s">
        <v>371</v>
      </c>
    </row>
    <row r="284" spans="1:6" ht="30" hidden="1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4" t="s">
        <v>371</v>
      </c>
    </row>
    <row r="285" spans="1:6" hidden="1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4" t="s">
        <v>371</v>
      </c>
    </row>
    <row r="286" spans="1:6" hidden="1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4" t="s">
        <v>371</v>
      </c>
    </row>
    <row r="287" spans="1:6" hidden="1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4" t="s">
        <v>371</v>
      </c>
    </row>
    <row r="288" spans="1:6" hidden="1" x14ac:dyDescent="0.25">
      <c r="A288" s="31">
        <v>281</v>
      </c>
      <c r="B288" s="34" t="s">
        <v>364</v>
      </c>
      <c r="C288" s="46">
        <v>157021.46</v>
      </c>
      <c r="D288" s="46">
        <f t="shared" ref="D288:D289" si="5">C288/1.2</f>
        <v>130851.21666666666</v>
      </c>
      <c r="E288" s="46"/>
      <c r="F288" s="54" t="s">
        <v>369</v>
      </c>
    </row>
    <row r="289" spans="1:6" hidden="1" x14ac:dyDescent="0.25">
      <c r="A289" s="31">
        <v>282</v>
      </c>
      <c r="B289" s="34" t="s">
        <v>365</v>
      </c>
      <c r="C289" s="46">
        <v>8120.62</v>
      </c>
      <c r="D289" s="46">
        <f t="shared" si="5"/>
        <v>6767.1833333333334</v>
      </c>
      <c r="E289" s="46"/>
      <c r="F289" s="54" t="s">
        <v>369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autoFilter ref="A7:F289" xr:uid="{00000000-0009-0000-0000-000001000000}">
    <filterColumn colId="1">
      <filters>
        <filter val="Строительство 1 км ВЛ-0,4 кВ (СИП-2 3*70+1*95+1*16) без ответвлений"/>
        <filter val="Устройство ответвлений (СИП 2*16)"/>
        <filter val="Устройство ответвлений (СИП 4*16)"/>
        <filter val="Устройство ответвлений (СИП 4*25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2022-03-14T12:25:37Z</dcterms:modified>
</cp:coreProperties>
</file>