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M_21-1-20-1-08-03-0-1579\"/>
    </mc:Choice>
  </mc:AlternateContent>
  <xr:revisionPtr revIDLastSave="0" documentId="13_ncr:1_{6199551E-213E-4F51-BFDD-B1AD7F95ED20}" xr6:coauthVersionLast="36" xr6:coauthVersionMax="36" xr10:uidLastSave="{00000000-0000-0000-0000-000000000000}"/>
  <bookViews>
    <workbookView xWindow="0" yWindow="0" windowWidth="28800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стоимости'!$A$1:$H$46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7" i="5" l="1"/>
  <c r="D286" i="5"/>
  <c r="C31" i="4" l="1"/>
  <c r="E31" i="4" s="1"/>
  <c r="F31" i="4" s="1"/>
  <c r="G31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17" i="4" s="1"/>
  <c r="F17" i="4" s="1"/>
  <c r="H17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8" i="4" s="1"/>
  <c r="F18" i="4" s="1"/>
  <c r="H18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E16" i="4" s="1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1" i="4" s="1"/>
  <c r="C30" i="4" l="1"/>
  <c r="H20" i="4" l="1"/>
  <c r="H23" i="4" s="1"/>
  <c r="H24" i="4" s="1"/>
  <c r="E30" i="4"/>
  <c r="F30" i="4" s="1"/>
  <c r="G30" i="4" s="1"/>
  <c r="C29" i="4" l="1"/>
  <c r="C33" i="4" s="1"/>
  <c r="C36" i="4" l="1"/>
  <c r="E33" i="4"/>
  <c r="F33" i="4" s="1"/>
  <c r="G33" i="4" s="1"/>
  <c r="C35" i="4"/>
  <c r="I24" i="4"/>
  <c r="C34" i="4"/>
  <c r="E34" i="4" s="1"/>
  <c r="F34" i="4" s="1"/>
  <c r="G34" i="4" s="1"/>
  <c r="E29" i="4"/>
  <c r="F29" i="4" s="1"/>
  <c r="C37" i="4"/>
  <c r="C32" i="4" l="1"/>
  <c r="G29" i="4"/>
  <c r="E36" i="4"/>
  <c r="F36" i="4" s="1"/>
  <c r="G36" i="4" l="1"/>
  <c r="E35" i="4" l="1"/>
  <c r="F35" i="4" s="1"/>
  <c r="E37" i="4"/>
  <c r="G35" i="4" l="1"/>
  <c r="E32" i="4"/>
  <c r="E38" i="4" s="1"/>
  <c r="C38" i="4"/>
  <c r="F37" i="4"/>
  <c r="G37" i="4" s="1"/>
  <c r="F32" i="4" l="1"/>
  <c r="G32" i="4" l="1"/>
  <c r="G38" i="4" s="1"/>
  <c r="F38" i="4"/>
</calcChain>
</file>

<file path=xl/sharedStrings.xml><?xml version="1.0" encoding="utf-8"?>
<sst xmlns="http://schemas.openxmlformats.org/spreadsheetml/2006/main" count="685" uniqueCount="380">
  <si>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</si>
  <si>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</si>
  <si>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</si>
  <si>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</si>
  <si>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</si>
  <si>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</si>
  <si>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</si>
  <si>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</si>
  <si>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</si>
  <si>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</si>
  <si>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</si>
  <si>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</si>
  <si>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</si>
  <si>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</si>
  <si>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</si>
  <si>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</si>
  <si>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</si>
  <si>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</si>
  <si>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</si>
  <si>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</si>
  <si>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</si>
  <si>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</si>
  <si>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</si>
  <si>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</si>
  <si>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</si>
  <si>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</si>
  <si>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</si>
  <si>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</si>
  <si>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</si>
  <si>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</si>
  <si>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</si>
  <si>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</si>
  <si>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</si>
  <si>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</si>
  <si>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</si>
  <si>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</si>
  <si>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</si>
  <si>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</si>
  <si>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</si>
  <si>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</si>
  <si>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</si>
  <si>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</si>
  <si>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</si>
  <si>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</si>
  <si>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</si>
  <si>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</si>
  <si>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</si>
  <si>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</si>
  <si>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</si>
  <si>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</si>
  <si>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</si>
  <si>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</si>
  <si>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</si>
  <si>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</si>
  <si>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</si>
  <si>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</si>
  <si>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</si>
  <si>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</si>
  <si>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</si>
  <si>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</si>
  <si>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</si>
  <si>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</si>
  <si>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</si>
  <si>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</si>
  <si>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</si>
  <si>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</si>
  <si>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</si>
  <si>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</si>
  <si>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</si>
  <si>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</si>
  <si>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</si>
  <si>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</si>
  <si>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</si>
  <si>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</si>
  <si>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</si>
  <si>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</si>
  <si>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</si>
  <si>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</si>
  <si>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</si>
  <si>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</si>
  <si>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</si>
  <si>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</si>
  <si>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</si>
  <si>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</si>
  <si>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</si>
  <si>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</si>
  <si>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</si>
  <si>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</si>
  <si>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</si>
  <si>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</si>
  <si>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</si>
  <si>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</si>
  <si>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</si>
  <si>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</si>
  <si>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</si>
  <si>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</si>
  <si>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</si>
  <si>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</si>
  <si>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</si>
  <si>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</si>
  <si>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</si>
  <si>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</si>
  <si>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</si>
  <si>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</si>
  <si>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</si>
  <si>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</si>
  <si>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</si>
  <si>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</si>
  <si>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</si>
  <si>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</si>
  <si>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</si>
  <si>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</si>
  <si>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</si>
  <si>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</si>
  <si>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</si>
  <si>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</si>
  <si>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</si>
  <si>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</si>
  <si>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</si>
  <si>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</si>
  <si>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</si>
  <si>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</si>
  <si>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</si>
  <si>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</si>
  <si>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</si>
  <si>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</si>
  <si>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</si>
  <si>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</si>
  <si>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</si>
  <si>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</si>
  <si>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</si>
  <si>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</si>
  <si>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</si>
  <si>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</si>
  <si>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</si>
  <si>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</si>
  <si>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</si>
  <si>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</si>
  <si>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</si>
  <si>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</si>
  <si>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</si>
  <si>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</si>
  <si>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</si>
  <si>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</si>
  <si>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</si>
  <si>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</si>
  <si>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</si>
  <si>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</si>
  <si>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</si>
  <si>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</si>
  <si>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</si>
  <si>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</si>
  <si>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</si>
  <si>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</si>
  <si>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</si>
  <si>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</si>
  <si>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</si>
  <si>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</si>
  <si>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</si>
  <si>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</si>
  <si>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</si>
  <si>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</si>
  <si>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</si>
  <si>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</si>
  <si>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</si>
  <si>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</si>
  <si>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</si>
  <si>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</si>
  <si>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</si>
  <si>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</si>
  <si>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</si>
  <si>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</si>
  <si>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</si>
  <si>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</si>
  <si>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</si>
  <si>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</si>
  <si>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</si>
  <si>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</si>
  <si>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</si>
  <si>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</si>
  <si>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</si>
  <si>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</si>
  <si>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</si>
  <si>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</si>
  <si>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</si>
  <si>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</si>
  <si>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</si>
  <si>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</si>
  <si>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</si>
  <si>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</si>
  <si>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</si>
  <si>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</si>
  <si>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</si>
  <si>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</si>
  <si>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</si>
  <si>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</si>
  <si>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</si>
  <si>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</si>
  <si>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</si>
  <si>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</si>
  <si>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</si>
  <si>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</si>
  <si>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</si>
  <si>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</si>
  <si>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</si>
  <si>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</si>
  <si>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</si>
  <si>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</si>
  <si>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</si>
  <si>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</si>
  <si>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</si>
  <si>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</si>
  <si>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</si>
  <si>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</si>
  <si>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</si>
  <si>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</si>
  <si>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</si>
  <si>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</si>
  <si>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</si>
  <si>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</si>
  <si>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</si>
  <si>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</si>
  <si>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</si>
  <si>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</si>
  <si>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</si>
  <si>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</si>
  <si>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</si>
  <si>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</si>
  <si>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</si>
  <si>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</si>
  <si>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</si>
  <si>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</si>
  <si>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</si>
  <si>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</si>
  <si>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</si>
  <si>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</si>
  <si>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</si>
  <si>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</si>
  <si>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</si>
  <si>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</si>
  <si>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</si>
  <si>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</si>
  <si>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</si>
  <si>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</si>
  <si>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</si>
  <si>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</si>
  <si>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</si>
  <si>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</si>
  <si>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</si>
  <si>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</si>
  <si>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</si>
  <si>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</si>
  <si>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</si>
  <si>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</si>
  <si>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</si>
  <si>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</si>
  <si>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</si>
  <si>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</si>
  <si>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</si>
  <si>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</si>
  <si>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</si>
  <si>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</si>
  <si>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</si>
  <si>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</si>
  <si>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</si>
  <si>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</si>
  <si>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</si>
  <si>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</si>
  <si>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</si>
  <si>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</si>
  <si>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</si>
  <si>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</si>
  <si>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</si>
  <si>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</si>
  <si>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</si>
  <si>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</si>
  <si>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</si>
  <si>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</si>
  <si>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</si>
  <si>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</si>
  <si>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</si>
  <si>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</si>
  <si>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</si>
  <si>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</si>
  <si>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</si>
  <si>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</si>
  <si>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</si>
  <si>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</si>
  <si>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</si>
  <si>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</si>
  <si>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</si>
  <si>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</si>
  <si>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</si>
  <si>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</si>
  <si>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</si>
  <si>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</si>
  <si>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</si>
  <si>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</si>
  <si>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</si>
  <si>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</si>
  <si>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</si>
  <si>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</si>
  <si>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</si>
  <si>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</si>
  <si>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</si>
  <si>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</si>
  <si>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</si>
  <si>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</si>
  <si>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</si>
  <si>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</si>
  <si>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</si>
  <si>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</si>
  <si>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</si>
  <si>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</si>
  <si>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</si>
  <si>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</si>
  <si>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</si>
  <si>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</si>
  <si>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</si>
  <si>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</si>
  <si>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</si>
  <si>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</si>
  <si>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</si>
  <si>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</si>
  <si>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</si>
  <si>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</si>
  <si>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</si>
  <si>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</si>
  <si>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</si>
  <si>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</si>
  <si>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</si>
  <si>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</si>
  <si>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</si>
  <si>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</si>
  <si>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</si>
  <si>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</si>
  <si>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</si>
  <si>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</si>
  <si>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</si>
  <si>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</si>
  <si>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</si>
  <si>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</si>
  <si>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</si>
  <si>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</si>
  <si>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</si>
  <si>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</si>
  <si>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</si>
  <si>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</si>
  <si>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</si>
  <si>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</si>
  <si>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</si>
  <si>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</si>
  <si>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</si>
  <si>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</si>
  <si>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</si>
  <si>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</si>
  <si>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</si>
  <si>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</si>
  <si>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</si>
  <si>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</si>
  <si>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</si>
  <si>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</si>
  <si>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</si>
  <si>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</si>
  <si>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</si>
  <si>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</si>
  <si>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</si>
  <si>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</si>
  <si>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</si>
  <si>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</si>
  <si>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</si>
  <si>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</si>
  <si>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30м2</t>
  </si>
  <si>
    <t>1.3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</si>
  <si>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</si>
  <si>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</si>
  <si>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</si>
  <si>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M_21-1-20-1-08-03-0-1579</t>
  </si>
  <si>
    <t>Тихв, Стр-во 2КЛ-0,4 кВ от ТП-31 до ВРУ-0,4 кВ объекта заявителя по ул. Карла Маркса дом № 68 корпус 2 в г. Тихвин ЛО (21-1-20-1-08-03-0-1579)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</si>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</sst>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07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8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56" customWidth="1"/>
    <col min="2" max="2" width="60.42578125" style="57" customWidth="1"/>
    <col min="3" max="3" width="12.140625" style="57" customWidth="1"/>
    <col min="4" max="4" width="10.5703125" style="57" customWidth="1"/>
    <col min="5" max="5" width="14.28515625" style="57" customWidth="1"/>
    <col min="6" max="6" width="14.42578125" style="57" customWidth="1"/>
    <col min="7" max="7" width="16" style="57" customWidth="1"/>
    <col min="8" max="8" width="15.7109375" style="57" customWidth="1"/>
    <col min="9" max="9" width="13.5703125" style="57" hidden="1" customWidth="1"/>
    <col min="10" max="10" width="13.140625" style="57" hidden="1" customWidth="1"/>
    <col min="11" max="11" width="14.140625" style="57" hidden="1" customWidth="1"/>
    <col min="12" max="12" width="10.28515625" style="57" hidden="1" customWidth="1"/>
    <col min="13" max="14" width="0" style="57" hidden="1" customWidth="1"/>
    <col min="15" max="15" width="15.28515625" style="57" hidden="1" customWidth="1"/>
    <col min="16" max="26" width="0" style="57" hidden="1" customWidth="1"/>
    <col min="27" max="16384" width="9.140625" style="57"/>
  </cols>
  <sheetData>
    <row r="1" spans="1:16" x14ac:dyDescent="0.25">
      <c r="H1" s="2" t="s">
        <v>37</v>
      </c>
    </row>
    <row r="3" spans="1:16" x14ac:dyDescent="0.25">
      <c r="A3" s="58" t="s">
        <v>19</v>
      </c>
    </row>
    <row r="5" spans="1:16" ht="26.25" customHeight="1" x14ac:dyDescent="0.25">
      <c r="A5" s="103" t="s">
        <v>378</v>
      </c>
      <c r="B5" s="103"/>
      <c r="C5" s="103"/>
      <c r="D5" s="103"/>
      <c r="E5" s="103"/>
      <c r="F5" s="103"/>
    </row>
    <row r="7" spans="1:16" ht="21" customHeight="1" x14ac:dyDescent="0.25">
      <c r="A7" s="59" t="s">
        <v>8</v>
      </c>
      <c r="F7" s="104" t="s">
        <v>377</v>
      </c>
      <c r="G7" s="104"/>
      <c r="H7" s="104"/>
    </row>
    <row r="8" spans="1:16" x14ac:dyDescent="0.25">
      <c r="A8" s="60"/>
    </row>
    <row r="9" spans="1:16" x14ac:dyDescent="0.25">
      <c r="A9" s="59" t="s">
        <v>15</v>
      </c>
      <c r="F9" s="104" t="s">
        <v>334</v>
      </c>
      <c r="G9" s="104"/>
      <c r="H9" s="104"/>
    </row>
    <row r="10" spans="1:16" x14ac:dyDescent="0.25">
      <c r="A10" s="60"/>
    </row>
    <row r="11" spans="1:16" x14ac:dyDescent="0.25">
      <c r="A11" s="61" t="s">
        <v>20</v>
      </c>
      <c r="B11" s="62"/>
      <c r="C11" s="62"/>
    </row>
    <row r="12" spans="1:16" x14ac:dyDescent="0.25">
      <c r="H12" s="63" t="s">
        <v>379</v>
      </c>
    </row>
    <row r="13" spans="1:16" s="56" customFormat="1" ht="26.25" customHeight="1" x14ac:dyDescent="0.25">
      <c r="A13" s="101" t="s">
        <v>9</v>
      </c>
      <c r="B13" s="101" t="s">
        <v>21</v>
      </c>
      <c r="C13" s="101" t="s">
        <v>11</v>
      </c>
      <c r="D13" s="101" t="s">
        <v>10</v>
      </c>
      <c r="E13" s="101" t="s">
        <v>43</v>
      </c>
      <c r="F13" s="101" t="s">
        <v>14</v>
      </c>
      <c r="G13" s="101" t="s">
        <v>27</v>
      </c>
      <c r="H13" s="101" t="s">
        <v>42</v>
      </c>
      <c r="I13" s="64"/>
      <c r="J13" s="65"/>
      <c r="K13" s="66">
        <v>7.46</v>
      </c>
    </row>
    <row r="14" spans="1:16" ht="37.5" customHeight="1" x14ac:dyDescent="0.25">
      <c r="A14" s="102"/>
      <c r="B14" s="102"/>
      <c r="C14" s="102"/>
      <c r="D14" s="102"/>
      <c r="E14" s="102"/>
      <c r="F14" s="102"/>
      <c r="G14" s="102"/>
      <c r="H14" s="102"/>
      <c r="I14" s="65"/>
      <c r="J14" s="65"/>
      <c r="K14" s="66">
        <v>6.16</v>
      </c>
      <c r="M14" s="67"/>
      <c r="N14" s="68"/>
      <c r="O14" s="51"/>
      <c r="P14" s="69"/>
    </row>
    <row r="15" spans="1:16" ht="15.75" x14ac:dyDescent="0.25">
      <c r="A15" s="70" t="s">
        <v>22</v>
      </c>
      <c r="B15" s="71" t="s">
        <v>23</v>
      </c>
      <c r="C15" s="72"/>
      <c r="D15" s="73"/>
      <c r="E15" s="73"/>
      <c r="F15" s="73"/>
      <c r="G15" s="73"/>
      <c r="H15" s="73"/>
      <c r="I15" s="55"/>
      <c r="J15" s="55"/>
      <c r="K15" s="66">
        <v>5.62</v>
      </c>
      <c r="M15" s="67"/>
      <c r="N15" s="68"/>
      <c r="O15" s="74"/>
      <c r="P15" s="75"/>
    </row>
    <row r="16" spans="1:16" ht="15.75" x14ac:dyDescent="0.25">
      <c r="A16" s="76" t="s">
        <v>354</v>
      </c>
      <c r="B16" s="77" t="s">
        <v>173</v>
      </c>
      <c r="C16" s="78" t="s">
        <v>327</v>
      </c>
      <c r="D16" s="79">
        <v>0.09</v>
      </c>
      <c r="E16" s="79">
        <f>VLOOKUP(B16,'Типовые 2 кв. 2021'!B:D,3,)</f>
        <v>714819.62500000012</v>
      </c>
      <c r="F16" s="79">
        <f>D16*E16</f>
        <v>64333.766250000008</v>
      </c>
      <c r="G16" s="80">
        <v>5.62</v>
      </c>
      <c r="H16" s="79">
        <f>F16*G16</f>
        <v>361555.76632500003</v>
      </c>
      <c r="J16" s="81"/>
      <c r="K16" s="81"/>
      <c r="M16" s="67"/>
      <c r="N16" s="68"/>
      <c r="O16" s="74"/>
      <c r="P16" s="75"/>
    </row>
    <row r="17" spans="1:16" ht="15.75" x14ac:dyDescent="0.25">
      <c r="A17" s="76" t="s">
        <v>353</v>
      </c>
      <c r="B17" s="77" t="s">
        <v>369</v>
      </c>
      <c r="C17" s="78" t="s">
        <v>372</v>
      </c>
      <c r="D17" s="79">
        <v>1.66</v>
      </c>
      <c r="E17" s="79">
        <f>VLOOKUP(B17,'Типовые 2 кв. 2021'!B:D,3,)</f>
        <v>11335.533333333333</v>
      </c>
      <c r="F17" s="79">
        <f>D17*E17</f>
        <v>18816.98533333333</v>
      </c>
      <c r="G17" s="80">
        <v>5.62</v>
      </c>
      <c r="H17" s="79">
        <f>F17*G17</f>
        <v>105751.45757333332</v>
      </c>
      <c r="J17" s="81"/>
      <c r="K17" s="81"/>
      <c r="M17" s="67"/>
      <c r="N17" s="68"/>
      <c r="O17" s="74"/>
      <c r="P17" s="75"/>
    </row>
    <row r="18" spans="1:16" ht="15.75" x14ac:dyDescent="0.25">
      <c r="A18" s="76" t="s">
        <v>373</v>
      </c>
      <c r="B18" s="77" t="s">
        <v>196</v>
      </c>
      <c r="C18" s="78" t="s">
        <v>327</v>
      </c>
      <c r="D18" s="79">
        <v>0.05</v>
      </c>
      <c r="E18" s="79">
        <f>VLOOKUP(B18,'Типовые 2 кв. 2021'!B:D,3,)</f>
        <v>1332610.1083333334</v>
      </c>
      <c r="F18" s="79">
        <f>D18*E18</f>
        <v>66630.505416666667</v>
      </c>
      <c r="G18" s="80">
        <v>5.62</v>
      </c>
      <c r="H18" s="79">
        <f>F18*G18</f>
        <v>374463.44044166669</v>
      </c>
      <c r="J18" s="81"/>
      <c r="K18" s="81"/>
      <c r="M18" s="67"/>
      <c r="N18" s="68"/>
      <c r="O18" s="74"/>
      <c r="P18" s="75"/>
    </row>
    <row r="19" spans="1:16" x14ac:dyDescent="0.25">
      <c r="A19" s="82"/>
      <c r="B19" s="72"/>
      <c r="C19" s="78"/>
      <c r="D19" s="80"/>
      <c r="E19" s="80"/>
      <c r="F19" s="80"/>
      <c r="G19" s="80"/>
      <c r="H19" s="80"/>
    </row>
    <row r="20" spans="1:16" x14ac:dyDescent="0.25">
      <c r="A20" s="82"/>
      <c r="B20" s="71" t="s">
        <v>12</v>
      </c>
      <c r="C20" s="78"/>
      <c r="D20" s="80"/>
      <c r="E20" s="80"/>
      <c r="F20" s="80"/>
      <c r="G20" s="80"/>
      <c r="H20" s="80">
        <f>SUM(H21:H22)</f>
        <v>841770.66434000013</v>
      </c>
    </row>
    <row r="21" spans="1:16" x14ac:dyDescent="0.25">
      <c r="A21" s="82"/>
      <c r="B21" s="83" t="s">
        <v>2</v>
      </c>
      <c r="C21" s="78"/>
      <c r="D21" s="80"/>
      <c r="E21" s="80"/>
      <c r="F21" s="80"/>
      <c r="G21" s="80"/>
      <c r="H21" s="80">
        <f>H16+H17+H18</f>
        <v>841770.66434000013</v>
      </c>
    </row>
    <row r="22" spans="1:16" x14ac:dyDescent="0.25">
      <c r="A22" s="82"/>
      <c r="B22" s="83" t="s">
        <v>3</v>
      </c>
      <c r="C22" s="78"/>
      <c r="D22" s="80"/>
      <c r="E22" s="80"/>
      <c r="F22" s="80"/>
      <c r="G22" s="80"/>
      <c r="H22" s="80">
        <v>0</v>
      </c>
    </row>
    <row r="23" spans="1:16" x14ac:dyDescent="0.25">
      <c r="A23" s="70" t="s">
        <v>24</v>
      </c>
      <c r="B23" s="71" t="s">
        <v>31</v>
      </c>
      <c r="C23" s="78"/>
      <c r="D23" s="80"/>
      <c r="E23" s="80"/>
      <c r="F23" s="80"/>
      <c r="G23" s="80"/>
      <c r="H23" s="80">
        <f>H20*0.08</f>
        <v>67341.653147200006</v>
      </c>
    </row>
    <row r="24" spans="1:16" x14ac:dyDescent="0.25">
      <c r="A24" s="70" t="s">
        <v>26</v>
      </c>
      <c r="B24" s="71" t="s">
        <v>25</v>
      </c>
      <c r="C24" s="78"/>
      <c r="D24" s="80"/>
      <c r="E24" s="80"/>
      <c r="F24" s="80"/>
      <c r="G24" s="80"/>
      <c r="H24" s="80">
        <f>H23+H20</f>
        <v>909112.31748720014</v>
      </c>
      <c r="I24" s="84">
        <f>H24-(SUM(C29:C31))</f>
        <v>0</v>
      </c>
    </row>
    <row r="25" spans="1:16" x14ac:dyDescent="0.25">
      <c r="A25" s="85"/>
      <c r="B25" s="55"/>
      <c r="C25" s="55"/>
    </row>
    <row r="26" spans="1:16" x14ac:dyDescent="0.25">
      <c r="A26" s="62" t="s">
        <v>13</v>
      </c>
      <c r="B26" s="55"/>
      <c r="C26" s="55"/>
    </row>
    <row r="27" spans="1:16" x14ac:dyDescent="0.25">
      <c r="A27" s="86"/>
      <c r="B27" s="55"/>
      <c r="C27" s="55"/>
      <c r="G27" s="63" t="s">
        <v>379</v>
      </c>
    </row>
    <row r="28" spans="1:16" ht="63.75" customHeight="1" x14ac:dyDescent="0.25">
      <c r="A28" s="87" t="s">
        <v>9</v>
      </c>
      <c r="B28" s="87" t="s">
        <v>0</v>
      </c>
      <c r="C28" s="88" t="s">
        <v>44</v>
      </c>
      <c r="D28" s="87" t="s">
        <v>40</v>
      </c>
      <c r="E28" s="87" t="s">
        <v>16</v>
      </c>
      <c r="F28" s="87" t="s">
        <v>17</v>
      </c>
      <c r="G28" s="87" t="s">
        <v>18</v>
      </c>
    </row>
    <row r="29" spans="1:16" ht="15.75" x14ac:dyDescent="0.25">
      <c r="A29" s="89">
        <v>1</v>
      </c>
      <c r="B29" s="83" t="s">
        <v>1</v>
      </c>
      <c r="C29" s="90">
        <f>H23</f>
        <v>67341.653147200006</v>
      </c>
      <c r="D29" s="91">
        <v>1.0369999999999999</v>
      </c>
      <c r="E29" s="54">
        <f>C29*D29</f>
        <v>69833.294313646402</v>
      </c>
      <c r="F29" s="54">
        <f>E29*0.2</f>
        <v>13966.65886272928</v>
      </c>
      <c r="G29" s="54">
        <f>E29+F29</f>
        <v>83799.953176375682</v>
      </c>
      <c r="I29" s="67"/>
      <c r="J29" s="68"/>
      <c r="K29" s="74"/>
      <c r="L29" s="92"/>
    </row>
    <row r="30" spans="1:16" ht="15.75" x14ac:dyDescent="0.25">
      <c r="A30" s="89">
        <v>2</v>
      </c>
      <c r="B30" s="83" t="s">
        <v>2</v>
      </c>
      <c r="C30" s="93">
        <f>H21</f>
        <v>841770.66434000013</v>
      </c>
      <c r="D30" s="91">
        <v>1.0369999999999999</v>
      </c>
      <c r="E30" s="54">
        <f t="shared" ref="E30:E37" si="0">C30*D30</f>
        <v>872916.17892058007</v>
      </c>
      <c r="F30" s="54">
        <f t="shared" ref="F30:F37" si="1">E30*0.2</f>
        <v>174583.23578411603</v>
      </c>
      <c r="G30" s="54">
        <f t="shared" ref="G30:G37" si="2">E30+F30</f>
        <v>1047499.414704696</v>
      </c>
      <c r="I30" s="67"/>
      <c r="J30" s="68"/>
      <c r="K30" s="74"/>
      <c r="L30" s="92"/>
    </row>
    <row r="31" spans="1:16" ht="15.75" x14ac:dyDescent="0.25">
      <c r="A31" s="89">
        <v>3</v>
      </c>
      <c r="B31" s="83" t="s">
        <v>3</v>
      </c>
      <c r="C31" s="93">
        <f>H22</f>
        <v>0</v>
      </c>
      <c r="D31" s="91">
        <v>1.0369999999999999</v>
      </c>
      <c r="E31" s="54">
        <f t="shared" si="0"/>
        <v>0</v>
      </c>
      <c r="F31" s="54">
        <f t="shared" si="1"/>
        <v>0</v>
      </c>
      <c r="G31" s="54">
        <f t="shared" si="2"/>
        <v>0</v>
      </c>
      <c r="I31" s="67"/>
      <c r="J31" s="68"/>
      <c r="K31" s="74"/>
      <c r="L31" s="92"/>
    </row>
    <row r="32" spans="1:16" ht="15.75" x14ac:dyDescent="0.25">
      <c r="A32" s="89">
        <v>4</v>
      </c>
      <c r="B32" s="83" t="s">
        <v>7</v>
      </c>
      <c r="C32" s="93">
        <f>SUM(C33:C37)</f>
        <v>150639.91100762907</v>
      </c>
      <c r="D32" s="91">
        <v>1.0369999999999999</v>
      </c>
      <c r="E32" s="54">
        <f t="shared" si="0"/>
        <v>156213.58771491132</v>
      </c>
      <c r="F32" s="54">
        <f t="shared" si="1"/>
        <v>31242.717542982267</v>
      </c>
      <c r="G32" s="54">
        <f t="shared" si="2"/>
        <v>187456.30525789357</v>
      </c>
      <c r="I32" s="67"/>
      <c r="J32" s="68"/>
      <c r="K32" s="74"/>
      <c r="L32" s="92"/>
    </row>
    <row r="33" spans="1:16" ht="15.75" x14ac:dyDescent="0.25">
      <c r="A33" s="76" t="s">
        <v>355</v>
      </c>
      <c r="B33" s="83" t="s">
        <v>4</v>
      </c>
      <c r="C33" s="93">
        <f>SUM(C29:C31)*I33</f>
        <v>8818.389479625841</v>
      </c>
      <c r="D33" s="91">
        <v>1.0369999999999999</v>
      </c>
      <c r="E33" s="54">
        <f t="shared" si="0"/>
        <v>9144.6698903719971</v>
      </c>
      <c r="F33" s="54">
        <f t="shared" si="1"/>
        <v>1828.9339780743994</v>
      </c>
      <c r="G33" s="54">
        <f t="shared" si="2"/>
        <v>10973.603868446397</v>
      </c>
      <c r="I33" s="94">
        <v>9.7000000000000003E-3</v>
      </c>
      <c r="J33" s="68"/>
      <c r="K33" s="74"/>
      <c r="L33" s="92"/>
    </row>
    <row r="34" spans="1:16" ht="15.75" x14ac:dyDescent="0.25">
      <c r="A34" s="76" t="s">
        <v>356</v>
      </c>
      <c r="B34" s="95" t="s">
        <v>38</v>
      </c>
      <c r="C34" s="93">
        <f>SUM(C29:C31)*I34</f>
        <v>19455.00359422608</v>
      </c>
      <c r="D34" s="91">
        <v>1.0369999999999999</v>
      </c>
      <c r="E34" s="54">
        <f t="shared" si="0"/>
        <v>20174.838727212442</v>
      </c>
      <c r="F34" s="54">
        <f t="shared" si="1"/>
        <v>4034.9677454424886</v>
      </c>
      <c r="G34" s="54">
        <f t="shared" si="2"/>
        <v>24209.806472654931</v>
      </c>
      <c r="I34" s="94">
        <v>2.1399999999999999E-2</v>
      </c>
      <c r="J34" s="68"/>
      <c r="K34" s="74"/>
      <c r="M34" s="74"/>
      <c r="N34" s="74"/>
      <c r="O34" s="74"/>
      <c r="P34" s="74"/>
    </row>
    <row r="35" spans="1:16" ht="15.75" x14ac:dyDescent="0.25">
      <c r="A35" s="76" t="s">
        <v>357</v>
      </c>
      <c r="B35" s="95" t="s">
        <v>39</v>
      </c>
      <c r="C35" s="93">
        <f>SUM(C29:C31)*I35</f>
        <v>76729.079595919698</v>
      </c>
      <c r="D35" s="91">
        <v>1.0369999999999999</v>
      </c>
      <c r="E35" s="54">
        <f t="shared" si="0"/>
        <v>79568.055540968722</v>
      </c>
      <c r="F35" s="54">
        <f t="shared" si="1"/>
        <v>15913.611108193745</v>
      </c>
      <c r="G35" s="54">
        <f t="shared" si="2"/>
        <v>95481.666649162464</v>
      </c>
      <c r="I35" s="94">
        <v>8.4400000000000003E-2</v>
      </c>
      <c r="J35" s="68"/>
      <c r="K35" s="74"/>
      <c r="L35" s="92"/>
    </row>
    <row r="36" spans="1:16" ht="15.75" x14ac:dyDescent="0.25">
      <c r="A36" s="76" t="s">
        <v>358</v>
      </c>
      <c r="B36" s="83" t="s">
        <v>6</v>
      </c>
      <c r="C36" s="93">
        <f>SUM(C29:C31)*I36</f>
        <v>25909.701048385206</v>
      </c>
      <c r="D36" s="91">
        <v>1.0369999999999999</v>
      </c>
      <c r="E36" s="54">
        <f t="shared" si="0"/>
        <v>26868.359987175456</v>
      </c>
      <c r="F36" s="54">
        <f t="shared" si="1"/>
        <v>5373.6719974350917</v>
      </c>
      <c r="G36" s="54">
        <f t="shared" si="2"/>
        <v>32242.031984610549</v>
      </c>
      <c r="I36" s="94">
        <v>2.8500000000000001E-2</v>
      </c>
      <c r="J36" s="68"/>
      <c r="K36" s="74"/>
      <c r="L36" s="92"/>
    </row>
    <row r="37" spans="1:16" ht="15.75" x14ac:dyDescent="0.25">
      <c r="A37" s="76" t="s">
        <v>359</v>
      </c>
      <c r="B37" s="83" t="s">
        <v>5</v>
      </c>
      <c r="C37" s="93">
        <f>SUM(C29:C31)*I37</f>
        <v>19727.737289472243</v>
      </c>
      <c r="D37" s="91">
        <v>1.0369999999999999</v>
      </c>
      <c r="E37" s="54">
        <f t="shared" si="0"/>
        <v>20457.663569182714</v>
      </c>
      <c r="F37" s="54">
        <f t="shared" si="1"/>
        <v>4091.5327138365428</v>
      </c>
      <c r="G37" s="54">
        <f t="shared" si="2"/>
        <v>24549.196283019257</v>
      </c>
      <c r="I37" s="96">
        <v>2.1700000000000001E-2</v>
      </c>
      <c r="J37" s="68"/>
    </row>
    <row r="38" spans="1:16" ht="15.75" x14ac:dyDescent="0.25">
      <c r="A38" s="82"/>
      <c r="B38" s="97" t="s">
        <v>360</v>
      </c>
      <c r="C38" s="93">
        <f>SUM(C29:C32)</f>
        <v>1059752.2284948293</v>
      </c>
      <c r="D38" s="91">
        <v>1.0369999999999999</v>
      </c>
      <c r="E38" s="54">
        <f>SUM(E29:E32)</f>
        <v>1098963.0609491379</v>
      </c>
      <c r="F38" s="54">
        <f>SUM(F29:F32)</f>
        <v>219792.61218982755</v>
      </c>
      <c r="G38" s="54">
        <f>SUM(G29:G32)</f>
        <v>1318755.6731389654</v>
      </c>
      <c r="J38" s="68"/>
    </row>
    <row r="40" spans="1:16" s="55" customFormat="1" ht="12.75" x14ac:dyDescent="0.2">
      <c r="A40" s="86" t="s">
        <v>28</v>
      </c>
      <c r="B40" s="86"/>
    </row>
    <row r="41" spans="1:16" s="65" customFormat="1" ht="67.5" customHeight="1" x14ac:dyDescent="0.25">
      <c r="A41" s="98" t="s">
        <v>29</v>
      </c>
      <c r="B41" s="100" t="s">
        <v>374</v>
      </c>
      <c r="C41" s="100"/>
      <c r="D41" s="100"/>
      <c r="E41" s="100"/>
      <c r="F41" s="100"/>
      <c r="G41" s="100"/>
    </row>
    <row r="42" spans="1:16" s="65" customFormat="1" ht="40.5" customHeight="1" x14ac:dyDescent="0.25">
      <c r="A42" s="98" t="s">
        <v>30</v>
      </c>
      <c r="B42" s="100" t="s">
        <v>361</v>
      </c>
      <c r="C42" s="100"/>
      <c r="D42" s="100"/>
      <c r="E42" s="100"/>
      <c r="F42" s="100"/>
      <c r="G42" s="100"/>
      <c r="H42" s="64"/>
      <c r="I42" s="64" t="s">
        <v>368</v>
      </c>
      <c r="J42" s="65">
        <v>7.46</v>
      </c>
    </row>
    <row r="43" spans="1:16" s="65" customFormat="1" ht="28.5" customHeight="1" x14ac:dyDescent="0.25">
      <c r="A43" s="98" t="s">
        <v>32</v>
      </c>
      <c r="B43" s="100" t="s">
        <v>33</v>
      </c>
      <c r="C43" s="100"/>
      <c r="D43" s="100"/>
      <c r="E43" s="100"/>
      <c r="F43" s="100"/>
      <c r="G43" s="100"/>
      <c r="I43" s="65" t="s">
        <v>366</v>
      </c>
      <c r="J43" s="65">
        <v>5.62</v>
      </c>
    </row>
    <row r="44" spans="1:16" s="55" customFormat="1" ht="16.5" customHeight="1" x14ac:dyDescent="0.2">
      <c r="A44" s="98" t="s">
        <v>34</v>
      </c>
      <c r="B44" s="65" t="s">
        <v>375</v>
      </c>
      <c r="C44" s="65"/>
      <c r="I44" s="55" t="s">
        <v>365</v>
      </c>
      <c r="J44" s="55">
        <v>6.16</v>
      </c>
    </row>
    <row r="45" spans="1:16" s="55" customFormat="1" ht="15.75" customHeight="1" x14ac:dyDescent="0.2">
      <c r="A45" s="99" t="s">
        <v>35</v>
      </c>
      <c r="B45" s="65" t="s">
        <v>376</v>
      </c>
      <c r="C45" s="65"/>
    </row>
    <row r="46" spans="1:16" s="55" customFormat="1" ht="18.75" customHeight="1" x14ac:dyDescent="0.2">
      <c r="A46" s="99" t="s">
        <v>36</v>
      </c>
      <c r="B46" s="65" t="s">
        <v>41</v>
      </c>
      <c r="C46" s="65"/>
    </row>
    <row r="47" spans="1:16" s="55" customFormat="1" ht="12.75" x14ac:dyDescent="0.2">
      <c r="A47" s="85"/>
    </row>
    <row r="48" spans="1:16" x14ac:dyDescent="0.25">
      <c r="B48" s="65"/>
    </row>
  </sheetData>
  <dataConsolidate>
    <dataRefs count="1">
      <dataRef ref="B8:B287" sheet="Типовые 2 кв. 2021"/>
    </dataRefs>
  </dataConsolidate>
  <mergeCells count="14">
    <mergeCell ref="B41:G41"/>
    <mergeCell ref="B42:G42"/>
    <mergeCell ref="B43:G43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9" xr:uid="{00000000-0002-0000-0000-000000000000}">
      <formula1>$J$13:$J$15</formula1>
    </dataValidation>
    <dataValidation type="list" allowBlank="1" showInputMessage="1" showErrorMessage="1" sqref="G16:G18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3" activePane="bottomLeft" state="frozen"/>
      <selection pane="bottomLeft" activeCell="B95" sqref="B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05" t="s">
        <v>46</v>
      </c>
      <c r="C3" s="105"/>
      <c r="D3" s="105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06"/>
      <c r="D6" s="106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364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365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365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365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365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365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365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365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365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365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365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365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365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365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365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365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365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365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365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365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365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365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365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365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365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365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365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365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365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365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365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365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365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365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365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365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365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365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365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365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365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365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365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365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365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365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365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365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365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365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365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365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365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365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365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365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365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365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365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365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365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365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365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365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365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365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365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365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365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365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365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365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365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365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365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365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365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365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365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365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365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365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365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365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365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365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365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365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365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365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366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366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366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366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366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366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366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366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366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366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366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366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366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366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366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366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366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366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366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366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366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366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366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366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366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366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366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366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366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366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366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366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366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366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366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366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366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366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366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366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366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366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366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366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366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366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366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366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366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366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366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366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366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366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366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366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366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366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366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366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366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366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366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366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366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366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366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366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366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366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366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366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366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366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366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366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366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366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366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366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366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366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366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366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366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366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366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366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366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366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366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366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366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366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366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366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366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366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366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366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366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366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366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366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366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366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366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366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366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366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366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366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366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366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366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366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366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366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366</v>
      </c>
    </row>
    <row r="216" spans="1:6" x14ac:dyDescent="0.25">
      <c r="A216" s="31">
        <v>209</v>
      </c>
      <c r="B216" s="36" t="s">
        <v>369</v>
      </c>
      <c r="C216" s="37">
        <v>13602.64</v>
      </c>
      <c r="D216" s="35">
        <f t="shared" si="3"/>
        <v>11335.533333333333</v>
      </c>
      <c r="E216" s="35"/>
      <c r="F216" s="53" t="s">
        <v>366</v>
      </c>
    </row>
    <row r="217" spans="1:6" x14ac:dyDescent="0.25">
      <c r="A217" s="31">
        <v>210</v>
      </c>
      <c r="B217" s="36" t="s">
        <v>371</v>
      </c>
      <c r="C217" s="37">
        <v>59787.55</v>
      </c>
      <c r="D217" s="35">
        <f t="shared" si="3"/>
        <v>49822.958333333336</v>
      </c>
      <c r="E217" s="35"/>
      <c r="F217" s="53" t="s">
        <v>366</v>
      </c>
    </row>
    <row r="218" spans="1:6" x14ac:dyDescent="0.25">
      <c r="A218" s="31">
        <v>211</v>
      </c>
      <c r="B218" s="36" t="s">
        <v>370</v>
      </c>
      <c r="C218" s="37">
        <v>107.95</v>
      </c>
      <c r="D218" s="35">
        <f t="shared" si="3"/>
        <v>89.958333333333343</v>
      </c>
      <c r="E218" s="35"/>
      <c r="F218" s="53" t="s">
        <v>366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367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367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367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367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367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367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367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367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367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367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367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367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367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367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367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367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367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367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367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367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367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367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367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367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367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367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367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367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367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367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367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367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367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367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367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367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367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367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367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367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367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367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367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367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367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367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367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367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367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367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367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366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366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366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365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365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365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367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367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367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367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367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367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367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367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367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367</v>
      </c>
    </row>
    <row r="286" spans="1:6" x14ac:dyDescent="0.25">
      <c r="A286" s="31">
        <v>279</v>
      </c>
      <c r="B286" s="34" t="s">
        <v>362</v>
      </c>
      <c r="C286" s="46">
        <v>157021.46</v>
      </c>
      <c r="D286" s="46">
        <f t="shared" ref="D286:D287" si="5">C286/1.2</f>
        <v>130851.21666666666</v>
      </c>
      <c r="E286" s="46"/>
      <c r="F286" s="53" t="s">
        <v>365</v>
      </c>
    </row>
    <row r="287" spans="1:6" x14ac:dyDescent="0.25">
      <c r="A287" s="31">
        <v>280</v>
      </c>
      <c r="B287" s="34" t="s">
        <v>363</v>
      </c>
      <c r="C287" s="46">
        <v>8120.62</v>
      </c>
      <c r="D287" s="46">
        <f t="shared" si="5"/>
        <v>6767.1833333333334</v>
      </c>
      <c r="E287" s="46"/>
      <c r="F287" s="53" t="s">
        <v>365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2022-03-14T12:41:44Z</dcterms:modified>
</cp:coreProperties>
</file>