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3\11.2023\"/>
    </mc:Choice>
  </mc:AlternateContent>
  <xr:revisionPtr revIDLastSave="0" documentId="13_ncr:1_{064DED7D-48C4-47A0-9518-C8875A8339CA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8" i="2"/>
  <c r="H48" i="2" s="1"/>
  <c r="G47" i="2"/>
  <c r="H47" i="2" s="1"/>
  <c r="G46" i="2"/>
  <c r="H46" i="2" s="1"/>
  <c r="D38" i="2"/>
  <c r="D39" i="2" s="1"/>
  <c r="E34" i="2"/>
  <c r="E35" i="2" s="1"/>
  <c r="E36" i="2" s="1"/>
  <c r="D34" i="2"/>
  <c r="D35" i="2" s="1"/>
  <c r="D36" i="2" s="1"/>
  <c r="G30" i="2"/>
  <c r="H30" i="2" s="1"/>
  <c r="G29" i="2"/>
  <c r="G28" i="2"/>
  <c r="H28" i="2" s="1"/>
  <c r="G27" i="2"/>
  <c r="H27" i="2" s="1"/>
  <c r="G26" i="2"/>
  <c r="H26" i="2" s="1"/>
  <c r="G25" i="2"/>
  <c r="H25" i="2" s="1"/>
  <c r="G24" i="2"/>
  <c r="F59" i="2"/>
  <c r="E59" i="2"/>
  <c r="D59" i="2"/>
  <c r="F55" i="2"/>
  <c r="E55" i="2"/>
  <c r="D55" i="2"/>
  <c r="F50" i="2"/>
  <c r="E50" i="2"/>
  <c r="D50" i="2"/>
  <c r="H43" i="2"/>
  <c r="G43" i="2"/>
  <c r="F43" i="2"/>
  <c r="E43" i="2"/>
  <c r="D43" i="2"/>
  <c r="H42" i="2"/>
  <c r="G39" i="2"/>
  <c r="F39" i="2"/>
  <c r="E39" i="2"/>
  <c r="G35" i="2"/>
  <c r="F35" i="2"/>
  <c r="F36" i="2" s="1"/>
  <c r="F40" i="2" s="1"/>
  <c r="F32" i="2"/>
  <c r="E32" i="2"/>
  <c r="D32" i="2"/>
  <c r="H31" i="2"/>
  <c r="H29" i="2"/>
  <c r="G58" i="1"/>
  <c r="G48" i="1"/>
  <c r="G47" i="1"/>
  <c r="G46" i="1"/>
  <c r="D38" i="1"/>
  <c r="E34" i="1"/>
  <c r="D34" i="1"/>
  <c r="G29" i="1"/>
  <c r="G30" i="1"/>
  <c r="G28" i="1"/>
  <c r="G26" i="1"/>
  <c r="G25" i="1"/>
  <c r="G24" i="1"/>
  <c r="H38" i="2" l="1"/>
  <c r="H39" i="2" s="1"/>
  <c r="E40" i="2"/>
  <c r="E44" i="2" s="1"/>
  <c r="E51" i="2" s="1"/>
  <c r="E56" i="2" s="1"/>
  <c r="E60" i="2" s="1"/>
  <c r="D40" i="2"/>
  <c r="D44" i="2" s="1"/>
  <c r="G32" i="2"/>
  <c r="G36" i="2" s="1"/>
  <c r="G40" i="2" s="1"/>
  <c r="G44" i="2" s="1"/>
  <c r="F51" i="2"/>
  <c r="F56" i="2" s="1"/>
  <c r="F60" i="2" s="1"/>
  <c r="D51" i="2"/>
  <c r="D56" i="2" s="1"/>
  <c r="D60" i="2" s="1"/>
  <c r="F44" i="2"/>
  <c r="G59" i="2"/>
  <c r="H59" i="2" s="1"/>
  <c r="H34" i="2"/>
  <c r="H35" i="2" s="1"/>
  <c r="H24" i="2"/>
  <c r="H32" i="2" s="1"/>
  <c r="D50" i="1"/>
  <c r="E62" i="2" l="1"/>
  <c r="E63" i="2" s="1"/>
  <c r="H36" i="2"/>
  <c r="H40" i="2" s="1"/>
  <c r="H44" i="2" s="1"/>
  <c r="G54" i="2"/>
  <c r="H54" i="2" s="1"/>
  <c r="G53" i="2"/>
  <c r="F62" i="2"/>
  <c r="F63" i="2" s="1"/>
  <c r="D62" i="2"/>
  <c r="D63" i="2" s="1"/>
  <c r="E50" i="1"/>
  <c r="F50" i="1"/>
  <c r="E64" i="2" l="1"/>
  <c r="D64" i="2"/>
  <c r="F64" i="2"/>
  <c r="H53" i="2"/>
  <c r="G49" i="2" s="1"/>
  <c r="G55" i="2"/>
  <c r="H55" i="2" s="1"/>
  <c r="D59" i="1"/>
  <c r="D55" i="1"/>
  <c r="D43" i="1"/>
  <c r="D39" i="1"/>
  <c r="D32" i="1"/>
  <c r="E59" i="1"/>
  <c r="F59" i="1"/>
  <c r="G59" i="1"/>
  <c r="H48" i="1"/>
  <c r="G50" i="2" l="1"/>
  <c r="H49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62" i="2" l="1"/>
  <c r="H64" i="2" s="1"/>
  <c r="D6" i="2" s="1"/>
  <c r="G64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G54" i="1" s="1"/>
  <c r="D63" i="1"/>
  <c r="G53" i="1" l="1"/>
  <c r="H54" i="1"/>
  <c r="E51" i="1"/>
  <c r="E56" i="1" s="1"/>
  <c r="E60" i="1" s="1"/>
  <c r="D64" i="1"/>
  <c r="G55" i="1" l="1"/>
  <c r="H55" i="1" s="1"/>
  <c r="H53" i="1"/>
  <c r="G49" i="1" s="1"/>
  <c r="E62" i="1"/>
  <c r="H49" i="1" l="1"/>
  <c r="G50" i="1"/>
  <c r="H50" i="1" s="1"/>
  <c r="H51" i="1" s="1"/>
  <c r="H56" i="1" s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<sst xmlns="http://schemas.openxmlformats.org/spreadsheetml/2006/main" count="168" uniqueCount="69">
  <si>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</si>
  <si>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</si>
  <si>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</si>
  <si>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</si>
  <si>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</si>
  <si>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</si>
  <si>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</si>
  <si>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</si>
  <si>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</si>
  <si>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</si>
  <si>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</si>
  <si>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</si>
  <si>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</si>
  <si>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</si>
  <si>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</si>
  <si>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</si>
  <si>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</si>
  <si>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</si>
  <si>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</si>
  <si>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</si>
  <si>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</si>
  <si>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</si>
  <si>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</si>
  <si>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</si>
  <si>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</si>
  <si>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</si>
  <si>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</si>
  <si>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</si>
  <si>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</si>
  <si>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</si>
  <si>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</si>
  <si>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</si>
  <si>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</si>
  <si>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</si>
  <si>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</si>
  <si>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</si>
  <si>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</si>
  <si>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</si>
  <si>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</si>
  <si>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</si>
  <si>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</si>
  <si>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</si>
  <si>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</si>
  <si>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</si>
  <si>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</si>
  <si>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</si>
  <si>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</si>
  <si>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</si>
  <si>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</si>
  <si>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</si>
  <si>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</si>
  <si>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</si>
  <si>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</si>
  <si>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</si>
  <si>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</si>
  <si>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</si>
  <si>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</si>
  <si>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</si>
  <si>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</si>
  <si>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</si>
  <si>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</si>
  <si>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</si>
  <si>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</si>
  <si>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</si>
  <si>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</si>
  <si>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</si>
  <si>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Тихв, РК КЛ-10 кВ от ПС-143 до ТП-84 в г. Тихвин ЛО (инв.№ 200000504) (21-1-20-0-01-07-0-0257)</t>
  </si>
  <si>
    <t>Согласования с ООО "Петербургтеплоэнерго"</t>
  </si>
  <si>
    <t>Согласование схем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</si>
</sst>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topLeftCell="A32" zoomScale="75" zoomScaleNormal="75" zoomScaleSheetLayoutView="75" workbookViewId="0">
      <selection activeCell="A18" sqref="A18:H6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56</v>
      </c>
      <c r="C6" s="43"/>
      <c r="D6" s="24">
        <f>H64</f>
        <v>4374.8913677965529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66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65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52</v>
      </c>
      <c r="C18" s="41" t="s">
        <v>9</v>
      </c>
      <c r="D18" s="42" t="s">
        <v>10</v>
      </c>
      <c r="E18" s="42"/>
      <c r="F18" s="42"/>
      <c r="G18" s="42"/>
      <c r="H18" s="40" t="s">
        <v>53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59</v>
      </c>
      <c r="C24" s="19" t="s">
        <v>19</v>
      </c>
      <c r="D24" s="21"/>
      <c r="E24" s="21"/>
      <c r="F24" s="21"/>
      <c r="G24" s="20">
        <f>15.3</f>
        <v>15.3</v>
      </c>
      <c r="H24" s="20">
        <f>G24+F24+E24+D24</f>
        <v>15.3</v>
      </c>
    </row>
    <row r="25" spans="1:8" x14ac:dyDescent="0.2">
      <c r="A25" s="18">
        <v>2</v>
      </c>
      <c r="B25" s="23" t="s">
        <v>59</v>
      </c>
      <c r="C25" s="19" t="s">
        <v>26</v>
      </c>
      <c r="D25" s="21"/>
      <c r="E25" s="21"/>
      <c r="F25" s="21"/>
      <c r="G25" s="20">
        <f>10.2</f>
        <v>10.199999999999999</v>
      </c>
      <c r="H25" s="20">
        <f t="shared" ref="H25:H30" si="0">G25+F25+E25+D25</f>
        <v>10.199999999999999</v>
      </c>
    </row>
    <row r="26" spans="1:8" x14ac:dyDescent="0.2">
      <c r="A26" s="18">
        <v>3</v>
      </c>
      <c r="B26" s="23" t="s">
        <v>59</v>
      </c>
      <c r="C26" s="19" t="s">
        <v>67</v>
      </c>
      <c r="D26" s="21"/>
      <c r="E26" s="21"/>
      <c r="F26" s="21"/>
      <c r="G26" s="20">
        <f>6.6</f>
        <v>6.6</v>
      </c>
      <c r="H26" s="20">
        <f t="shared" si="0"/>
        <v>6.6</v>
      </c>
    </row>
    <row r="27" spans="1:8" x14ac:dyDescent="0.2">
      <c r="A27" s="18">
        <v>4</v>
      </c>
      <c r="B27" s="23" t="s">
        <v>59</v>
      </c>
      <c r="C27" s="19" t="s">
        <v>51</v>
      </c>
      <c r="D27" s="21"/>
      <c r="E27" s="21"/>
      <c r="F27" s="21"/>
      <c r="G27" s="20">
        <v>5.0999999999999996</v>
      </c>
      <c r="H27" s="20">
        <f t="shared" si="0"/>
        <v>5.0999999999999996</v>
      </c>
    </row>
    <row r="28" spans="1:8" x14ac:dyDescent="0.2">
      <c r="A28" s="18">
        <v>5</v>
      </c>
      <c r="B28" s="23" t="s">
        <v>59</v>
      </c>
      <c r="C28" s="19" t="s">
        <v>41</v>
      </c>
      <c r="D28" s="21"/>
      <c r="E28" s="21"/>
      <c r="F28" s="21"/>
      <c r="G28" s="20">
        <f>79620.08/1000/1.2</f>
        <v>66.350066666666677</v>
      </c>
      <c r="H28" s="20">
        <f>G28+F28+E28+D28</f>
        <v>66.350066666666677</v>
      </c>
    </row>
    <row r="29" spans="1:8" x14ac:dyDescent="0.2">
      <c r="A29" s="18">
        <v>6</v>
      </c>
      <c r="B29" s="23" t="s">
        <v>59</v>
      </c>
      <c r="C29" s="19" t="s">
        <v>68</v>
      </c>
      <c r="D29" s="21"/>
      <c r="E29" s="21"/>
      <c r="F29" s="21"/>
      <c r="G29" s="20">
        <f>15.3</f>
        <v>15.3</v>
      </c>
      <c r="H29" s="20">
        <f t="shared" si="0"/>
        <v>15.3</v>
      </c>
    </row>
    <row r="30" spans="1:8" x14ac:dyDescent="0.2">
      <c r="A30" s="18">
        <v>7</v>
      </c>
      <c r="B30" s="23" t="s">
        <v>15</v>
      </c>
      <c r="C30" s="19" t="s">
        <v>60</v>
      </c>
      <c r="D30" s="21"/>
      <c r="E30" s="21"/>
      <c r="F30" s="21"/>
      <c r="G30" s="20">
        <f>60</f>
        <v>60</v>
      </c>
      <c r="H30" s="20">
        <f t="shared" si="0"/>
        <v>60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178.85006666666669</v>
      </c>
      <c r="H32" s="20">
        <f>H24+H31+H25+H27+H29+H26+H28+H30</f>
        <v>178.85006666666669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25.5" x14ac:dyDescent="0.2">
      <c r="A34" s="18">
        <v>9</v>
      </c>
      <c r="B34" s="19" t="s">
        <v>15</v>
      </c>
      <c r="C34" s="25" t="s">
        <v>66</v>
      </c>
      <c r="D34" s="27">
        <f>(564.36+1282.95)</f>
        <v>1847.31</v>
      </c>
      <c r="E34" s="27">
        <f>(282.18+49.08)</f>
        <v>331.26</v>
      </c>
      <c r="F34" s="21"/>
      <c r="G34" s="21"/>
      <c r="H34" s="20">
        <f>D34+E34+G34+F34</f>
        <v>2178.5699999999997</v>
      </c>
    </row>
    <row r="35" spans="1:8" x14ac:dyDescent="0.2">
      <c r="A35" s="22"/>
      <c r="B35" s="32" t="s">
        <v>16</v>
      </c>
      <c r="C35" s="33"/>
      <c r="D35" s="20">
        <f>D34</f>
        <v>1847.31</v>
      </c>
      <c r="E35" s="20">
        <f>E34</f>
        <v>331.26</v>
      </c>
      <c r="F35" s="21">
        <f>F34</f>
        <v>0</v>
      </c>
      <c r="G35" s="21">
        <f>G34</f>
        <v>0</v>
      </c>
      <c r="H35" s="20">
        <f>H34</f>
        <v>2178.5699999999997</v>
      </c>
    </row>
    <row r="36" spans="1:8" x14ac:dyDescent="0.2">
      <c r="A36" s="22"/>
      <c r="B36" s="32" t="s">
        <v>34</v>
      </c>
      <c r="C36" s="33"/>
      <c r="D36" s="20">
        <f>D35+D32</f>
        <v>1847.31</v>
      </c>
      <c r="E36" s="20">
        <f>E35+E32</f>
        <v>331.26</v>
      </c>
      <c r="F36" s="20">
        <f>F35+F32</f>
        <v>0</v>
      </c>
      <c r="G36" s="20">
        <f>G35+G32</f>
        <v>178.85006666666669</v>
      </c>
      <c r="H36" s="20">
        <f>H35+H32</f>
        <v>2357.4200666666666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25.5" x14ac:dyDescent="0.2">
      <c r="A38" s="18">
        <v>10</v>
      </c>
      <c r="B38" s="19" t="s">
        <v>15</v>
      </c>
      <c r="C38" s="25" t="s">
        <v>66</v>
      </c>
      <c r="D38" s="27">
        <f>314.41</f>
        <v>314.41000000000003</v>
      </c>
      <c r="E38" s="27"/>
      <c r="F38" s="21"/>
      <c r="G38" s="21"/>
      <c r="H38" s="20">
        <f>D38+E38+G38+F38</f>
        <v>314.41000000000003</v>
      </c>
    </row>
    <row r="39" spans="1:8" x14ac:dyDescent="0.2">
      <c r="A39" s="22"/>
      <c r="B39" s="32" t="s">
        <v>49</v>
      </c>
      <c r="C39" s="33"/>
      <c r="D39" s="20">
        <f>D38</f>
        <v>314.41000000000003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314.41000000000003</v>
      </c>
    </row>
    <row r="40" spans="1:8" x14ac:dyDescent="0.2">
      <c r="A40" s="22"/>
      <c r="B40" s="32" t="s">
        <v>44</v>
      </c>
      <c r="C40" s="33"/>
      <c r="D40" s="20">
        <f>D39+D36</f>
        <v>2161.7199999999998</v>
      </c>
      <c r="E40" s="20">
        <f t="shared" ref="E40" si="2">E39+E36</f>
        <v>331.26</v>
      </c>
      <c r="F40" s="20">
        <f t="shared" ref="F40" si="3">F39+F36</f>
        <v>0</v>
      </c>
      <c r="G40" s="20">
        <f t="shared" ref="G40" si="4">G39+G36</f>
        <v>178.85006666666669</v>
      </c>
      <c r="H40" s="20">
        <f>H39+H36</f>
        <v>2671.8300666666664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58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2161.7199999999998</v>
      </c>
      <c r="E44" s="20">
        <f t="shared" ref="E44" si="5">E43+E40</f>
        <v>331.26</v>
      </c>
      <c r="F44" s="20">
        <f t="shared" ref="F44" si="6">F43+F40</f>
        <v>0</v>
      </c>
      <c r="G44" s="20">
        <f t="shared" ref="G44" si="7">G43+G40</f>
        <v>178.85006666666669</v>
      </c>
      <c r="H44" s="20">
        <f>H43+H40</f>
        <v>2671.8300666666664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8.49</f>
        <v>8.49</v>
      </c>
      <c r="H46" s="20">
        <f t="shared" ref="H46" si="8">G46+F46+E46+D46</f>
        <v>8.49</v>
      </c>
    </row>
    <row r="47" spans="1:8" x14ac:dyDescent="0.2">
      <c r="A47" s="18">
        <v>13</v>
      </c>
      <c r="B47" s="23" t="s">
        <v>59</v>
      </c>
      <c r="C47" s="19" t="s">
        <v>50</v>
      </c>
      <c r="D47" s="21"/>
      <c r="E47" s="21"/>
      <c r="F47" s="21"/>
      <c r="G47" s="20">
        <f>40</f>
        <v>40</v>
      </c>
      <c r="H47" s="20">
        <f>G47+F47+E47+D47</f>
        <v>40</v>
      </c>
    </row>
    <row r="48" spans="1:8" x14ac:dyDescent="0.2">
      <c r="A48" s="18">
        <v>14</v>
      </c>
      <c r="B48" s="23" t="s">
        <v>59</v>
      </c>
      <c r="C48" s="19" t="s">
        <v>40</v>
      </c>
      <c r="D48" s="21"/>
      <c r="E48" s="21"/>
      <c r="F48" s="21"/>
      <c r="G48" s="20">
        <f>35.7</f>
        <v>35.700000000000003</v>
      </c>
      <c r="H48" s="20">
        <f>G48+F48+E48+D48</f>
        <v>35.700000000000003</v>
      </c>
    </row>
    <row r="49" spans="1:8" ht="38.25" x14ac:dyDescent="0.2">
      <c r="A49" s="18">
        <v>15</v>
      </c>
      <c r="B49" s="19" t="s">
        <v>61</v>
      </c>
      <c r="C49" s="19" t="s">
        <v>63</v>
      </c>
      <c r="D49" s="21"/>
      <c r="E49" s="21"/>
      <c r="F49" s="21"/>
      <c r="G49" s="20">
        <f>(D44+E44+F44+G44+H46+H47+H48+H58+H54+H53)/100*6.7</f>
        <v>228.92668044546159</v>
      </c>
      <c r="H49" s="20">
        <f>G49+F49+E49+D49</f>
        <v>228.92668044546159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313.11668044546161</v>
      </c>
      <c r="H50" s="20">
        <f>D50+E50+F50+G50</f>
        <v>313.11668044546161</v>
      </c>
    </row>
    <row r="51" spans="1:8" x14ac:dyDescent="0.2">
      <c r="A51" s="22"/>
      <c r="B51" s="32" t="s">
        <v>17</v>
      </c>
      <c r="C51" s="33"/>
      <c r="D51" s="20">
        <f>D50+D44</f>
        <v>2161.7199999999998</v>
      </c>
      <c r="E51" s="20">
        <f>E50+E44</f>
        <v>331.26</v>
      </c>
      <c r="F51" s="20">
        <f>F50+F44</f>
        <v>0</v>
      </c>
      <c r="G51" s="20">
        <f>G50+G44</f>
        <v>491.9667471121283</v>
      </c>
      <c r="H51" s="20">
        <f>H50+H44</f>
        <v>2984.9467471121279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62</v>
      </c>
      <c r="C53" s="19" t="s">
        <v>27</v>
      </c>
      <c r="D53" s="21"/>
      <c r="E53" s="21"/>
      <c r="F53" s="21"/>
      <c r="G53" s="20">
        <f>(D44+E44+F44+G44+H46+H47+H48)/100*2.14</f>
        <v>58.978829426666657</v>
      </c>
      <c r="H53" s="20">
        <f>D53+E53+F53+G53</f>
        <v>58.978829426666657</v>
      </c>
    </row>
    <row r="54" spans="1:8" ht="41.25" customHeight="1" x14ac:dyDescent="0.2">
      <c r="A54" s="18">
        <v>17</v>
      </c>
      <c r="B54" s="19" t="s">
        <v>64</v>
      </c>
      <c r="C54" s="26" t="s">
        <v>28</v>
      </c>
      <c r="D54" s="21"/>
      <c r="E54" s="21"/>
      <c r="F54" s="21"/>
      <c r="G54" s="20">
        <f>(D44+E44+F44+G44+H46+H47+H48+H58)/100*11.7</f>
        <v>351.7161716249999</v>
      </c>
      <c r="H54" s="20">
        <f>D54+E54+F54+G54</f>
        <v>351.7161716249999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410.69500105166657</v>
      </c>
      <c r="H55" s="20">
        <f>D55+E55+F55+G55</f>
        <v>410.69500105166657</v>
      </c>
    </row>
    <row r="56" spans="1:8" x14ac:dyDescent="0.2">
      <c r="A56" s="22"/>
      <c r="B56" s="32" t="s">
        <v>30</v>
      </c>
      <c r="C56" s="33"/>
      <c r="D56" s="20">
        <f>D51+D55</f>
        <v>2161.7199999999998</v>
      </c>
      <c r="E56" s="20">
        <f t="shared" ref="E56:G56" si="11">E51+E55</f>
        <v>331.26</v>
      </c>
      <c r="F56" s="20">
        <f t="shared" si="11"/>
        <v>0</v>
      </c>
      <c r="G56" s="20">
        <f t="shared" si="11"/>
        <v>902.66174816379487</v>
      </c>
      <c r="H56" s="20">
        <f>H55+H51</f>
        <v>3395.6417481637945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300121.27/1000/1.2</f>
        <v>250.10105833333338</v>
      </c>
      <c r="H58" s="20">
        <f>G58+F58+E58+D58</f>
        <v>250.10105833333338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250.10105833333338</v>
      </c>
      <c r="H59" s="20">
        <f>G59+F59+E59+D59</f>
        <v>250.10105833333338</v>
      </c>
    </row>
    <row r="60" spans="1:8" x14ac:dyDescent="0.2">
      <c r="A60" s="22"/>
      <c r="B60" s="32" t="s">
        <v>21</v>
      </c>
      <c r="C60" s="33"/>
      <c r="D60" s="20">
        <f>D56+D59</f>
        <v>2161.7199999999998</v>
      </c>
      <c r="E60" s="20">
        <f>E56+E59</f>
        <v>331.26</v>
      </c>
      <c r="F60" s="20">
        <f>F56+F59</f>
        <v>0</v>
      </c>
      <c r="G60" s="20">
        <f>G56+G59</f>
        <v>1152.7628064971282</v>
      </c>
      <c r="H60" s="20">
        <f>D60+E60+F60+G60</f>
        <v>3645.7428064971277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432.34399999999994</v>
      </c>
      <c r="E62" s="20">
        <f>E60/100*20</f>
        <v>66.251999999999995</v>
      </c>
      <c r="F62" s="20">
        <f>F60/100*20</f>
        <v>0</v>
      </c>
      <c r="G62" s="20">
        <f>G60/100*20</f>
        <v>230.55256129942563</v>
      </c>
      <c r="H62" s="20">
        <f>H60/100*20</f>
        <v>729.14856129942552</v>
      </c>
    </row>
    <row r="63" spans="1:8" x14ac:dyDescent="0.2">
      <c r="A63" s="22"/>
      <c r="B63" s="32" t="s">
        <v>24</v>
      </c>
      <c r="C63" s="33"/>
      <c r="D63" s="20">
        <f>D62</f>
        <v>432.34399999999994</v>
      </c>
      <c r="E63" s="20">
        <f>E62</f>
        <v>66.251999999999995</v>
      </c>
      <c r="F63" s="21">
        <f>F62</f>
        <v>0</v>
      </c>
      <c r="G63" s="20">
        <f>G62</f>
        <v>230.55256129942563</v>
      </c>
      <c r="H63" s="20">
        <f>D63+E63+F63+G63</f>
        <v>729.14856129942564</v>
      </c>
    </row>
    <row r="64" spans="1:8" x14ac:dyDescent="0.2">
      <c r="A64" s="22"/>
      <c r="B64" s="32" t="s">
        <v>25</v>
      </c>
      <c r="C64" s="33"/>
      <c r="D64" s="20">
        <f>D60+D62</f>
        <v>2594.0639999999999</v>
      </c>
      <c r="E64" s="20">
        <f>E60+E62</f>
        <v>397.512</v>
      </c>
      <c r="F64" s="20">
        <f>F60+F62</f>
        <v>0</v>
      </c>
      <c r="G64" s="20">
        <f>G60+G62</f>
        <v>1383.3153677965538</v>
      </c>
      <c r="H64" s="20">
        <f>H60+H62</f>
        <v>4374.8913677965529</v>
      </c>
    </row>
    <row r="67" spans="1:8" ht="12.75" customHeight="1" x14ac:dyDescent="0.2">
      <c r="A67" s="31" t="s">
        <v>54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topLeftCell="A16" zoomScale="75" zoomScaleNormal="75" zoomScaleSheetLayoutView="75" workbookViewId="0">
      <selection activeCell="G59" sqref="G5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56</v>
      </c>
      <c r="C6" s="43"/>
      <c r="D6" s="24">
        <f>H64</f>
        <v>605.01872069014473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66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52</v>
      </c>
      <c r="C18" s="41" t="s">
        <v>9</v>
      </c>
      <c r="D18" s="42" t="s">
        <v>10</v>
      </c>
      <c r="E18" s="42"/>
      <c r="F18" s="42"/>
      <c r="G18" s="42"/>
      <c r="H18" s="40" t="s">
        <v>53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59</v>
      </c>
      <c r="C24" s="19" t="s">
        <v>19</v>
      </c>
      <c r="D24" s="21"/>
      <c r="E24" s="21"/>
      <c r="F24" s="21"/>
      <c r="G24" s="20">
        <f>15.3/12.54</f>
        <v>1.2200956937799043</v>
      </c>
      <c r="H24" s="20">
        <f>G24+F24+E24+D24</f>
        <v>1.2200956937799043</v>
      </c>
    </row>
    <row r="25" spans="1:8" ht="12.75" customHeight="1" x14ac:dyDescent="0.2">
      <c r="A25" s="18">
        <v>2</v>
      </c>
      <c r="B25" s="23" t="s">
        <v>59</v>
      </c>
      <c r="C25" s="19" t="s">
        <v>26</v>
      </c>
      <c r="D25" s="21"/>
      <c r="E25" s="21"/>
      <c r="F25" s="21"/>
      <c r="G25" s="20">
        <f>10.2/12.54</f>
        <v>0.8133971291866029</v>
      </c>
      <c r="H25" s="20">
        <f t="shared" ref="H25:H30" si="0">G25+F25+E25+D25</f>
        <v>0.8133971291866029</v>
      </c>
    </row>
    <row r="26" spans="1:8" ht="12.75" customHeight="1" x14ac:dyDescent="0.2">
      <c r="A26" s="18">
        <v>3</v>
      </c>
      <c r="B26" s="23" t="s">
        <v>59</v>
      </c>
      <c r="C26" s="19" t="s">
        <v>67</v>
      </c>
      <c r="D26" s="21"/>
      <c r="E26" s="21"/>
      <c r="F26" s="21"/>
      <c r="G26" s="20">
        <f>6.6/12.54</f>
        <v>0.52631578947368418</v>
      </c>
      <c r="H26" s="20">
        <f t="shared" si="0"/>
        <v>0.52631578947368418</v>
      </c>
    </row>
    <row r="27" spans="1:8" ht="12.75" customHeight="1" x14ac:dyDescent="0.2">
      <c r="A27" s="18">
        <v>4</v>
      </c>
      <c r="B27" s="23" t="s">
        <v>59</v>
      </c>
      <c r="C27" s="19" t="s">
        <v>51</v>
      </c>
      <c r="D27" s="21"/>
      <c r="E27" s="21"/>
      <c r="F27" s="21"/>
      <c r="G27" s="20">
        <f>5.1/12.54</f>
        <v>0.40669856459330145</v>
      </c>
      <c r="H27" s="20">
        <f t="shared" si="0"/>
        <v>0.40669856459330145</v>
      </c>
    </row>
    <row r="28" spans="1:8" ht="12.75" customHeight="1" x14ac:dyDescent="0.2">
      <c r="A28" s="18">
        <v>5</v>
      </c>
      <c r="B28" s="23" t="s">
        <v>59</v>
      </c>
      <c r="C28" s="19" t="s">
        <v>41</v>
      </c>
      <c r="D28" s="21"/>
      <c r="E28" s="21"/>
      <c r="F28" s="21"/>
      <c r="G28" s="20">
        <f>79620.08/1000/1.2/12.54</f>
        <v>5.2910738968633719</v>
      </c>
      <c r="H28" s="20">
        <f>G28+F28+E28+D28</f>
        <v>5.2910738968633719</v>
      </c>
    </row>
    <row r="29" spans="1:8" ht="12.75" customHeight="1" x14ac:dyDescent="0.2">
      <c r="A29" s="18">
        <v>6</v>
      </c>
      <c r="B29" s="23" t="s">
        <v>59</v>
      </c>
      <c r="C29" s="19" t="s">
        <v>68</v>
      </c>
      <c r="D29" s="21"/>
      <c r="E29" s="21"/>
      <c r="F29" s="21"/>
      <c r="G29" s="20">
        <f>15.3/12.54</f>
        <v>1.2200956937799043</v>
      </c>
      <c r="H29" s="20">
        <f t="shared" si="0"/>
        <v>1.2200956937799043</v>
      </c>
    </row>
    <row r="30" spans="1:8" ht="12.75" customHeight="1" x14ac:dyDescent="0.2">
      <c r="A30" s="18">
        <v>7</v>
      </c>
      <c r="B30" s="23" t="s">
        <v>15</v>
      </c>
      <c r="C30" s="19" t="s">
        <v>60</v>
      </c>
      <c r="D30" s="21"/>
      <c r="E30" s="21"/>
      <c r="F30" s="21"/>
      <c r="G30" s="20">
        <f>60/7.21</f>
        <v>8.3217753120665741</v>
      </c>
      <c r="H30" s="20">
        <f t="shared" si="0"/>
        <v>8.3217753120665741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17.799452079743343</v>
      </c>
      <c r="H32" s="20">
        <f>H24+H31+H25+H27+H29+H26+H28+H30</f>
        <v>17.799452079743343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12.75" customHeight="1" x14ac:dyDescent="0.2">
      <c r="A34" s="18">
        <v>9</v>
      </c>
      <c r="B34" s="19" t="s">
        <v>15</v>
      </c>
      <c r="C34" s="25" t="s">
        <v>66</v>
      </c>
      <c r="D34" s="27">
        <f>(564.36+1282.95)/7.21</f>
        <v>256.21497919556174</v>
      </c>
      <c r="E34" s="27">
        <f>(282.18+49.08)/7.21</f>
        <v>45.944521497919553</v>
      </c>
      <c r="F34" s="21"/>
      <c r="G34" s="21"/>
      <c r="H34" s="20">
        <f>D34+E34+G34+F34</f>
        <v>302.15950069348128</v>
      </c>
    </row>
    <row r="35" spans="1:8" ht="12.75" customHeight="1" x14ac:dyDescent="0.2">
      <c r="A35" s="22"/>
      <c r="B35" s="32" t="s">
        <v>16</v>
      </c>
      <c r="C35" s="33"/>
      <c r="D35" s="20">
        <f>D34</f>
        <v>256.21497919556174</v>
      </c>
      <c r="E35" s="20">
        <f>E34</f>
        <v>45.944521497919553</v>
      </c>
      <c r="F35" s="21">
        <f>F34</f>
        <v>0</v>
      </c>
      <c r="G35" s="21">
        <f>G34</f>
        <v>0</v>
      </c>
      <c r="H35" s="20">
        <f>H34</f>
        <v>302.15950069348128</v>
      </c>
    </row>
    <row r="36" spans="1:8" ht="12.75" customHeight="1" x14ac:dyDescent="0.2">
      <c r="A36" s="22"/>
      <c r="B36" s="32" t="s">
        <v>34</v>
      </c>
      <c r="C36" s="33"/>
      <c r="D36" s="20">
        <f>D35+D32</f>
        <v>256.21497919556174</v>
      </c>
      <c r="E36" s="20">
        <f>E35+E32</f>
        <v>45.944521497919553</v>
      </c>
      <c r="F36" s="20">
        <f>F35+F32</f>
        <v>0</v>
      </c>
      <c r="G36" s="20">
        <f>G35+G32</f>
        <v>17.799452079743343</v>
      </c>
      <c r="H36" s="20">
        <f>H35+H32</f>
        <v>319.95895277322461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12.75" customHeight="1" x14ac:dyDescent="0.2">
      <c r="A38" s="18">
        <v>10</v>
      </c>
      <c r="B38" s="19" t="s">
        <v>15</v>
      </c>
      <c r="C38" s="25" t="s">
        <v>66</v>
      </c>
      <c r="D38" s="27">
        <f>314.41/7.21</f>
        <v>43.607489597780862</v>
      </c>
      <c r="E38" s="27"/>
      <c r="F38" s="21"/>
      <c r="G38" s="21"/>
      <c r="H38" s="20">
        <f>D38+E38+G38+F38</f>
        <v>43.607489597780862</v>
      </c>
    </row>
    <row r="39" spans="1:8" ht="12.75" customHeight="1" x14ac:dyDescent="0.2">
      <c r="A39" s="22"/>
      <c r="B39" s="32" t="s">
        <v>49</v>
      </c>
      <c r="C39" s="33"/>
      <c r="D39" s="20">
        <f>D38</f>
        <v>43.607489597780862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43.607489597780862</v>
      </c>
    </row>
    <row r="40" spans="1:8" ht="12.75" customHeight="1" x14ac:dyDescent="0.2">
      <c r="A40" s="22"/>
      <c r="B40" s="32" t="s">
        <v>44</v>
      </c>
      <c r="C40" s="33"/>
      <c r="D40" s="20">
        <f>D39+D36</f>
        <v>299.82246879334258</v>
      </c>
      <c r="E40" s="20">
        <f t="shared" ref="E40:G40" si="2">E39+E36</f>
        <v>45.944521497919553</v>
      </c>
      <c r="F40" s="20">
        <f t="shared" si="2"/>
        <v>0</v>
      </c>
      <c r="G40" s="20">
        <f t="shared" si="2"/>
        <v>17.799452079743343</v>
      </c>
      <c r="H40" s="20">
        <f>H39+H36</f>
        <v>363.56644237100545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58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299.82246879334258</v>
      </c>
      <c r="E44" s="20">
        <f t="shared" ref="E44:G44" si="3">E43+E40</f>
        <v>45.944521497919553</v>
      </c>
      <c r="F44" s="20">
        <f t="shared" si="3"/>
        <v>0</v>
      </c>
      <c r="G44" s="20">
        <f t="shared" si="3"/>
        <v>17.799452079743343</v>
      </c>
      <c r="H44" s="20">
        <f>H43+H40</f>
        <v>363.56644237100545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8.49/7.21</f>
        <v>1.1775312066574204</v>
      </c>
      <c r="H46" s="20">
        <f t="shared" ref="H46" si="4">G46+F46+E46+D46</f>
        <v>1.1775312066574204</v>
      </c>
    </row>
    <row r="47" spans="1:8" ht="12.75" customHeight="1" x14ac:dyDescent="0.2">
      <c r="A47" s="18">
        <v>13</v>
      </c>
      <c r="B47" s="23" t="s">
        <v>59</v>
      </c>
      <c r="C47" s="19" t="s">
        <v>50</v>
      </c>
      <c r="D47" s="21"/>
      <c r="E47" s="21"/>
      <c r="F47" s="21"/>
      <c r="G47" s="20">
        <f>40/12.54</f>
        <v>3.1897926634768741</v>
      </c>
      <c r="H47" s="20">
        <f>G47+F47+E47+D47</f>
        <v>3.1897926634768741</v>
      </c>
    </row>
    <row r="48" spans="1:8" ht="12.75" customHeight="1" x14ac:dyDescent="0.2">
      <c r="A48" s="18">
        <v>14</v>
      </c>
      <c r="B48" s="23" t="s">
        <v>59</v>
      </c>
      <c r="C48" s="19" t="s">
        <v>40</v>
      </c>
      <c r="D48" s="21"/>
      <c r="E48" s="21"/>
      <c r="F48" s="21"/>
      <c r="G48" s="20">
        <f>35.7/12.54</f>
        <v>2.8468899521531106</v>
      </c>
      <c r="H48" s="20">
        <f>G48+F48+E48+D48</f>
        <v>2.8468899521531106</v>
      </c>
    </row>
    <row r="49" spans="1:8" ht="38.25" x14ac:dyDescent="0.2">
      <c r="A49" s="18">
        <v>15</v>
      </c>
      <c r="B49" s="19" t="s">
        <v>61</v>
      </c>
      <c r="C49" s="19" t="s">
        <v>63</v>
      </c>
      <c r="D49" s="21"/>
      <c r="E49" s="21"/>
      <c r="F49" s="21"/>
      <c r="G49" s="20">
        <f>(D44+E44+F44+G44+H46+H47+H48+H58+H54+H53)/100*6.7</f>
        <v>31.65905520637277</v>
      </c>
      <c r="H49" s="20">
        <f>G49+F49+E49+D49</f>
        <v>31.65905520637277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38.873269028660175</v>
      </c>
      <c r="H50" s="20">
        <f>D50+E50+F50+G50</f>
        <v>38.873269028660175</v>
      </c>
    </row>
    <row r="51" spans="1:8" ht="12.75" customHeight="1" x14ac:dyDescent="0.2">
      <c r="A51" s="22"/>
      <c r="B51" s="32" t="s">
        <v>17</v>
      </c>
      <c r="C51" s="33"/>
      <c r="D51" s="20">
        <f>D50+D44</f>
        <v>299.82246879334258</v>
      </c>
      <c r="E51" s="20">
        <f>E50+E44</f>
        <v>45.944521497919553</v>
      </c>
      <c r="F51" s="20">
        <f>F50+F44</f>
        <v>0</v>
      </c>
      <c r="G51" s="20">
        <f>G50+G44</f>
        <v>56.672721108403522</v>
      </c>
      <c r="H51" s="20">
        <f>H50+H44</f>
        <v>402.43971139966561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62</v>
      </c>
      <c r="C53" s="19" t="s">
        <v>27</v>
      </c>
      <c r="D53" s="21"/>
      <c r="E53" s="21"/>
      <c r="F53" s="21"/>
      <c r="G53" s="20">
        <f>(D44+E44+F44+G44+H46+H47+H48)/100*2.14</f>
        <v>7.9347060425364671</v>
      </c>
      <c r="H53" s="20">
        <f>D53+E53+F53+G53</f>
        <v>7.9347060425364671</v>
      </c>
    </row>
    <row r="54" spans="1:8" ht="39.75" customHeight="1" x14ac:dyDescent="0.2">
      <c r="A54" s="18">
        <v>17</v>
      </c>
      <c r="B54" s="19" t="s">
        <v>64</v>
      </c>
      <c r="C54" s="26" t="s">
        <v>28</v>
      </c>
      <c r="D54" s="21"/>
      <c r="E54" s="21"/>
      <c r="F54" s="21"/>
      <c r="G54" s="20">
        <f>(D44+E44+F44+G44+H46+H47+H48+H58)/100*11.7</f>
        <v>48.663254432557494</v>
      </c>
      <c r="H54" s="20">
        <f>D54+E54+F54+G54</f>
        <v>48.663254432557494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56.597960475093963</v>
      </c>
      <c r="H55" s="20">
        <f>D55+E55+F55+G55</f>
        <v>56.597960475093963</v>
      </c>
    </row>
    <row r="56" spans="1:8" ht="12.75" customHeight="1" x14ac:dyDescent="0.2">
      <c r="A56" s="22"/>
      <c r="B56" s="32" t="s">
        <v>30</v>
      </c>
      <c r="C56" s="33"/>
      <c r="D56" s="20">
        <f>D51+D55</f>
        <v>299.82246879334258</v>
      </c>
      <c r="E56" s="20">
        <f t="shared" ref="E56:G56" si="7">E51+E55</f>
        <v>45.944521497919553</v>
      </c>
      <c r="F56" s="20">
        <f t="shared" si="7"/>
        <v>0</v>
      </c>
      <c r="G56" s="20">
        <f t="shared" si="7"/>
        <v>113.27068158349749</v>
      </c>
      <c r="H56" s="20">
        <f>H55+H51</f>
        <v>459.03767187475955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300121.27/1000/1.2/5.54</f>
        <v>45.144595367027684</v>
      </c>
      <c r="H58" s="20">
        <f>G58+F58+E58+D58</f>
        <v>45.144595367027684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45.144595367027684</v>
      </c>
      <c r="H59" s="20">
        <f>G59+F59+E59+D59</f>
        <v>45.144595367027684</v>
      </c>
    </row>
    <row r="60" spans="1:8" ht="12.75" customHeight="1" x14ac:dyDescent="0.2">
      <c r="A60" s="22"/>
      <c r="B60" s="32" t="s">
        <v>21</v>
      </c>
      <c r="C60" s="33"/>
      <c r="D60" s="20">
        <f>D56+D59</f>
        <v>299.82246879334258</v>
      </c>
      <c r="E60" s="20">
        <f>E56+E59</f>
        <v>45.944521497919553</v>
      </c>
      <c r="F60" s="20">
        <f>F56+F59</f>
        <v>0</v>
      </c>
      <c r="G60" s="20">
        <f>G56+G59</f>
        <v>158.41527695052517</v>
      </c>
      <c r="H60" s="20">
        <f>D60+E60+F60+G60</f>
        <v>504.18226724178726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59.964493758668517</v>
      </c>
      <c r="E62" s="20">
        <f>E60/100*20</f>
        <v>9.1889042995839105</v>
      </c>
      <c r="F62" s="20">
        <f>F60/100*20</f>
        <v>0</v>
      </c>
      <c r="G62" s="20">
        <f>G60/100*20</f>
        <v>31.683055390105036</v>
      </c>
      <c r="H62" s="20">
        <f>H60/100*20</f>
        <v>100.83645344835745</v>
      </c>
    </row>
    <row r="63" spans="1:8" ht="12.75" customHeight="1" x14ac:dyDescent="0.2">
      <c r="A63" s="22"/>
      <c r="B63" s="32" t="s">
        <v>24</v>
      </c>
      <c r="C63" s="33"/>
      <c r="D63" s="20">
        <f>D62</f>
        <v>59.964493758668517</v>
      </c>
      <c r="E63" s="20">
        <f>E62</f>
        <v>9.1889042995839105</v>
      </c>
      <c r="F63" s="21">
        <f>F62</f>
        <v>0</v>
      </c>
      <c r="G63" s="20">
        <f>G62</f>
        <v>31.683055390105036</v>
      </c>
      <c r="H63" s="20">
        <f>D63+E63+F63+G63</f>
        <v>100.83645344835747</v>
      </c>
    </row>
    <row r="64" spans="1:8" ht="12.75" customHeight="1" x14ac:dyDescent="0.2">
      <c r="A64" s="22"/>
      <c r="B64" s="32" t="s">
        <v>25</v>
      </c>
      <c r="C64" s="33"/>
      <c r="D64" s="20">
        <f>D60+D62</f>
        <v>359.78696255201112</v>
      </c>
      <c r="E64" s="20">
        <f>E60+E62</f>
        <v>55.133425797503463</v>
      </c>
      <c r="F64" s="20">
        <f>F60+F62</f>
        <v>0</v>
      </c>
      <c r="G64" s="20">
        <f>G60+G62</f>
        <v>190.09833234063021</v>
      </c>
      <c r="H64" s="20">
        <f>H60+H62</f>
        <v>605.01872069014473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54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2023-11-13T11:43:18Z</dcterms:modified>
</cp:coreProperties>
</file>