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1-01-07-0-0167\"/>
    </mc:Choice>
  </mc:AlternateContent>
  <xr:revisionPtr revIDLastSave="0" documentId="13_ncr:1_{8D30B100-F135-4B72-831D-C2AD35F7655B}" xr6:coauthVersionLast="36" xr6:coauthVersionMax="36" xr10:uidLastSave="{00000000-0000-0000-0000-000000000000}"/>
  <bookViews>
    <workbookView xWindow="0" yWindow="0" windowWidth="28800" windowHeight="1038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стоимости'!$A$11:$H$20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стоимости'!$A$1:$I$47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4" l="1"/>
  <c r="H33" i="4"/>
  <c r="H31" i="4"/>
  <c r="H30" i="4"/>
  <c r="E18" i="4" l="1"/>
  <c r="D18" i="4"/>
  <c r="D17" i="4"/>
  <c r="F18" i="4" l="1"/>
  <c r="H18" i="4" s="1"/>
  <c r="H23" i="4" s="1"/>
  <c r="D287" i="5" l="1"/>
  <c r="D286" i="5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E20" i="4" s="1"/>
  <c r="F20" i="4" s="1"/>
  <c r="H20" i="4" s="1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C32" i="4" s="1"/>
  <c r="E32" i="4" s="1"/>
  <c r="F32" i="4" s="1"/>
  <c r="G32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E19" i="4" s="1"/>
  <c r="F19" i="4" s="1"/>
  <c r="H19" i="4" s="1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16" i="4" l="1"/>
  <c r="E17" i="4" s="1"/>
  <c r="F17" i="4" s="1"/>
  <c r="H17" i="4" s="1"/>
  <c r="H22" i="4" s="1"/>
  <c r="C20" i="6"/>
  <c r="C6" i="6"/>
  <c r="F16" i="4" l="1"/>
  <c r="H16" i="4" l="1"/>
  <c r="H21" i="4" s="1"/>
  <c r="C31" i="4" l="1"/>
  <c r="H24" i="4" l="1"/>
  <c r="H25" i="4" s="1"/>
  <c r="E31" i="4"/>
  <c r="F31" i="4" s="1"/>
  <c r="G31" i="4" s="1"/>
  <c r="C30" i="4" l="1"/>
  <c r="C34" i="4" s="1"/>
  <c r="C37" i="4" l="1"/>
  <c r="E34" i="4"/>
  <c r="F34" i="4" s="1"/>
  <c r="G34" i="4" s="1"/>
  <c r="C36" i="4"/>
  <c r="J25" i="4"/>
  <c r="C35" i="4"/>
  <c r="E35" i="4" s="1"/>
  <c r="F35" i="4" s="1"/>
  <c r="G35" i="4" s="1"/>
  <c r="E30" i="4"/>
  <c r="F30" i="4" s="1"/>
  <c r="C38" i="4"/>
  <c r="C33" i="4" l="1"/>
  <c r="G30" i="4"/>
  <c r="E37" i="4"/>
  <c r="F37" i="4" s="1"/>
  <c r="G37" i="4" l="1"/>
  <c r="E36" i="4" l="1"/>
  <c r="F36" i="4" s="1"/>
  <c r="E38" i="4"/>
  <c r="G36" i="4" l="1"/>
  <c r="E33" i="4"/>
  <c r="E39" i="4" s="1"/>
  <c r="C39" i="4"/>
  <c r="F38" i="4"/>
  <c r="G38" i="4" s="1"/>
  <c r="F33" i="4" l="1"/>
  <c r="G33" i="4" l="1"/>
  <c r="G39" i="4" s="1"/>
  <c r="F39" i="4"/>
</calcChain>
</file>

<file path=xl/sharedStrings.xml><?xml version="1.0" encoding="utf-8"?>
<sst xmlns="http://schemas.openxmlformats.org/spreadsheetml/2006/main" count="691" uniqueCount="382">
  <si>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</si>
  <si>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</si>
  <si>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</si>
  <si>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</si>
  <si>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</si>
  <si>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</si>
  <si>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</si>
  <si>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</si>
  <si>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</si>
  <si>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</si>
  <si>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</si>
  <si>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</si>
  <si>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</si>
  <si>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</si>
  <si>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</si>
  <si>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</si>
  <si>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</si>
  <si>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</si>
  <si>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</si>
  <si>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</si>
  <si>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</si>
  <si>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</si>
  <si>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</si>
  <si>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</si>
  <si>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</si>
  <si>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</si>
  <si>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</si>
  <si>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</si>
  <si>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</si>
  <si>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</si>
  <si>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</si>
  <si>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</si>
  <si>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</si>
  <si>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</si>
  <si>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</si>
  <si>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</si>
  <si>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</si>
  <si>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</si>
  <si>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</si>
  <si>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</si>
  <si>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</si>
  <si>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</si>
  <si>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</si>
  <si>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</si>
  <si>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</si>
  <si>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</si>
  <si>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</si>
  <si>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</si>
  <si>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</si>
  <si>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</si>
  <si>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</si>
  <si>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</si>
  <si>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</si>
  <si>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</si>
  <si>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</si>
  <si>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</si>
  <si>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</si>
  <si>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</si>
  <si>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</si>
  <si>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</si>
  <si>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</si>
  <si>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</si>
  <si>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</si>
  <si>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</si>
  <si>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</si>
  <si>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</si>
  <si>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</si>
  <si>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</si>
  <si>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</si>
  <si>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</si>
  <si>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</si>
  <si>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</si>
  <si>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</si>
  <si>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</si>
  <si>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</si>
  <si>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</si>
  <si>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</si>
  <si>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</si>
  <si>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</si>
  <si>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</si>
  <si>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</si>
  <si>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</si>
  <si>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</si>
  <si>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</si>
  <si>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</si>
  <si>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</si>
  <si>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</si>
  <si>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</si>
  <si>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</si>
  <si>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</si>
  <si>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</si>
  <si>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</si>
  <si>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</si>
  <si>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</si>
  <si>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</si>
  <si>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</si>
  <si>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</si>
  <si>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</si>
  <si>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</si>
  <si>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</si>
  <si>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</si>
  <si>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</si>
  <si>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</si>
  <si>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</si>
  <si>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</si>
  <si>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</si>
  <si>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</si>
  <si>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</si>
  <si>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</si>
  <si>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</si>
  <si>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</si>
  <si>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</si>
  <si>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</si>
  <si>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</si>
  <si>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</si>
  <si>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</si>
  <si>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</si>
  <si>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</si>
  <si>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</si>
  <si>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</si>
  <si>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</si>
  <si>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</si>
  <si>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</si>
  <si>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</si>
  <si>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</si>
  <si>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</si>
  <si>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</si>
  <si>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</si>
  <si>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</si>
  <si>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</si>
  <si>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</si>
  <si>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</si>
  <si>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</si>
  <si>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</si>
  <si>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</si>
  <si>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</si>
  <si>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</si>
  <si>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</si>
  <si>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</si>
  <si>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</si>
  <si>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</si>
  <si>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</si>
  <si>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</si>
  <si>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</si>
  <si>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</si>
  <si>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</si>
  <si>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</si>
  <si>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</si>
  <si>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</si>
  <si>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</si>
  <si>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</si>
  <si>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</si>
  <si>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</si>
  <si>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</si>
  <si>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</si>
  <si>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</si>
  <si>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</si>
  <si>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</si>
  <si>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</si>
  <si>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</si>
  <si>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</si>
  <si>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</si>
  <si>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</si>
  <si>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</si>
  <si>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</si>
  <si>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</si>
  <si>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</si>
  <si>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</si>
  <si>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</si>
  <si>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</si>
  <si>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</si>
  <si>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</si>
  <si>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</si>
  <si>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</si>
  <si>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</si>
  <si>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</si>
  <si>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</si>
  <si>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</si>
  <si>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</si>
  <si>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</si>
  <si>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</si>
  <si>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</si>
  <si>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</si>
  <si>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</si>
  <si>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</si>
  <si>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</si>
  <si>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</si>
  <si>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</si>
  <si>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</si>
  <si>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</si>
  <si>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</si>
  <si>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</si>
  <si>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</si>
  <si>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</si>
  <si>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</si>
  <si>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</si>
  <si>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</si>
  <si>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</si>
  <si>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</si>
  <si>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</si>
  <si>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</si>
  <si>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</si>
  <si>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</si>
  <si>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</si>
  <si>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</si>
  <si>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</si>
  <si>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</si>
  <si>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</si>
  <si>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</si>
  <si>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</si>
  <si>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</si>
  <si>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</si>
  <si>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</si>
  <si>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</si>
  <si>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</si>
  <si>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</si>
  <si>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</si>
  <si>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</si>
  <si>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</si>
  <si>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</si>
  <si>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</si>
  <si>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</si>
  <si>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</si>
  <si>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</si>
  <si>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</si>
  <si>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</si>
  <si>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</si>
  <si>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</si>
  <si>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</si>
  <si>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</si>
  <si>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</si>
  <si>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</si>
  <si>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</si>
  <si>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</si>
  <si>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</si>
  <si>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</si>
  <si>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</si>
  <si>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</si>
  <si>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</si>
  <si>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</si>
  <si>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</si>
  <si>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</si>
  <si>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</si>
  <si>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</si>
  <si>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</si>
  <si>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</si>
  <si>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</si>
  <si>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</si>
  <si>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</si>
  <si>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</si>
  <si>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</si>
  <si>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</si>
  <si>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</si>
  <si>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</si>
  <si>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</si>
  <si>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</si>
  <si>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</si>
  <si>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</si>
  <si>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</si>
  <si>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</si>
  <si>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</si>
  <si>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</si>
  <si>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</si>
  <si>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</si>
  <si>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</si>
  <si>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</si>
  <si>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</si>
  <si>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</si>
  <si>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</si>
  <si>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</si>
  <si>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</si>
  <si>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</si>
  <si>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</si>
  <si>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</si>
  <si>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</si>
  <si>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</si>
  <si>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</si>
  <si>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</si>
  <si>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</si>
  <si>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</si>
  <si>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</si>
  <si>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</si>
  <si>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</si>
  <si>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</si>
  <si>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</si>
  <si>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</si>
  <si>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</si>
  <si>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</si>
  <si>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</si>
  <si>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</si>
  <si>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</si>
  <si>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</si>
  <si>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</si>
  <si>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</si>
  <si>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</si>
  <si>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</si>
  <si>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</si>
  <si>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</si>
  <si>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</si>
  <si>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</si>
  <si>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</si>
  <si>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</si>
  <si>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</si>
  <si>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</si>
  <si>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</si>
  <si>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</si>
  <si>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</si>
  <si>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</si>
  <si>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</si>
  <si>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</si>
  <si>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</si>
  <si>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</si>
  <si>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</si>
  <si>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</si>
  <si>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</si>
  <si>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</si>
  <si>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</si>
  <si>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</si>
  <si>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</si>
  <si>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</si>
  <si>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</si>
  <si>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</si>
  <si>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</si>
  <si>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</si>
  <si>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</si>
  <si>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</si>
  <si>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</si>
  <si>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</si>
  <si>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</si>
  <si>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</si>
  <si>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</si>
  <si>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</si>
  <si>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</si>
  <si>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</si>
  <si>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</si>
  <si>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</si>
  <si>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</si>
  <si>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</si>
  <si>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</si>
  <si>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</si>
  <si>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</si>
  <si>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</si>
  <si>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</si>
  <si>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</si>
  <si>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</si>
  <si>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</si>
  <si>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</si>
  <si>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</si>
  <si>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</si>
  <si>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</si>
  <si>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</si>
  <si>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</si>
  <si>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</si>
  <si>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</si>
  <si>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</si>
  <si>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</si>
  <si>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</si>
  <si>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</si>
  <si>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</si>
  <si>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</si>
  <si>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</si>
  <si>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</si>
  <si>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</si>
  <si>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</si>
  <si>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</si>
  <si>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</si>
  <si>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</si>
  <si>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</si>
  <si>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</si>
  <si>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</si>
  <si>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</si>
  <si>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</si>
  <si>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</si>
  <si>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1.3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</si>
  <si>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</si>
  <si>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</si>
  <si>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</si>
  <si>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</si>
  <si>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</si>
  <si>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L_22-1-20-1-01-07-0-0167</t>
  </si>
  <si>
    <t>Подп, Стр-во КТП-250/6/0,4 кВ взамен сущ. ТП-47 (инв.№ 150000199) в г. Подпорожье ЛО (22-1-20-1-01-07-0-0167)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</si>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</sst>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3" fontId="15" fillId="0" borderId="0" xfId="1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43" fontId="7" fillId="0" borderId="0" xfId="0" applyNumberFormat="1" applyFont="1" applyFill="1"/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2"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54;&#1050;&#1057;\&#1048;&#1055;&#1056;\&#1048;&#1055;&#1056;_2022-2024\&#1050;&#1086;&#1088;&#1088;&#1077;&#1082;&#1090;&#1080;&#1088;&#1086;&#1074;&#1082;&#1072;_&#1048;&#1055;&#1056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9" width="15.7109375" style="61" customWidth="1"/>
    <col min="10" max="10" width="13.5703125" style="61" hidden="1" customWidth="1"/>
    <col min="11" max="11" width="0" style="61" hidden="1" customWidth="1"/>
    <col min="12" max="12" width="14.140625" style="61" hidden="1" customWidth="1"/>
    <col min="13" max="13" width="10.28515625" style="61" hidden="1" customWidth="1"/>
    <col min="14" max="15" width="0" style="61" hidden="1" customWidth="1"/>
    <col min="16" max="16" width="15.28515625" style="61" hidden="1" customWidth="1"/>
    <col min="17" max="18" width="0" style="61" hidden="1" customWidth="1"/>
    <col min="19" max="16384" width="9.140625" style="61"/>
  </cols>
  <sheetData>
    <row r="1" spans="1:17" x14ac:dyDescent="0.25">
      <c r="H1" s="2" t="s">
        <v>37</v>
      </c>
      <c r="I1" s="2"/>
    </row>
    <row r="3" spans="1:17" x14ac:dyDescent="0.25">
      <c r="A3" s="62" t="s">
        <v>19</v>
      </c>
    </row>
    <row r="5" spans="1:17" x14ac:dyDescent="0.25">
      <c r="A5" s="113" t="s">
        <v>380</v>
      </c>
      <c r="B5" s="113"/>
      <c r="C5" s="113"/>
      <c r="D5" s="113"/>
      <c r="E5" s="113"/>
      <c r="F5" s="113"/>
    </row>
    <row r="7" spans="1:17" ht="21" customHeight="1" x14ac:dyDescent="0.25">
      <c r="A7" s="63" t="s">
        <v>8</v>
      </c>
      <c r="F7" s="114" t="s">
        <v>379</v>
      </c>
      <c r="G7" s="114"/>
      <c r="H7" s="114"/>
      <c r="I7" s="58"/>
    </row>
    <row r="8" spans="1:17" x14ac:dyDescent="0.25">
      <c r="A8" s="64"/>
    </row>
    <row r="9" spans="1:17" x14ac:dyDescent="0.25">
      <c r="A9" s="63" t="s">
        <v>15</v>
      </c>
      <c r="F9" s="114" t="s">
        <v>335</v>
      </c>
      <c r="G9" s="114"/>
      <c r="H9" s="114"/>
      <c r="I9" s="58"/>
    </row>
    <row r="10" spans="1:17" x14ac:dyDescent="0.25">
      <c r="A10" s="64"/>
    </row>
    <row r="11" spans="1:17" x14ac:dyDescent="0.25">
      <c r="A11" s="65" t="s">
        <v>20</v>
      </c>
      <c r="B11" s="66"/>
      <c r="C11" s="66"/>
    </row>
    <row r="12" spans="1:17" x14ac:dyDescent="0.25">
      <c r="H12" s="67" t="s">
        <v>381</v>
      </c>
      <c r="I12" s="67"/>
    </row>
    <row r="13" spans="1:17" s="60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68"/>
      <c r="J13" s="57"/>
      <c r="K13" s="56"/>
      <c r="L13" s="69">
        <v>7.46</v>
      </c>
    </row>
    <row r="14" spans="1:17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68"/>
      <c r="J14" s="56"/>
      <c r="K14" s="56"/>
      <c r="L14" s="69">
        <v>6.16</v>
      </c>
      <c r="N14" s="70"/>
      <c r="O14" s="71"/>
      <c r="P14" s="51"/>
      <c r="Q14" s="72"/>
    </row>
    <row r="15" spans="1:17" ht="15.75" x14ac:dyDescent="0.25">
      <c r="A15" s="73" t="s">
        <v>22</v>
      </c>
      <c r="B15" s="74" t="s">
        <v>23</v>
      </c>
      <c r="C15" s="75"/>
      <c r="D15" s="76"/>
      <c r="E15" s="76"/>
      <c r="F15" s="76"/>
      <c r="G15" s="76"/>
      <c r="H15" s="76"/>
      <c r="I15" s="77"/>
      <c r="J15" s="55"/>
      <c r="K15" s="55"/>
      <c r="L15" s="69">
        <v>5.62</v>
      </c>
      <c r="N15" s="70"/>
      <c r="O15" s="71"/>
      <c r="P15" s="78"/>
      <c r="Q15" s="79"/>
    </row>
    <row r="16" spans="1:17" ht="15.75" x14ac:dyDescent="0.25">
      <c r="A16" s="80" t="s">
        <v>355</v>
      </c>
      <c r="B16" s="81" t="s">
        <v>274</v>
      </c>
      <c r="C16" s="82" t="s">
        <v>353</v>
      </c>
      <c r="D16" s="83">
        <v>1</v>
      </c>
      <c r="E16" s="84">
        <f ca="1">VLOOKUP(B16,'Типовые 2 кв. 2021'!B:D,3,)</f>
        <v>356714.72499999998</v>
      </c>
      <c r="F16" s="84">
        <f ca="1">D16*E16</f>
        <v>356714.72499999998</v>
      </c>
      <c r="G16" s="85">
        <v>7.46</v>
      </c>
      <c r="H16" s="84">
        <f ca="1">F16*G16</f>
        <v>2661091.8484999998</v>
      </c>
      <c r="I16" s="86"/>
      <c r="K16" s="77"/>
      <c r="L16" s="77"/>
      <c r="N16" s="70"/>
      <c r="O16" s="71"/>
      <c r="P16" s="78"/>
      <c r="Q16" s="79"/>
    </row>
    <row r="17" spans="1:17" ht="15.75" x14ac:dyDescent="0.25">
      <c r="A17" s="80"/>
      <c r="B17" s="87" t="s">
        <v>2</v>
      </c>
      <c r="C17" s="82" t="s">
        <v>353</v>
      </c>
      <c r="D17" s="84">
        <f ca="1">D16</f>
        <v>1</v>
      </c>
      <c r="E17" s="84">
        <f ca="1">E16-E18</f>
        <v>73636.184999999998</v>
      </c>
      <c r="F17" s="84">
        <f t="shared" ref="F17:F18" ca="1" si="0">D17*E17</f>
        <v>73636.184999999998</v>
      </c>
      <c r="G17" s="85">
        <v>7.46</v>
      </c>
      <c r="H17" s="84">
        <f t="shared" ref="H17:H18" ca="1" si="1">F17*G17</f>
        <v>549325.94010000001</v>
      </c>
      <c r="I17" s="86"/>
      <c r="K17" s="77"/>
      <c r="L17" s="77"/>
      <c r="N17" s="70"/>
      <c r="O17" s="71"/>
      <c r="P17" s="78"/>
      <c r="Q17" s="79"/>
    </row>
    <row r="18" spans="1:17" ht="15.75" x14ac:dyDescent="0.25">
      <c r="A18" s="80"/>
      <c r="B18" s="87" t="s">
        <v>3</v>
      </c>
      <c r="C18" s="82" t="s">
        <v>353</v>
      </c>
      <c r="D18" s="84">
        <f ca="1">D16</f>
        <v>1</v>
      </c>
      <c r="E18" s="88">
        <f ca="1">VLOOKUP(B16,'[2]Типовые 2 кв. 2021'!B:E,4,)</f>
        <v>283078.53999999998</v>
      </c>
      <c r="F18" s="84">
        <f t="shared" ca="1" si="0"/>
        <v>283078.53999999998</v>
      </c>
      <c r="G18" s="85">
        <v>7.46</v>
      </c>
      <c r="H18" s="84">
        <f t="shared" ca="1" si="1"/>
        <v>2111765.9083999996</v>
      </c>
      <c r="I18" s="86"/>
      <c r="K18" s="77"/>
      <c r="L18" s="77"/>
      <c r="N18" s="70"/>
      <c r="O18" s="71"/>
      <c r="P18" s="78"/>
      <c r="Q18" s="79"/>
    </row>
    <row r="19" spans="1:17" ht="15.75" x14ac:dyDescent="0.25">
      <c r="A19" s="80" t="s">
        <v>354</v>
      </c>
      <c r="B19" s="81" t="s">
        <v>151</v>
      </c>
      <c r="C19" s="82" t="s">
        <v>327</v>
      </c>
      <c r="D19" s="83">
        <v>0.08</v>
      </c>
      <c r="E19" s="84">
        <f ca="1">VLOOKUP(B19,'Типовые 2 кв. 2021'!B:D,3,)</f>
        <v>466821.45833333337</v>
      </c>
      <c r="F19" s="84">
        <f ca="1">D19*E19</f>
        <v>37345.716666666667</v>
      </c>
      <c r="G19" s="85">
        <v>5.62</v>
      </c>
      <c r="H19" s="84">
        <f ca="1">F19*G19</f>
        <v>209882.92766666668</v>
      </c>
      <c r="I19" s="86"/>
      <c r="K19" s="77"/>
      <c r="L19" s="77"/>
      <c r="N19" s="70"/>
      <c r="O19" s="71"/>
      <c r="P19" s="78"/>
      <c r="Q19" s="79"/>
    </row>
    <row r="20" spans="1:17" ht="15.75" x14ac:dyDescent="0.25">
      <c r="A20" s="80" t="s">
        <v>373</v>
      </c>
      <c r="B20" s="81" t="s">
        <v>212</v>
      </c>
      <c r="C20" s="82" t="s">
        <v>327</v>
      </c>
      <c r="D20" s="83">
        <v>0.01</v>
      </c>
      <c r="E20" s="84">
        <f ca="1">VLOOKUP(B20,'Типовые 2 кв. 2021'!B:D,3,)</f>
        <v>568619.42500000005</v>
      </c>
      <c r="F20" s="84">
        <f ca="1">D20*E20</f>
        <v>5686.1942500000005</v>
      </c>
      <c r="G20" s="85">
        <v>5.62</v>
      </c>
      <c r="H20" s="84">
        <f ca="1">F20*G20</f>
        <v>31956.411685000003</v>
      </c>
      <c r="I20" s="86"/>
      <c r="K20" s="77"/>
      <c r="L20" s="77"/>
      <c r="N20" s="70"/>
      <c r="O20" s="71"/>
      <c r="P20" s="78"/>
      <c r="Q20" s="79"/>
    </row>
    <row r="21" spans="1:17" x14ac:dyDescent="0.25">
      <c r="A21" s="89"/>
      <c r="B21" s="74" t="s">
        <v>12</v>
      </c>
      <c r="C21" s="82"/>
      <c r="D21" s="85"/>
      <c r="E21" s="85"/>
      <c r="F21" s="85"/>
      <c r="G21" s="85"/>
      <c r="H21" s="85">
        <f ca="1">H16+H19+H20</f>
        <v>2902931.1878516665</v>
      </c>
      <c r="I21" s="90"/>
    </row>
    <row r="22" spans="1:17" x14ac:dyDescent="0.25">
      <c r="A22" s="89"/>
      <c r="B22" s="91" t="s">
        <v>2</v>
      </c>
      <c r="C22" s="82"/>
      <c r="D22" s="85"/>
      <c r="E22" s="85"/>
      <c r="F22" s="85"/>
      <c r="G22" s="85"/>
      <c r="H22" s="85">
        <f ca="1">H17+H19+H20</f>
        <v>791165.27945166675</v>
      </c>
      <c r="I22" s="90"/>
    </row>
    <row r="23" spans="1:17" x14ac:dyDescent="0.25">
      <c r="A23" s="89"/>
      <c r="B23" s="91" t="s">
        <v>3</v>
      </c>
      <c r="C23" s="82"/>
      <c r="D23" s="85"/>
      <c r="E23" s="85"/>
      <c r="F23" s="85"/>
      <c r="G23" s="85"/>
      <c r="H23" s="85">
        <f ca="1">H18</f>
        <v>2111765.9083999996</v>
      </c>
      <c r="I23" s="90"/>
    </row>
    <row r="24" spans="1:17" x14ac:dyDescent="0.25">
      <c r="A24" s="73" t="s">
        <v>24</v>
      </c>
      <c r="B24" s="74" t="s">
        <v>31</v>
      </c>
      <c r="C24" s="82"/>
      <c r="D24" s="85"/>
      <c r="E24" s="85"/>
      <c r="F24" s="85"/>
      <c r="G24" s="85"/>
      <c r="H24" s="85">
        <f ca="1">H21*0.08</f>
        <v>232234.49502813333</v>
      </c>
      <c r="I24" s="90"/>
    </row>
    <row r="25" spans="1:17" x14ac:dyDescent="0.25">
      <c r="A25" s="73" t="s">
        <v>26</v>
      </c>
      <c r="B25" s="74" t="s">
        <v>25</v>
      </c>
      <c r="C25" s="82"/>
      <c r="D25" s="85"/>
      <c r="E25" s="85"/>
      <c r="F25" s="85"/>
      <c r="G25" s="85"/>
      <c r="H25" s="85">
        <f ca="1">H24+H21</f>
        <v>3135165.6828798</v>
      </c>
      <c r="I25" s="90"/>
      <c r="J25" s="92">
        <f ca="1">H25-(SUM(C30:C32))</f>
        <v>0</v>
      </c>
    </row>
    <row r="26" spans="1:17" x14ac:dyDescent="0.25">
      <c r="A26" s="93"/>
      <c r="B26" s="55"/>
      <c r="C26" s="55"/>
    </row>
    <row r="27" spans="1:17" x14ac:dyDescent="0.25">
      <c r="A27" s="66" t="s">
        <v>13</v>
      </c>
      <c r="B27" s="55"/>
      <c r="C27" s="55"/>
    </row>
    <row r="28" spans="1:17" x14ac:dyDescent="0.25">
      <c r="A28" s="94"/>
      <c r="B28" s="55"/>
      <c r="C28" s="55"/>
      <c r="I28" s="67" t="s">
        <v>381</v>
      </c>
    </row>
    <row r="29" spans="1:17" ht="63.75" customHeight="1" x14ac:dyDescent="0.25">
      <c r="A29" s="95" t="s">
        <v>9</v>
      </c>
      <c r="B29" s="95" t="s">
        <v>0</v>
      </c>
      <c r="C29" s="96" t="s">
        <v>44</v>
      </c>
      <c r="D29" s="95" t="s">
        <v>40</v>
      </c>
      <c r="E29" s="95" t="s">
        <v>16</v>
      </c>
      <c r="F29" s="95" t="s">
        <v>17</v>
      </c>
      <c r="G29" s="95" t="s">
        <v>18</v>
      </c>
      <c r="H29" s="95" t="s">
        <v>378</v>
      </c>
      <c r="I29" s="95" t="s">
        <v>374</v>
      </c>
    </row>
    <row r="30" spans="1:17" ht="15.75" x14ac:dyDescent="0.25">
      <c r="A30" s="97">
        <v>1</v>
      </c>
      <c r="B30" s="91" t="s">
        <v>1</v>
      </c>
      <c r="C30" s="98">
        <f ca="1">H24</f>
        <v>232234.49502813333</v>
      </c>
      <c r="D30" s="99">
        <v>1.0760000000000001</v>
      </c>
      <c r="E30" s="54">
        <f ca="1">C30*D30</f>
        <v>249884.31665027147</v>
      </c>
      <c r="F30" s="54">
        <f ca="1">E30*0.2</f>
        <v>49976.863330054301</v>
      </c>
      <c r="G30" s="54">
        <f ca="1">E30+F30</f>
        <v>299861.17998032575</v>
      </c>
      <c r="H30" s="100">
        <f ca="1">I30*1.2</f>
        <v>230533.51153567707</v>
      </c>
      <c r="I30" s="100">
        <v>192111.25961306423</v>
      </c>
      <c r="J30" s="70"/>
      <c r="K30" s="71"/>
      <c r="L30" s="78"/>
      <c r="M30" s="101"/>
    </row>
    <row r="31" spans="1:17" ht="15.75" x14ac:dyDescent="0.25">
      <c r="A31" s="97">
        <v>2</v>
      </c>
      <c r="B31" s="91" t="s">
        <v>2</v>
      </c>
      <c r="C31" s="102">
        <f ca="1">H22</f>
        <v>791165.27945166675</v>
      </c>
      <c r="D31" s="99">
        <v>1.0760000000000001</v>
      </c>
      <c r="E31" s="54">
        <f t="shared" ref="E31:E38" ca="1" si="2">C31*D31</f>
        <v>851293.84068999346</v>
      </c>
      <c r="F31" s="54">
        <f t="shared" ref="F31:F38" ca="1" si="3">E31*0.2</f>
        <v>170258.7681379987</v>
      </c>
      <c r="G31" s="54">
        <f t="shared" ref="G31:G38" ca="1" si="4">E31+F31</f>
        <v>1021552.6088279921</v>
      </c>
      <c r="H31" s="100">
        <f ca="1">I31*1.2</f>
        <v>2412773.2801840371</v>
      </c>
      <c r="I31" s="100">
        <v>2010644.4001533643</v>
      </c>
      <c r="J31" s="70"/>
      <c r="K31" s="71"/>
      <c r="L31" s="78"/>
      <c r="M31" s="101"/>
    </row>
    <row r="32" spans="1:17" ht="15.75" x14ac:dyDescent="0.25">
      <c r="A32" s="97">
        <v>3</v>
      </c>
      <c r="B32" s="91" t="s">
        <v>3</v>
      </c>
      <c r="C32" s="102">
        <f ca="1">H23</f>
        <v>2111765.9083999996</v>
      </c>
      <c r="D32" s="99">
        <v>1.0760000000000001</v>
      </c>
      <c r="E32" s="54">
        <f t="shared" ca="1" si="2"/>
        <v>2272260.1174383997</v>
      </c>
      <c r="F32" s="54">
        <f t="shared" ca="1" si="3"/>
        <v>454452.02348767995</v>
      </c>
      <c r="G32" s="54">
        <f t="shared" ca="1" si="4"/>
        <v>2726712.1409260798</v>
      </c>
      <c r="H32" s="100"/>
      <c r="I32" s="100"/>
      <c r="J32" s="70"/>
      <c r="K32" s="71"/>
      <c r="L32" s="78"/>
      <c r="M32" s="101"/>
    </row>
    <row r="33" spans="1:13" ht="15.75" x14ac:dyDescent="0.25">
      <c r="A33" s="97">
        <v>4</v>
      </c>
      <c r="B33" s="91" t="s">
        <v>7</v>
      </c>
      <c r="C33" s="102">
        <f ca="1">SUM(C34:C38)</f>
        <v>519496.95365318283</v>
      </c>
      <c r="D33" s="99">
        <v>1.0760000000000001</v>
      </c>
      <c r="E33" s="54">
        <f t="shared" ca="1" si="2"/>
        <v>558978.72213082481</v>
      </c>
      <c r="F33" s="54">
        <f t="shared" ca="1" si="3"/>
        <v>111795.74442616497</v>
      </c>
      <c r="G33" s="54">
        <f t="shared" ca="1" si="4"/>
        <v>670774.46655698982</v>
      </c>
      <c r="H33" s="100">
        <f ca="1">I33*1.2</f>
        <v>230533.51153567707</v>
      </c>
      <c r="I33" s="100">
        <v>192111.25961306423</v>
      </c>
      <c r="J33" s="70"/>
      <c r="K33" s="71"/>
      <c r="L33" s="78"/>
      <c r="M33" s="101"/>
    </row>
    <row r="34" spans="1:13" ht="15.75" x14ac:dyDescent="0.25">
      <c r="A34" s="80" t="s">
        <v>356</v>
      </c>
      <c r="B34" s="91" t="s">
        <v>4</v>
      </c>
      <c r="C34" s="102">
        <f ca="1">SUM(C30:C32)*J34</f>
        <v>30411.10712393406</v>
      </c>
      <c r="D34" s="99">
        <v>1.0760000000000001</v>
      </c>
      <c r="E34" s="54">
        <f t="shared" ca="1" si="2"/>
        <v>32722.351265353049</v>
      </c>
      <c r="F34" s="54">
        <f t="shared" ca="1" si="3"/>
        <v>6544.4702530706099</v>
      </c>
      <c r="G34" s="54">
        <f t="shared" ca="1" si="4"/>
        <v>39266.821518423661</v>
      </c>
      <c r="H34" s="100"/>
      <c r="I34" s="100"/>
      <c r="J34" s="103">
        <v>9.7000000000000003E-3</v>
      </c>
      <c r="K34" s="71"/>
      <c r="L34" s="78"/>
      <c r="M34" s="101"/>
    </row>
    <row r="35" spans="1:13" ht="15.75" x14ac:dyDescent="0.25">
      <c r="A35" s="80" t="s">
        <v>357</v>
      </c>
      <c r="B35" s="104" t="s">
        <v>38</v>
      </c>
      <c r="C35" s="102">
        <f ca="1">SUM(C30:C32)*J35</f>
        <v>67092.545613627721</v>
      </c>
      <c r="D35" s="99">
        <v>1.0760000000000001</v>
      </c>
      <c r="E35" s="54">
        <f t="shared" ca="1" si="2"/>
        <v>72191.579080263429</v>
      </c>
      <c r="F35" s="54">
        <f t="shared" ca="1" si="3"/>
        <v>14438.315816052687</v>
      </c>
      <c r="G35" s="54">
        <f t="shared" ca="1" si="4"/>
        <v>86629.894896316109</v>
      </c>
      <c r="H35" s="100"/>
      <c r="I35" s="100"/>
      <c r="J35" s="103">
        <v>2.1399999999999999E-2</v>
      </c>
      <c r="K35" s="71"/>
      <c r="L35" s="78"/>
      <c r="M35" s="101"/>
    </row>
    <row r="36" spans="1:13" ht="15.75" x14ac:dyDescent="0.25">
      <c r="A36" s="80" t="s">
        <v>358</v>
      </c>
      <c r="B36" s="104" t="s">
        <v>39</v>
      </c>
      <c r="C36" s="102">
        <f ca="1">SUM(C30:C32)*J36</f>
        <v>264607.98363505513</v>
      </c>
      <c r="D36" s="99">
        <v>1.0760000000000001</v>
      </c>
      <c r="E36" s="54">
        <f t="shared" ca="1" si="2"/>
        <v>284718.19039131934</v>
      </c>
      <c r="F36" s="54">
        <f t="shared" ca="1" si="3"/>
        <v>56943.638078263873</v>
      </c>
      <c r="G36" s="54">
        <f t="shared" ca="1" si="4"/>
        <v>341661.82846958318</v>
      </c>
      <c r="H36" s="100"/>
      <c r="I36" s="100"/>
      <c r="J36" s="103">
        <v>8.4400000000000003E-2</v>
      </c>
      <c r="K36" s="71"/>
      <c r="L36" s="78"/>
      <c r="M36" s="101"/>
    </row>
    <row r="37" spans="1:13" ht="15.75" x14ac:dyDescent="0.25">
      <c r="A37" s="80" t="s">
        <v>359</v>
      </c>
      <c r="B37" s="91" t="s">
        <v>6</v>
      </c>
      <c r="C37" s="102">
        <f ca="1">SUM(C30:C32)*J37</f>
        <v>89352.221962074298</v>
      </c>
      <c r="D37" s="99">
        <v>1.0760000000000001</v>
      </c>
      <c r="E37" s="54">
        <f t="shared" ca="1" si="2"/>
        <v>96142.990831191957</v>
      </c>
      <c r="F37" s="54">
        <f t="shared" ca="1" si="3"/>
        <v>19228.598166238393</v>
      </c>
      <c r="G37" s="54">
        <f t="shared" ca="1" si="4"/>
        <v>115371.58899743034</v>
      </c>
      <c r="H37" s="100"/>
      <c r="I37" s="100"/>
      <c r="J37" s="103">
        <v>2.8500000000000001E-2</v>
      </c>
      <c r="K37" s="71"/>
      <c r="L37" s="78"/>
      <c r="M37" s="101"/>
    </row>
    <row r="38" spans="1:13" x14ac:dyDescent="0.25">
      <c r="A38" s="80" t="s">
        <v>360</v>
      </c>
      <c r="B38" s="91" t="s">
        <v>5</v>
      </c>
      <c r="C38" s="102">
        <f ca="1">SUM(C30:C32)*J38</f>
        <v>68033.095318491658</v>
      </c>
      <c r="D38" s="99">
        <v>1.0760000000000001</v>
      </c>
      <c r="E38" s="54">
        <f t="shared" ca="1" si="2"/>
        <v>73203.610562697024</v>
      </c>
      <c r="F38" s="54">
        <f t="shared" ca="1" si="3"/>
        <v>14640.722112539406</v>
      </c>
      <c r="G38" s="54">
        <f t="shared" ca="1" si="4"/>
        <v>87844.332675236423</v>
      </c>
      <c r="H38" s="100"/>
      <c r="I38" s="100"/>
      <c r="J38" s="105">
        <v>2.1700000000000001E-2</v>
      </c>
    </row>
    <row r="39" spans="1:13" x14ac:dyDescent="0.25">
      <c r="A39" s="89"/>
      <c r="B39" s="106" t="s">
        <v>361</v>
      </c>
      <c r="C39" s="102">
        <f ca="1">SUM(C30:C33)</f>
        <v>3654662.6365329828</v>
      </c>
      <c r="D39" s="99"/>
      <c r="E39" s="54">
        <f ca="1">SUM(E30:E33)</f>
        <v>3932416.9969094894</v>
      </c>
      <c r="F39" s="54">
        <f ca="1">SUM(F30:F33)</f>
        <v>786483.39938189799</v>
      </c>
      <c r="G39" s="54">
        <f ca="1">SUM(G30:G33)</f>
        <v>4718900.3962913873</v>
      </c>
      <c r="H39" s="100">
        <f ca="1">I39*1.2</f>
        <v>2873840.3037120006</v>
      </c>
      <c r="I39" s="100">
        <v>2394866.9197600004</v>
      </c>
    </row>
    <row r="41" spans="1:13" s="55" customFormat="1" ht="12.75" x14ac:dyDescent="0.2">
      <c r="A41" s="94" t="s">
        <v>28</v>
      </c>
      <c r="B41" s="94"/>
    </row>
    <row r="42" spans="1:13" s="56" customFormat="1" ht="67.5" customHeight="1" x14ac:dyDescent="0.25">
      <c r="A42" s="107" t="s">
        <v>29</v>
      </c>
      <c r="B42" s="110" t="s">
        <v>375</v>
      </c>
      <c r="C42" s="110"/>
      <c r="D42" s="110"/>
      <c r="E42" s="110"/>
      <c r="F42" s="110"/>
      <c r="G42" s="110"/>
    </row>
    <row r="43" spans="1:13" s="56" customFormat="1" ht="40.5" customHeight="1" x14ac:dyDescent="0.25">
      <c r="A43" s="107" t="s">
        <v>30</v>
      </c>
      <c r="B43" s="110" t="s">
        <v>362</v>
      </c>
      <c r="C43" s="110"/>
      <c r="D43" s="110"/>
      <c r="E43" s="110"/>
      <c r="F43" s="110"/>
      <c r="G43" s="110"/>
      <c r="H43" s="57"/>
      <c r="I43" s="57"/>
      <c r="J43" s="57" t="s">
        <v>369</v>
      </c>
      <c r="K43" s="56">
        <v>7.46</v>
      </c>
    </row>
    <row r="44" spans="1:13" s="56" customFormat="1" ht="28.5" customHeight="1" x14ac:dyDescent="0.25">
      <c r="A44" s="107" t="s">
        <v>32</v>
      </c>
      <c r="B44" s="110" t="s">
        <v>33</v>
      </c>
      <c r="C44" s="110"/>
      <c r="D44" s="110"/>
      <c r="E44" s="110"/>
      <c r="F44" s="110"/>
      <c r="G44" s="110"/>
      <c r="J44" s="56" t="s">
        <v>367</v>
      </c>
      <c r="K44" s="56">
        <v>5.62</v>
      </c>
    </row>
    <row r="45" spans="1:13" s="55" customFormat="1" ht="16.5" customHeight="1" x14ac:dyDescent="0.2">
      <c r="A45" s="107" t="s">
        <v>34</v>
      </c>
      <c r="B45" s="56" t="s">
        <v>376</v>
      </c>
      <c r="C45" s="56"/>
      <c r="J45" s="55" t="s">
        <v>366</v>
      </c>
      <c r="K45" s="55">
        <v>6.16</v>
      </c>
    </row>
    <row r="46" spans="1:13" s="55" customFormat="1" ht="15.75" customHeight="1" x14ac:dyDescent="0.2">
      <c r="A46" s="108" t="s">
        <v>35</v>
      </c>
      <c r="B46" s="56" t="s">
        <v>377</v>
      </c>
      <c r="C46" s="56"/>
    </row>
    <row r="47" spans="1:13" s="55" customFormat="1" ht="18.75" customHeight="1" x14ac:dyDescent="0.2">
      <c r="A47" s="108" t="s">
        <v>36</v>
      </c>
      <c r="B47" s="56" t="s">
        <v>41</v>
      </c>
      <c r="C47" s="56"/>
    </row>
    <row r="48" spans="1:13" s="55" customFormat="1" x14ac:dyDescent="0.2">
      <c r="A48" s="93"/>
      <c r="I48" s="59"/>
    </row>
    <row r="49" spans="2:9" x14ac:dyDescent="0.25">
      <c r="B49" s="56"/>
      <c r="D49" s="109"/>
      <c r="E49" s="109"/>
      <c r="F49" s="109"/>
      <c r="G49" s="109"/>
      <c r="H49" s="109"/>
      <c r="I49" s="109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I48">
    <cfRule type="expression" dxfId="1" priority="2">
      <formula>$O48="да"</formula>
    </cfRule>
  </conditionalFormatting>
  <conditionalFormatting sqref="I48">
    <cfRule type="expression" dxfId="0" priority="1">
      <formula>OR($CM48&lt;&gt;0,$CN48&lt;&gt;0,$DS48&lt;&gt;0)</formula>
    </cfRule>
  </conditionalFormatting>
  <dataValidations count="3">
    <dataValidation type="list" allowBlank="1" showInputMessage="1" showErrorMessage="1" sqref="G16 G19:G20" xr:uid="{00000000-0002-0000-0000-000000000000}">
      <formula1>$L$13:$L$15</formula1>
    </dataValidation>
    <dataValidation type="list" allowBlank="1" showInputMessage="1" showErrorMessage="1" sqref="G17:G18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D48:I48" xr:uid="{13084595-D6ED-4DC2-A040-E52CC9F8FDCB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 B19:B20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33" activePane="bottomLeft" state="frozen"/>
      <selection pane="bottomLeft" activeCell="B316" sqref="B316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5" t="s">
        <v>46</v>
      </c>
      <c r="C3" s="115"/>
      <c r="D3" s="115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6"/>
      <c r="D6" s="116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ht="15.75" hidden="1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ht="15.75" hidden="1" thickTop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ht="15.75" hidden="1" thickTop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ht="15.75" hidden="1" thickTop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ht="15.75" hidden="1" thickTop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ht="15.75" hidden="1" thickTop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ht="15.75" hidden="1" thickTop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ht="15.75" hidden="1" thickTop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ht="15.75" hidden="1" thickTop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ht="15.75" hidden="1" thickTop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ht="15.75" hidden="1" thickTop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ht="15.75" hidden="1" thickTop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ht="15.75" hidden="1" thickTop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ht="15.75" hidden="1" thickTop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ht="15.75" hidden="1" thickTop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ht="15.75" hidden="1" thickTop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ht="15.75" hidden="1" thickTop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ht="15.75" hidden="1" thickTop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ht="15.75" hidden="1" thickTop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ht="15.75" hidden="1" thickTop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ht="15.75" hidden="1" thickTop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ht="15.75" hidden="1" thickTop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ht="15.75" hidden="1" thickTop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ht="15.75" hidden="1" thickTop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ht="15.75" hidden="1" thickTop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ht="15.75" hidden="1" thickTop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ht="15.75" hidden="1" thickTop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ht="15.75" hidden="1" thickTop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ht="15.75" hidden="1" thickTop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ht="15.75" hidden="1" thickTop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ht="15.75" hidden="1" thickTop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ht="15.75" hidden="1" thickTop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ht="15.75" hidden="1" thickTop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ht="15.75" hidden="1" thickTop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ht="15.75" hidden="1" thickTop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ht="15.75" hidden="1" thickTop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.75" hidden="1" thickTop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ht="15.75" hidden="1" thickTop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ht="15.75" hidden="1" thickTop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ht="15.75" hidden="1" thickTop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ht="15.75" hidden="1" thickTop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ht="15.75" hidden="1" thickTop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ht="15.75" hidden="1" thickTop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ht="15.75" hidden="1" thickTop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ht="15.75" hidden="1" thickTop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ht="15.75" hidden="1" thickTop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ht="15.75" hidden="1" thickTop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ht="15.75" hidden="1" thickTop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ht="15.75" hidden="1" thickTop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ht="15.75" hidden="1" thickTop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ht="15.75" hidden="1" thickTop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ht="15.75" hidden="1" thickTop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ht="15.75" hidden="1" thickTop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ht="15.75" hidden="1" thickTop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ht="15.75" hidden="1" thickTop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ht="15.75" hidden="1" thickTop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ht="15.75" hidden="1" thickTop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ht="15.75" hidden="1" thickTop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ht="15.75" hidden="1" thickTop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ht="15.75" hidden="1" thickTop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ht="15.75" hidden="1" thickTop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ht="15.75" hidden="1" thickTop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ht="15.75" hidden="1" thickTop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ht="15.75" hidden="1" thickTop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ht="15.75" hidden="1" thickTop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ht="15.75" hidden="1" thickTop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ht="15.75" hidden="1" thickTop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ht="15.75" hidden="1" thickTop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ht="15.75" hidden="1" thickTop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ht="15.75" hidden="1" thickTop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ht="15.75" hidden="1" thickTop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ht="15.75" hidden="1" thickTop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ht="15.75" hidden="1" thickTop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ht="15.75" hidden="1" thickTop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ht="15.75" hidden="1" thickTop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ht="15.75" hidden="1" thickTop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ht="15.75" hidden="1" thickTop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ht="15.75" hidden="1" thickTop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ht="15.75" hidden="1" thickTop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ht="15.75" hidden="1" thickTop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ht="15.75" hidden="1" thickTop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ht="15.75" hidden="1" thickTop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ht="15.75" hidden="1" thickTop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ht="15.75" hidden="1" thickTop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ht="15.75" hidden="1" thickTop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ht="15.75" hidden="1" thickTop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ht="15.75" hidden="1" thickTop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ht="15.75" hidden="1" thickTop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ht="15.75" hidden="1" thickTop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ht="15.75" hidden="1" thickTop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ht="15.75" hidden="1" thickTop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ht="15.75" hidden="1" thickTop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ht="15.75" hidden="1" thickTop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ht="15.75" hidden="1" thickTop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ht="15.75" hidden="1" thickTop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ht="15.75" hidden="1" thickTop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ht="15.75" hidden="1" thickTop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ht="15.75" hidden="1" thickTop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ht="15.75" hidden="1" thickTop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ht="15.75" hidden="1" thickTop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ht="15.75" hidden="1" thickTop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ht="15.75" hidden="1" thickTop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ht="15.75" hidden="1" thickTop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ht="15.75" hidden="1" thickTop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ht="15.75" hidden="1" thickTop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ht="15.75" hidden="1" thickTop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ht="15.75" hidden="1" thickTop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ht="15.75" hidden="1" thickTop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ht="15.75" hidden="1" thickTop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ht="15.75" hidden="1" thickTop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ht="15.75" hidden="1" thickTop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ht="15.75" hidden="1" thickTop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ht="15.75" hidden="1" thickTop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ht="15.75" hidden="1" thickTop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ht="15.75" hidden="1" thickTop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ht="15.75" hidden="1" thickTop="1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ht="15.75" hidden="1" thickTop="1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ht="15.75" hidden="1" thickTop="1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ht="15.75" hidden="1" thickTop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ht="15.75" hidden="1" thickTop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ht="15.75" hidden="1" thickTop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ht="15.75" hidden="1" thickTop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ht="15.75" hidden="1" thickTop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ht="15.75" hidden="1" thickTop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ht="15.75" hidden="1" thickTop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ht="15.75" hidden="1" thickTop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ht="15.75" hidden="1" thickTop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ht="15.75" hidden="1" thickTop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ht="15.75" hidden="1" thickTop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ht="15.75" hidden="1" thickTop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ht="15.75" hidden="1" thickTop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ht="15.75" hidden="1" thickTop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ht="15.75" hidden="1" thickTop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ht="15.75" hidden="1" thickTop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ht="15.75" hidden="1" thickTop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ht="15.75" hidden="1" thickTop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ht="15.75" hidden="1" thickTop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ht="15.75" hidden="1" thickTop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ht="15.75" hidden="1" thickTop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ht="15.75" hidden="1" thickTop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ht="15.75" hidden="1" thickTop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ht="15.75" hidden="1" thickTop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ht="15.75" hidden="1" thickTop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ht="15.75" hidden="1" thickTop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ht="15.75" hidden="1" thickTop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ht="15.75" hidden="1" thickTop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ht="15.75" hidden="1" thickTop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ht="15.75" hidden="1" thickTop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ht="15.75" hidden="1" thickTop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ht="15.75" hidden="1" thickTop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ht="15.75" hidden="1" thickTop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ht="15.75" hidden="1" thickTop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ht="15.75" hidden="1" thickTop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ht="15.75" hidden="1" thickTop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ht="15.75" hidden="1" thickTop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ht="15.75" hidden="1" thickTop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ht="15.75" hidden="1" thickTop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ht="15.75" hidden="1" thickTop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ht="15.75" hidden="1" thickTop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ht="15.75" hidden="1" thickTop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ht="15.75" hidden="1" thickTop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ht="15.75" hidden="1" thickTop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ht="15.75" hidden="1" thickTop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ht="15.75" hidden="1" thickTop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ht="15.75" hidden="1" thickTop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ht="15.75" hidden="1" thickTop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ht="15.75" hidden="1" thickTop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ht="15.75" hidden="1" thickTop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ht="15.75" hidden="1" thickTop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ht="15.75" hidden="1" thickTop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ht="15.75" hidden="1" thickTop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ht="15.75" hidden="1" thickTop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ht="15.75" hidden="1" thickTop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ht="15.75" hidden="1" thickTop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ht="15.75" hidden="1" thickTop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ht="15.75" hidden="1" thickTop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ht="15.75" hidden="1" thickTop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ht="15.75" hidden="1" thickTop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ht="15.75" hidden="1" thickTop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.75" hidden="1" thickTop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ht="15.75" hidden="1" thickTop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ht="15.75" hidden="1" thickTop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ht="15.75" hidden="1" thickTop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ht="15.75" thickTop="1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hidden="1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00000000-0009-0000-0000-000001000000}">
    <filterColumn colId="1">
      <filters>
        <filter val="Просека на 1 га (без восстановительной стоимости)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2022-03-14T10:58:23Z</dcterms:modified>
</cp:coreProperties>
</file>