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ИПР_ОКТЯБРЬ_2022\Приказы_ПСД\Приказы_ПСД_по_ТИТУЛам\Новые_261022 - 4 приказа меньше стоимости, не выложены\"/>
    </mc:Choice>
  </mc:AlternateContent>
  <xr:revisionPtr revIDLastSave="0" documentId="13_ncr:1_{39468B5B-7359-465D-86DD-75B9EB02D4EC}" xr6:coauthVersionLast="36" xr6:coauthVersionMax="36" xr10:uidLastSave="{00000000-0000-0000-0000-000000000000}"/>
  <bookViews>
    <workbookView xWindow="0" yWindow="0" windowWidth="28800" windowHeight="11610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1">база!#REF!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9" i="1" l="1"/>
  <c r="I39" i="1"/>
  <c r="I38" i="1"/>
  <c r="I38" i="2"/>
  <c r="G43" i="2" l="1"/>
  <c r="G42" i="2"/>
  <c r="G41" i="2"/>
  <c r="G40" i="2"/>
  <c r="H40" i="2" l="1"/>
  <c r="H41" i="2"/>
  <c r="H42" i="2"/>
  <c r="G38" i="2"/>
  <c r="H38" i="2" s="1"/>
  <c r="G39" i="2"/>
  <c r="H39" i="2" s="1"/>
  <c r="E26" i="2"/>
  <c r="D26" i="2"/>
  <c r="E25" i="2"/>
  <c r="D25" i="2"/>
  <c r="F45" i="2"/>
  <c r="E45" i="2"/>
  <c r="D45" i="2"/>
  <c r="H43" i="2"/>
  <c r="F35" i="2"/>
  <c r="E35" i="2"/>
  <c r="D35" i="2"/>
  <c r="F30" i="2"/>
  <c r="E30" i="2"/>
  <c r="D30" i="2"/>
  <c r="H29" i="2"/>
  <c r="G27" i="2"/>
  <c r="G31" i="2" s="1"/>
  <c r="F27" i="2"/>
  <c r="F31" i="2" s="1"/>
  <c r="F36" i="2" s="1"/>
  <c r="F46" i="2" s="1"/>
  <c r="E26" i="1"/>
  <c r="D26" i="1"/>
  <c r="E25" i="1"/>
  <c r="D25" i="1"/>
  <c r="F27" i="1"/>
  <c r="G27" i="1"/>
  <c r="H30" i="2" l="1"/>
  <c r="E27" i="1"/>
  <c r="E27" i="2"/>
  <c r="E31" i="2" s="1"/>
  <c r="E36" i="2" s="1"/>
  <c r="E46" i="2" s="1"/>
  <c r="E48" i="2" s="1"/>
  <c r="E49" i="2" s="1"/>
  <c r="H26" i="2"/>
  <c r="H25" i="2"/>
  <c r="F48" i="2"/>
  <c r="F49" i="2" s="1"/>
  <c r="D27" i="2"/>
  <c r="D27" i="1"/>
  <c r="F50" i="2" l="1"/>
  <c r="H27" i="2"/>
  <c r="H31" i="2" s="1"/>
  <c r="D31" i="2"/>
  <c r="E50" i="2"/>
  <c r="H26" i="1"/>
  <c r="H27" i="1"/>
  <c r="H25" i="1"/>
  <c r="G44" i="2" l="1"/>
  <c r="G34" i="2"/>
  <c r="H34" i="2" s="1"/>
  <c r="D36" i="2"/>
  <c r="D46" i="2" s="1"/>
  <c r="G33" i="2"/>
  <c r="D45" i="1"/>
  <c r="E45" i="1"/>
  <c r="F45" i="1"/>
  <c r="H39" i="1"/>
  <c r="H40" i="1"/>
  <c r="H41" i="1"/>
  <c r="H42" i="1"/>
  <c r="H43" i="1"/>
  <c r="H38" i="1"/>
  <c r="E35" i="1"/>
  <c r="F35" i="1"/>
  <c r="D35" i="1"/>
  <c r="H29" i="1"/>
  <c r="F30" i="1"/>
  <c r="E30" i="1"/>
  <c r="D30" i="1"/>
  <c r="D31" i="1"/>
  <c r="H44" i="2" l="1"/>
  <c r="G45" i="2"/>
  <c r="H45" i="2" s="1"/>
  <c r="G35" i="2"/>
  <c r="H33" i="2"/>
  <c r="D48" i="2"/>
  <c r="D49" i="2" s="1"/>
  <c r="H30" i="1"/>
  <c r="D36" i="1"/>
  <c r="D46" i="1" s="1"/>
  <c r="F31" i="1"/>
  <c r="F36" i="1" s="1"/>
  <c r="F46" i="1" s="1"/>
  <c r="F48" i="1" s="1"/>
  <c r="F50" i="1" s="1"/>
  <c r="G31" i="1"/>
  <c r="D50" i="2" l="1"/>
  <c r="H35" i="2"/>
  <c r="H36" i="2" s="1"/>
  <c r="G36" i="2"/>
  <c r="G46" i="2" s="1"/>
  <c r="F49" i="1"/>
  <c r="G48" i="2" l="1"/>
  <c r="G49" i="2" s="1"/>
  <c r="H49" i="2" s="1"/>
  <c r="H46" i="2"/>
  <c r="E31" i="1"/>
  <c r="G50" i="2" l="1"/>
  <c r="H48" i="2"/>
  <c r="H50" i="2" s="1"/>
  <c r="D6" i="2" s="1"/>
  <c r="G34" i="1"/>
  <c r="H34" i="1" s="1"/>
  <c r="G44" i="1"/>
  <c r="E36" i="1"/>
  <c r="E46" i="1" s="1"/>
  <c r="G33" i="1"/>
  <c r="H44" i="1" l="1"/>
  <c r="G45" i="1"/>
  <c r="H45" i="1" s="1"/>
  <c r="G35" i="1"/>
  <c r="H33" i="1"/>
  <c r="E48" i="1"/>
  <c r="E49" i="1" s="1"/>
  <c r="D48" i="1"/>
  <c r="D49" i="1" s="1"/>
  <c r="H35" i="1" l="1"/>
  <c r="G36" i="1"/>
  <c r="G46" i="1" s="1"/>
  <c r="H46" i="1" s="1"/>
  <c r="H31" i="1"/>
  <c r="D50" i="1"/>
  <c r="E50" i="1"/>
  <c r="G48" i="1" l="1"/>
  <c r="G49" i="1" s="1"/>
  <c r="H49" i="1" s="1"/>
  <c r="H36" i="1"/>
  <c r="H48" i="1"/>
  <c r="H50" i="1" s="1"/>
  <c r="D6" i="1" s="1"/>
  <c r="G50" i="1" l="1"/>
</calcChain>
</file>

<file path=xl/sharedStrings.xml><?xml version="1.0" encoding="utf-8"?>
<sst xmlns="http://schemas.openxmlformats.org/spreadsheetml/2006/main" count="115" uniqueCount="54">
  <si>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</si>
  <si>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</si>
  <si>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</si>
  <si>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</si>
  <si>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</si>
  <si>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</si>
  <si>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</si>
  <si>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</si>
  <si>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</si>
  <si>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</si>
  <si>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</si>
  <si>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</si>
  <si>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</si>
  <si>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</si>
  <si>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</si>
  <si>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</si>
  <si>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</si>
  <si>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</si>
  <si>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</si>
  <si>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</si>
  <si>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</si>
  <si>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</si>
  <si>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</si>
  <si>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</si>
  <si>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</si>
  <si>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</si>
  <si>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</si>
  <si>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</si>
  <si>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</si>
  <si>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</si>
  <si>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</si>
  <si>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</si>
  <si>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</si>
  <si>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</si>
  <si>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</si>
  <si>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</si>
  <si>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Затраты заказчика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</si>
  <si>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</si>
  <si>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</si>
  <si>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</si>
  <si>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</si>
  <si>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</si>
  <si>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</si>
  <si>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>тыс. руб.</t>
  </si>
  <si>
    <r>
      <t xml:space="preserve">Сводный сметный расчет в сумме </t>
    </r>
    <r>
      <rPr>
        <sz val="10"/>
        <color rgb="FFFF0000"/>
        <rFont val="Times New Roman"/>
        <family val="1"/>
        <charset val="204"/>
      </rPr>
      <t/>
    </r>
  </si>
  <si>
    <t>приказ АО "ЛОЭСК" №550а о/д от 29.12.2021</t>
  </si>
  <si>
    <t>Составлена в ценах по состоянию на 2 кв.2022 г.</t>
  </si>
  <si>
    <t xml:space="preserve">Пусконаладочные работы </t>
  </si>
  <si>
    <t>Проектные работы</t>
  </si>
  <si>
    <t>ЛС №1</t>
  </si>
  <si>
    <t>ЛС №2</t>
  </si>
  <si>
    <t>Строительство КВЛ-10 кВ от проек-ой КТП-10/0,4 кВ на ул. Железнодорожная до оп. 32 ф.Прм-06 в г. Приморск Выборгского района ЛО (21-1-05-1-01-07-0-0674)</t>
  </si>
  <si>
    <t>ГНБ. 'Строительство КВЛ-10 кВ от проек-ой КТП-10/0,4 кВ на ул. Железнодорожная до оп. 32 ф.Прм-06 в г. Приморск Выборгского района ЛО (21-1-05-1-01-07-0-0674)</t>
  </si>
  <si>
    <t>Выб, Стр-во КВЛ-10 кВ от проек-ой КТП-10/0,4 кВ на ул. Железнодорожная до оп. 32 ф.Прм-06 в г. Приморск Выборгского района ЛО (21-1-05-1-01-07-0-0674)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</si>
</sst>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42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2" borderId="3" xfId="0" applyNumberFormat="1" applyFont="1" applyFill="1" applyBorder="1" applyAlignment="1">
      <alignment horizontal="right" vertical="top" wrapText="1"/>
    </xf>
    <xf numFmtId="4" fontId="1" fillId="0" borderId="0" xfId="0" applyNumberFormat="1" applyFont="1"/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0"/>
  <sheetViews>
    <sheetView tabSelected="1" view="pageBreakPreview" zoomScale="80" zoomScaleNormal="75" zoomScaleSheetLayoutView="80" workbookViewId="0"/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4.140625" style="11" customWidth="1"/>
    <col min="7" max="7" width="12.5703125" style="11" customWidth="1"/>
    <col min="8" max="8" width="13.85546875" style="11" customWidth="1"/>
    <col min="9" max="10" width="0" style="4" hidden="1" customWidth="1"/>
    <col min="11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1" t="s">
        <v>2</v>
      </c>
      <c r="D2" s="31"/>
      <c r="E2" s="31"/>
      <c r="F2" s="31"/>
      <c r="G2" s="31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8" t="s">
        <v>44</v>
      </c>
      <c r="C6" s="38"/>
      <c r="D6" s="24">
        <f>H50</f>
        <v>3925.9305942000001</v>
      </c>
      <c r="E6" s="2" t="s">
        <v>43</v>
      </c>
      <c r="F6" s="2"/>
      <c r="G6" s="2"/>
      <c r="H6" s="2"/>
    </row>
    <row r="7" spans="2:8" x14ac:dyDescent="0.2">
      <c r="B7" s="39" t="s">
        <v>5</v>
      </c>
      <c r="C7" s="39"/>
      <c r="D7" s="2"/>
      <c r="E7" s="2" t="s">
        <v>43</v>
      </c>
      <c r="F7" s="2"/>
      <c r="G7" s="2"/>
      <c r="H7" s="2"/>
    </row>
    <row r="8" spans="2:8" ht="28.5" customHeight="1" x14ac:dyDescent="0.2">
      <c r="C8" s="32" t="s">
        <v>51</v>
      </c>
      <c r="D8" s="33"/>
      <c r="E8" s="33"/>
      <c r="F8" s="33"/>
      <c r="G8" s="33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4" t="s">
        <v>53</v>
      </c>
      <c r="D15" s="31"/>
      <c r="E15" s="31"/>
      <c r="F15" s="31"/>
      <c r="G15" s="31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46</v>
      </c>
      <c r="D18" s="13"/>
      <c r="E18" s="2"/>
      <c r="F18" s="2"/>
      <c r="G18" s="2"/>
      <c r="H18" s="2"/>
    </row>
    <row r="19" spans="1:8" ht="12.75" customHeight="1" x14ac:dyDescent="0.2">
      <c r="A19" s="35" t="s">
        <v>10</v>
      </c>
      <c r="B19" s="36" t="s">
        <v>11</v>
      </c>
      <c r="C19" s="36" t="s">
        <v>12</v>
      </c>
      <c r="D19" s="37" t="s">
        <v>13</v>
      </c>
      <c r="E19" s="37"/>
      <c r="F19" s="37"/>
      <c r="G19" s="37"/>
      <c r="H19" s="35" t="s">
        <v>14</v>
      </c>
    </row>
    <row r="20" spans="1:8" x14ac:dyDescent="0.2">
      <c r="A20" s="35"/>
      <c r="B20" s="36"/>
      <c r="C20" s="36"/>
      <c r="D20" s="35" t="s">
        <v>15</v>
      </c>
      <c r="E20" s="35" t="s">
        <v>16</v>
      </c>
      <c r="F20" s="35" t="s">
        <v>17</v>
      </c>
      <c r="G20" s="35" t="s">
        <v>18</v>
      </c>
      <c r="H20" s="35"/>
    </row>
    <row r="21" spans="1:8" x14ac:dyDescent="0.2">
      <c r="A21" s="35"/>
      <c r="B21" s="36"/>
      <c r="C21" s="36"/>
      <c r="D21" s="35"/>
      <c r="E21" s="35"/>
      <c r="F21" s="35"/>
      <c r="G21" s="35"/>
      <c r="H21" s="35"/>
    </row>
    <row r="22" spans="1:8" x14ac:dyDescent="0.2">
      <c r="A22" s="35"/>
      <c r="B22" s="36"/>
      <c r="C22" s="36"/>
      <c r="D22" s="35"/>
      <c r="E22" s="35"/>
      <c r="F22" s="35"/>
      <c r="G22" s="35"/>
      <c r="H22" s="35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29" t="s">
        <v>19</v>
      </c>
      <c r="B24" s="30"/>
      <c r="C24" s="30"/>
      <c r="D24" s="30"/>
      <c r="E24" s="30"/>
      <c r="F24" s="30"/>
      <c r="G24" s="30"/>
      <c r="H24" s="30"/>
    </row>
    <row r="25" spans="1:8" ht="38.25" x14ac:dyDescent="0.2">
      <c r="A25" s="18">
        <v>1</v>
      </c>
      <c r="B25" s="19" t="s">
        <v>49</v>
      </c>
      <c r="C25" s="25" t="s">
        <v>51</v>
      </c>
      <c r="D25" s="27">
        <f>(319.3+96.97+1054.69)*0.7</f>
        <v>1029.672</v>
      </c>
      <c r="E25" s="27">
        <f>(319.3+96.97+1054.69)*0.3</f>
        <v>441.28800000000001</v>
      </c>
      <c r="F25" s="21">
        <v>0</v>
      </c>
      <c r="G25" s="21">
        <v>0</v>
      </c>
      <c r="H25" s="20">
        <f>D25+E25+G25+F25</f>
        <v>1470.96</v>
      </c>
    </row>
    <row r="26" spans="1:8" ht="38.25" x14ac:dyDescent="0.2">
      <c r="A26" s="18">
        <v>2</v>
      </c>
      <c r="B26" s="19" t="s">
        <v>50</v>
      </c>
      <c r="C26" s="25" t="s">
        <v>52</v>
      </c>
      <c r="D26" s="27">
        <f>(597.96+17.73+344.89)*0.7</f>
        <v>672.40599999999995</v>
      </c>
      <c r="E26" s="27">
        <f>(597.96+17.73+344.89)*0.3</f>
        <v>288.17399999999998</v>
      </c>
      <c r="F26" s="21">
        <v>0</v>
      </c>
      <c r="G26" s="21">
        <v>0</v>
      </c>
      <c r="H26" s="20">
        <f>D26+E26+G26+F26</f>
        <v>960.57999999999993</v>
      </c>
    </row>
    <row r="27" spans="1:8" x14ac:dyDescent="0.2">
      <c r="A27" s="22"/>
      <c r="B27" s="40" t="s">
        <v>21</v>
      </c>
      <c r="C27" s="41"/>
      <c r="D27" s="20">
        <f>D25+D26</f>
        <v>1702.078</v>
      </c>
      <c r="E27" s="20">
        <f t="shared" ref="E27:G27" si="0">E25+E26</f>
        <v>729.46199999999999</v>
      </c>
      <c r="F27" s="20">
        <f t="shared" si="0"/>
        <v>0</v>
      </c>
      <c r="G27" s="20">
        <f t="shared" si="0"/>
        <v>0</v>
      </c>
      <c r="H27" s="20">
        <f>D27+E27+F27+G27</f>
        <v>2431.54</v>
      </c>
    </row>
    <row r="28" spans="1:8" x14ac:dyDescent="0.2">
      <c r="A28" s="29" t="s">
        <v>22</v>
      </c>
      <c r="B28" s="30"/>
      <c r="C28" s="30"/>
      <c r="D28" s="30"/>
      <c r="E28" s="30"/>
      <c r="F28" s="30"/>
      <c r="G28" s="30"/>
      <c r="H28" s="30"/>
    </row>
    <row r="29" spans="1:8" x14ac:dyDescent="0.2">
      <c r="A29" s="18">
        <v>3</v>
      </c>
      <c r="B29" s="19" t="s">
        <v>20</v>
      </c>
      <c r="C29" s="19" t="s">
        <v>47</v>
      </c>
      <c r="D29" s="21"/>
      <c r="E29" s="21"/>
      <c r="F29" s="21"/>
      <c r="G29" s="21">
        <v>0</v>
      </c>
      <c r="H29" s="20">
        <f>G29+D29+E29+F29</f>
        <v>0</v>
      </c>
    </row>
    <row r="30" spans="1:8" x14ac:dyDescent="0.2">
      <c r="A30" s="22"/>
      <c r="B30" s="40" t="s">
        <v>23</v>
      </c>
      <c r="C30" s="41"/>
      <c r="D30" s="21">
        <f>D29</f>
        <v>0</v>
      </c>
      <c r="E30" s="21">
        <f>E29</f>
        <v>0</v>
      </c>
      <c r="F30" s="21">
        <f>F29</f>
        <v>0</v>
      </c>
      <c r="G30" s="20">
        <v>0</v>
      </c>
      <c r="H30" s="20">
        <f>G30+F30+E30+D30</f>
        <v>0</v>
      </c>
    </row>
    <row r="31" spans="1:8" x14ac:dyDescent="0.2">
      <c r="A31" s="22"/>
      <c r="B31" s="40" t="s">
        <v>24</v>
      </c>
      <c r="C31" s="41"/>
      <c r="D31" s="20">
        <f>D27+D30</f>
        <v>1702.078</v>
      </c>
      <c r="E31" s="20">
        <f t="shared" ref="E31:G31" si="1">E27+E30</f>
        <v>729.46199999999999</v>
      </c>
      <c r="F31" s="20">
        <f t="shared" si="1"/>
        <v>0</v>
      </c>
      <c r="G31" s="20">
        <f t="shared" si="1"/>
        <v>0</v>
      </c>
      <c r="H31" s="20">
        <f>H27+H30</f>
        <v>2431.54</v>
      </c>
    </row>
    <row r="32" spans="1:8" x14ac:dyDescent="0.2">
      <c r="A32" s="29" t="s">
        <v>40</v>
      </c>
      <c r="B32" s="30"/>
      <c r="C32" s="30"/>
      <c r="D32" s="30"/>
      <c r="E32" s="30"/>
      <c r="F32" s="30"/>
      <c r="G32" s="30"/>
      <c r="H32" s="30"/>
    </row>
    <row r="33" spans="1:10" ht="38.25" x14ac:dyDescent="0.2">
      <c r="A33" s="18">
        <v>4</v>
      </c>
      <c r="B33" s="19" t="s">
        <v>45</v>
      </c>
      <c r="C33" s="19" t="s">
        <v>38</v>
      </c>
      <c r="D33" s="21"/>
      <c r="E33" s="21"/>
      <c r="F33" s="21"/>
      <c r="G33" s="20">
        <f>(D31+E31+F31)/100*2.14</f>
        <v>52.034956000000001</v>
      </c>
      <c r="H33" s="20">
        <f>D33+E33+F33+G33</f>
        <v>52.034956000000001</v>
      </c>
    </row>
    <row r="34" spans="1:10" ht="38.25" x14ac:dyDescent="0.2">
      <c r="A34" s="18">
        <v>5</v>
      </c>
      <c r="B34" s="19" t="s">
        <v>45</v>
      </c>
      <c r="C34" s="26" t="s">
        <v>39</v>
      </c>
      <c r="D34" s="21"/>
      <c r="E34" s="21"/>
      <c r="F34" s="21"/>
      <c r="G34" s="20">
        <f>(D31+E31+F31+G38+G39+G40+G41+G42+G43+G31)/100*8.44</f>
        <v>237.46572999999998</v>
      </c>
      <c r="H34" s="20">
        <f>D34+E34+F34+G34</f>
        <v>237.46572999999998</v>
      </c>
    </row>
    <row r="35" spans="1:10" x14ac:dyDescent="0.2">
      <c r="A35" s="22"/>
      <c r="B35" s="40" t="s">
        <v>41</v>
      </c>
      <c r="C35" s="41"/>
      <c r="D35" s="21">
        <f>D33+D34</f>
        <v>0</v>
      </c>
      <c r="E35" s="21">
        <f t="shared" ref="E35:F35" si="2">E33+E34</f>
        <v>0</v>
      </c>
      <c r="F35" s="21">
        <f t="shared" si="2"/>
        <v>0</v>
      </c>
      <c r="G35" s="21">
        <f>G33+G34</f>
        <v>289.50068599999997</v>
      </c>
      <c r="H35" s="20">
        <f>D35+E35+F35+G35</f>
        <v>289.50068599999997</v>
      </c>
    </row>
    <row r="36" spans="1:10" x14ac:dyDescent="0.2">
      <c r="A36" s="22"/>
      <c r="B36" s="40" t="s">
        <v>42</v>
      </c>
      <c r="C36" s="41"/>
      <c r="D36" s="20">
        <f>D31+D35</f>
        <v>1702.078</v>
      </c>
      <c r="E36" s="20">
        <f t="shared" ref="E36:F36" si="3">E31+E35</f>
        <v>729.46199999999999</v>
      </c>
      <c r="F36" s="20">
        <f t="shared" si="3"/>
        <v>0</v>
      </c>
      <c r="G36" s="20">
        <f>G31+G35</f>
        <v>289.50068599999997</v>
      </c>
      <c r="H36" s="20">
        <f>H35+H31</f>
        <v>2721.0406859999998</v>
      </c>
    </row>
    <row r="37" spans="1:10" x14ac:dyDescent="0.2">
      <c r="A37" s="29" t="s">
        <v>25</v>
      </c>
      <c r="B37" s="30"/>
      <c r="C37" s="30"/>
      <c r="D37" s="30"/>
      <c r="E37" s="30"/>
      <c r="F37" s="30"/>
      <c r="G37" s="30"/>
      <c r="H37" s="30"/>
    </row>
    <row r="38" spans="1:10" x14ac:dyDescent="0.2">
      <c r="A38" s="18">
        <v>6</v>
      </c>
      <c r="B38" s="23"/>
      <c r="C38" s="19" t="s">
        <v>48</v>
      </c>
      <c r="D38" s="21"/>
      <c r="E38" s="21"/>
      <c r="F38" s="21"/>
      <c r="G38" s="27">
        <v>233.43</v>
      </c>
      <c r="H38" s="20">
        <f>G38+F38+E38+D38</f>
        <v>233.43</v>
      </c>
      <c r="I38" s="4">
        <f>G38*1.2</f>
        <v>280.11599999999999</v>
      </c>
    </row>
    <row r="39" spans="1:10" x14ac:dyDescent="0.2">
      <c r="A39" s="18">
        <v>7</v>
      </c>
      <c r="B39" s="23"/>
      <c r="C39" s="19" t="s">
        <v>26</v>
      </c>
      <c r="D39" s="21"/>
      <c r="E39" s="21"/>
      <c r="F39" s="21"/>
      <c r="G39" s="27">
        <v>30.55</v>
      </c>
      <c r="H39" s="20">
        <f t="shared" ref="H39:H44" si="4">G39+F39+E39+D39</f>
        <v>30.55</v>
      </c>
      <c r="I39" s="28">
        <f>G39+G40+G41+G42+G43</f>
        <v>148.60500000000002</v>
      </c>
      <c r="J39" s="4">
        <f>I39*1.2</f>
        <v>178.32600000000002</v>
      </c>
    </row>
    <row r="40" spans="1:10" x14ac:dyDescent="0.2">
      <c r="A40" s="18">
        <v>8</v>
      </c>
      <c r="B40" s="23"/>
      <c r="C40" s="19" t="s">
        <v>27</v>
      </c>
      <c r="D40" s="21"/>
      <c r="E40" s="21"/>
      <c r="F40" s="21"/>
      <c r="G40" s="27">
        <v>60.055</v>
      </c>
      <c r="H40" s="20">
        <f t="shared" si="4"/>
        <v>60.055</v>
      </c>
    </row>
    <row r="41" spans="1:10" x14ac:dyDescent="0.2">
      <c r="A41" s="18">
        <v>9</v>
      </c>
      <c r="B41" s="23"/>
      <c r="C41" s="19" t="s">
        <v>28</v>
      </c>
      <c r="D41" s="21"/>
      <c r="E41" s="21"/>
      <c r="F41" s="21"/>
      <c r="G41" s="27">
        <v>20</v>
      </c>
      <c r="H41" s="20">
        <f t="shared" si="4"/>
        <v>20</v>
      </c>
    </row>
    <row r="42" spans="1:10" x14ac:dyDescent="0.2">
      <c r="A42" s="18">
        <v>10</v>
      </c>
      <c r="B42" s="23"/>
      <c r="C42" s="19" t="s">
        <v>37</v>
      </c>
      <c r="D42" s="21"/>
      <c r="E42" s="21"/>
      <c r="F42" s="21"/>
      <c r="G42" s="27">
        <v>13</v>
      </c>
      <c r="H42" s="20">
        <f t="shared" si="4"/>
        <v>13</v>
      </c>
    </row>
    <row r="43" spans="1:10" x14ac:dyDescent="0.2">
      <c r="A43" s="18">
        <v>11</v>
      </c>
      <c r="B43" s="23"/>
      <c r="C43" s="19" t="s">
        <v>29</v>
      </c>
      <c r="D43" s="21"/>
      <c r="E43" s="21"/>
      <c r="F43" s="21"/>
      <c r="G43" s="20">
        <v>25</v>
      </c>
      <c r="H43" s="20">
        <f t="shared" si="4"/>
        <v>25</v>
      </c>
    </row>
    <row r="44" spans="1:10" ht="38.25" x14ac:dyDescent="0.2">
      <c r="A44" s="18">
        <v>12</v>
      </c>
      <c r="B44" s="19" t="s">
        <v>45</v>
      </c>
      <c r="C44" s="19" t="s">
        <v>36</v>
      </c>
      <c r="D44" s="21"/>
      <c r="E44" s="21"/>
      <c r="F44" s="21"/>
      <c r="G44" s="20">
        <f>(D31+E31+F31+G38+G39+G40+G41+G42+G43+G31)/100*5.99</f>
        <v>168.5331425</v>
      </c>
      <c r="H44" s="20">
        <f t="shared" si="4"/>
        <v>168.5331425</v>
      </c>
    </row>
    <row r="45" spans="1:10" x14ac:dyDescent="0.2">
      <c r="A45" s="22"/>
      <c r="B45" s="40" t="s">
        <v>30</v>
      </c>
      <c r="C45" s="41"/>
      <c r="D45" s="20">
        <f t="shared" ref="D45:F45" si="5">D38+D39+D40+D41+D42+D43+D44</f>
        <v>0</v>
      </c>
      <c r="E45" s="20">
        <f t="shared" si="5"/>
        <v>0</v>
      </c>
      <c r="F45" s="20">
        <f t="shared" si="5"/>
        <v>0</v>
      </c>
      <c r="G45" s="20">
        <f>G38+G39+G40+G41+G42+G43+G44</f>
        <v>550.56814250000002</v>
      </c>
      <c r="H45" s="20">
        <f>G45+F45+E45+D45</f>
        <v>550.56814250000002</v>
      </c>
    </row>
    <row r="46" spans="1:10" x14ac:dyDescent="0.2">
      <c r="A46" s="22"/>
      <c r="B46" s="40" t="s">
        <v>31</v>
      </c>
      <c r="C46" s="41"/>
      <c r="D46" s="20">
        <f>D36+D45</f>
        <v>1702.078</v>
      </c>
      <c r="E46" s="20">
        <f t="shared" ref="E46:G46" si="6">E36+E45</f>
        <v>729.46199999999999</v>
      </c>
      <c r="F46" s="20">
        <f t="shared" si="6"/>
        <v>0</v>
      </c>
      <c r="G46" s="20">
        <f t="shared" si="6"/>
        <v>840.0688285</v>
      </c>
      <c r="H46" s="20">
        <f>D46+E46+F46+G46</f>
        <v>3271.6088285000001</v>
      </c>
    </row>
    <row r="47" spans="1:10" x14ac:dyDescent="0.2">
      <c r="A47" s="29" t="s">
        <v>32</v>
      </c>
      <c r="B47" s="30"/>
      <c r="C47" s="30"/>
      <c r="D47" s="30"/>
      <c r="E47" s="30"/>
      <c r="F47" s="30"/>
      <c r="G47" s="30"/>
      <c r="H47" s="30"/>
    </row>
    <row r="48" spans="1:10" x14ac:dyDescent="0.2">
      <c r="A48" s="18">
        <v>13</v>
      </c>
      <c r="B48" s="23"/>
      <c r="C48" s="19" t="s">
        <v>33</v>
      </c>
      <c r="D48" s="20">
        <f>D46/100*20</f>
        <v>340.41559999999998</v>
      </c>
      <c r="E48" s="20">
        <f t="shared" ref="E48:G48" si="7">E46/100*20</f>
        <v>145.89240000000001</v>
      </c>
      <c r="F48" s="20">
        <f t="shared" si="7"/>
        <v>0</v>
      </c>
      <c r="G48" s="20">
        <f t="shared" si="7"/>
        <v>168.01376569999999</v>
      </c>
      <c r="H48" s="20">
        <f>H46/100*20</f>
        <v>654.32176570000001</v>
      </c>
    </row>
    <row r="49" spans="1:8" x14ac:dyDescent="0.2">
      <c r="A49" s="22"/>
      <c r="B49" s="40" t="s">
        <v>34</v>
      </c>
      <c r="C49" s="41"/>
      <c r="D49" s="20">
        <f>D48</f>
        <v>340.41559999999998</v>
      </c>
      <c r="E49" s="20">
        <f>E48</f>
        <v>145.89240000000001</v>
      </c>
      <c r="F49" s="21">
        <f>F48</f>
        <v>0</v>
      </c>
      <c r="G49" s="20">
        <f>G48</f>
        <v>168.01376569999999</v>
      </c>
      <c r="H49" s="20">
        <f>D49+E49+F49+G49</f>
        <v>654.32176570000001</v>
      </c>
    </row>
    <row r="50" spans="1:8" x14ac:dyDescent="0.2">
      <c r="A50" s="22"/>
      <c r="B50" s="40" t="s">
        <v>35</v>
      </c>
      <c r="C50" s="41"/>
      <c r="D50" s="20">
        <f>D46+D48</f>
        <v>2042.4936</v>
      </c>
      <c r="E50" s="20">
        <f>E46+E48</f>
        <v>875.35439999999994</v>
      </c>
      <c r="F50" s="20">
        <f t="shared" ref="F50" si="8">F46+F48</f>
        <v>0</v>
      </c>
      <c r="G50" s="20">
        <f>G46+G48</f>
        <v>1008.0825942</v>
      </c>
      <c r="H50" s="20">
        <f>H46+H48</f>
        <v>3925.9305942000001</v>
      </c>
    </row>
  </sheetData>
  <mergeCells count="28">
    <mergeCell ref="B46:C46"/>
    <mergeCell ref="A47:H47"/>
    <mergeCell ref="B49:C49"/>
    <mergeCell ref="B50:C50"/>
    <mergeCell ref="B27:C27"/>
    <mergeCell ref="A28:H28"/>
    <mergeCell ref="B30:C30"/>
    <mergeCell ref="B31:C31"/>
    <mergeCell ref="A37:H37"/>
    <mergeCell ref="B45:C45"/>
    <mergeCell ref="A32:H32"/>
    <mergeCell ref="B35:C35"/>
    <mergeCell ref="B36:C36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</mergeCells>
  <pageMargins left="0.23622047244094491" right="0.23622047244094491" top="0.74803149606299213" bottom="0.74803149606299213" header="0.31496062992125984" footer="0.31496062992125984"/>
  <pageSetup paperSize="9" scale="69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0"/>
  <sheetViews>
    <sheetView view="pageBreakPreview" zoomScale="80" zoomScaleNormal="75" zoomScaleSheetLayoutView="80" workbookViewId="0"/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4.140625" style="11" customWidth="1"/>
    <col min="7" max="7" width="12.5703125" style="11" customWidth="1"/>
    <col min="8" max="8" width="13.85546875" style="11" customWidth="1"/>
    <col min="9" max="9" width="0" style="4" hidden="1" customWidth="1"/>
    <col min="10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1" t="s">
        <v>2</v>
      </c>
      <c r="D2" s="31"/>
      <c r="E2" s="31"/>
      <c r="F2" s="31"/>
      <c r="G2" s="31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8" t="s">
        <v>44</v>
      </c>
      <c r="C6" s="38"/>
      <c r="D6" s="24">
        <f>H50</f>
        <v>508.59906942331799</v>
      </c>
      <c r="E6" s="2" t="s">
        <v>43</v>
      </c>
      <c r="F6" s="2"/>
      <c r="G6" s="2"/>
      <c r="H6" s="2"/>
    </row>
    <row r="7" spans="2:8" x14ac:dyDescent="0.2">
      <c r="B7" s="39" t="s">
        <v>5</v>
      </c>
      <c r="C7" s="39"/>
      <c r="D7" s="2"/>
      <c r="E7" s="2" t="s">
        <v>43</v>
      </c>
      <c r="F7" s="2"/>
      <c r="G7" s="2"/>
      <c r="H7" s="2"/>
    </row>
    <row r="8" spans="2:8" ht="28.5" customHeight="1" x14ac:dyDescent="0.2">
      <c r="C8" s="32" t="s">
        <v>51</v>
      </c>
      <c r="D8" s="33"/>
      <c r="E8" s="33"/>
      <c r="F8" s="33"/>
      <c r="G8" s="33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4" t="s">
        <v>53</v>
      </c>
      <c r="D15" s="31"/>
      <c r="E15" s="31"/>
      <c r="F15" s="31"/>
      <c r="G15" s="31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D18" s="13"/>
      <c r="E18" s="2"/>
      <c r="F18" s="2"/>
      <c r="G18" s="2"/>
      <c r="H18" s="2"/>
    </row>
    <row r="19" spans="1:8" ht="12.75" customHeight="1" x14ac:dyDescent="0.2">
      <c r="A19" s="35" t="s">
        <v>10</v>
      </c>
      <c r="B19" s="36" t="s">
        <v>11</v>
      </c>
      <c r="C19" s="36" t="s">
        <v>12</v>
      </c>
      <c r="D19" s="37" t="s">
        <v>13</v>
      </c>
      <c r="E19" s="37"/>
      <c r="F19" s="37"/>
      <c r="G19" s="37"/>
      <c r="H19" s="35" t="s">
        <v>14</v>
      </c>
    </row>
    <row r="20" spans="1:8" x14ac:dyDescent="0.2">
      <c r="A20" s="35"/>
      <c r="B20" s="36"/>
      <c r="C20" s="36"/>
      <c r="D20" s="35" t="s">
        <v>15</v>
      </c>
      <c r="E20" s="35" t="s">
        <v>16</v>
      </c>
      <c r="F20" s="35" t="s">
        <v>17</v>
      </c>
      <c r="G20" s="35" t="s">
        <v>18</v>
      </c>
      <c r="H20" s="35"/>
    </row>
    <row r="21" spans="1:8" x14ac:dyDescent="0.2">
      <c r="A21" s="35"/>
      <c r="B21" s="36"/>
      <c r="C21" s="36"/>
      <c r="D21" s="35"/>
      <c r="E21" s="35"/>
      <c r="F21" s="35"/>
      <c r="G21" s="35"/>
      <c r="H21" s="35"/>
    </row>
    <row r="22" spans="1:8" x14ac:dyDescent="0.2">
      <c r="A22" s="35"/>
      <c r="B22" s="36"/>
      <c r="C22" s="36"/>
      <c r="D22" s="35"/>
      <c r="E22" s="35"/>
      <c r="F22" s="35"/>
      <c r="G22" s="35"/>
      <c r="H22" s="35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29" t="s">
        <v>19</v>
      </c>
      <c r="B24" s="30"/>
      <c r="C24" s="30"/>
      <c r="D24" s="30"/>
      <c r="E24" s="30"/>
      <c r="F24" s="30"/>
      <c r="G24" s="30"/>
      <c r="H24" s="30"/>
    </row>
    <row r="25" spans="1:8" ht="38.25" x14ac:dyDescent="0.2">
      <c r="A25" s="18">
        <v>1</v>
      </c>
      <c r="B25" s="19" t="s">
        <v>49</v>
      </c>
      <c r="C25" s="25" t="s">
        <v>51</v>
      </c>
      <c r="D25" s="27">
        <f>(28.62+12.43+168.12)*0.7</f>
        <v>146.41900000000001</v>
      </c>
      <c r="E25" s="27">
        <f>(28.62+12.43+168.12)*0.3</f>
        <v>62.751000000000005</v>
      </c>
      <c r="F25" s="21">
        <v>0</v>
      </c>
      <c r="G25" s="21">
        <v>0</v>
      </c>
      <c r="H25" s="20">
        <f>D25+E25+G25+F25</f>
        <v>209.17000000000002</v>
      </c>
    </row>
    <row r="26" spans="1:8" ht="38.25" x14ac:dyDescent="0.2">
      <c r="A26" s="18">
        <v>2</v>
      </c>
      <c r="B26" s="19" t="s">
        <v>50</v>
      </c>
      <c r="C26" s="25" t="s">
        <v>52</v>
      </c>
      <c r="D26" s="27">
        <f>(37.26+1.25+57.29)*0.7</f>
        <v>67.059999999999988</v>
      </c>
      <c r="E26" s="27">
        <f>(37.26+1.25+57.29)*0.3</f>
        <v>28.74</v>
      </c>
      <c r="F26" s="21">
        <v>0</v>
      </c>
      <c r="G26" s="21">
        <v>0</v>
      </c>
      <c r="H26" s="20">
        <f>D26+E26+G26+F26</f>
        <v>95.799999999999983</v>
      </c>
    </row>
    <row r="27" spans="1:8" x14ac:dyDescent="0.2">
      <c r="A27" s="22"/>
      <c r="B27" s="40" t="s">
        <v>21</v>
      </c>
      <c r="C27" s="41"/>
      <c r="D27" s="20">
        <f>D25+D26</f>
        <v>213.47899999999998</v>
      </c>
      <c r="E27" s="20">
        <f t="shared" ref="E27:G27" si="0">E25+E26</f>
        <v>91.491</v>
      </c>
      <c r="F27" s="20">
        <f t="shared" si="0"/>
        <v>0</v>
      </c>
      <c r="G27" s="20">
        <f t="shared" si="0"/>
        <v>0</v>
      </c>
      <c r="H27" s="20">
        <f>D27+E27+F27+G27</f>
        <v>304.96999999999997</v>
      </c>
    </row>
    <row r="28" spans="1:8" x14ac:dyDescent="0.2">
      <c r="A28" s="29" t="s">
        <v>22</v>
      </c>
      <c r="B28" s="30"/>
      <c r="C28" s="30"/>
      <c r="D28" s="30"/>
      <c r="E28" s="30"/>
      <c r="F28" s="30"/>
      <c r="G28" s="30"/>
      <c r="H28" s="30"/>
    </row>
    <row r="29" spans="1:8" x14ac:dyDescent="0.2">
      <c r="A29" s="18">
        <v>3</v>
      </c>
      <c r="B29" s="19" t="s">
        <v>20</v>
      </c>
      <c r="C29" s="19" t="s">
        <v>47</v>
      </c>
      <c r="D29" s="21"/>
      <c r="E29" s="21"/>
      <c r="F29" s="21"/>
      <c r="G29" s="21">
        <v>0</v>
      </c>
      <c r="H29" s="20">
        <f>G29+D29+E29+F29</f>
        <v>0</v>
      </c>
    </row>
    <row r="30" spans="1:8" x14ac:dyDescent="0.2">
      <c r="A30" s="22"/>
      <c r="B30" s="40" t="s">
        <v>23</v>
      </c>
      <c r="C30" s="41"/>
      <c r="D30" s="21">
        <f>D29</f>
        <v>0</v>
      </c>
      <c r="E30" s="21">
        <f>E29</f>
        <v>0</v>
      </c>
      <c r="F30" s="21">
        <f>F29</f>
        <v>0</v>
      </c>
      <c r="G30" s="20">
        <v>0</v>
      </c>
      <c r="H30" s="20">
        <f>G30+F30+E30+D30</f>
        <v>0</v>
      </c>
    </row>
    <row r="31" spans="1:8" x14ac:dyDescent="0.2">
      <c r="A31" s="22"/>
      <c r="B31" s="40" t="s">
        <v>24</v>
      </c>
      <c r="C31" s="41"/>
      <c r="D31" s="20">
        <f>D27+D30</f>
        <v>213.47899999999998</v>
      </c>
      <c r="E31" s="20">
        <f t="shared" ref="E31:G31" si="1">E27+E30</f>
        <v>91.491</v>
      </c>
      <c r="F31" s="20">
        <f t="shared" si="1"/>
        <v>0</v>
      </c>
      <c r="G31" s="20">
        <f t="shared" si="1"/>
        <v>0</v>
      </c>
      <c r="H31" s="20">
        <f>H27+H30</f>
        <v>304.96999999999997</v>
      </c>
    </row>
    <row r="32" spans="1:8" x14ac:dyDescent="0.2">
      <c r="A32" s="29" t="s">
        <v>40</v>
      </c>
      <c r="B32" s="30"/>
      <c r="C32" s="30"/>
      <c r="D32" s="30"/>
      <c r="E32" s="30"/>
      <c r="F32" s="30"/>
      <c r="G32" s="30"/>
      <c r="H32" s="30"/>
    </row>
    <row r="33" spans="1:9" ht="38.25" x14ac:dyDescent="0.2">
      <c r="A33" s="18">
        <v>4</v>
      </c>
      <c r="B33" s="19" t="s">
        <v>45</v>
      </c>
      <c r="C33" s="19" t="s">
        <v>38</v>
      </c>
      <c r="D33" s="21"/>
      <c r="E33" s="21"/>
      <c r="F33" s="21"/>
      <c r="G33" s="20">
        <f>(D31+E31+F31)/100*2.14</f>
        <v>6.5263579999999992</v>
      </c>
      <c r="H33" s="20">
        <f>D33+E33+F33+G33</f>
        <v>6.5263579999999992</v>
      </c>
    </row>
    <row r="34" spans="1:9" ht="38.25" x14ac:dyDescent="0.2">
      <c r="A34" s="18">
        <v>5</v>
      </c>
      <c r="B34" s="19" t="s">
        <v>45</v>
      </c>
      <c r="C34" s="26" t="s">
        <v>39</v>
      </c>
      <c r="D34" s="21"/>
      <c r="E34" s="21"/>
      <c r="F34" s="21"/>
      <c r="G34" s="20">
        <f>(D31+E31+F31+G38+G39+G40+G41+G42+G43+G31)/100*8.44</f>
        <v>30.779204113932852</v>
      </c>
      <c r="H34" s="20">
        <f>D34+E34+F34+G34</f>
        <v>30.779204113932852</v>
      </c>
    </row>
    <row r="35" spans="1:9" x14ac:dyDescent="0.2">
      <c r="A35" s="22"/>
      <c r="B35" s="40" t="s">
        <v>41</v>
      </c>
      <c r="C35" s="41"/>
      <c r="D35" s="21">
        <f>D33+D34</f>
        <v>0</v>
      </c>
      <c r="E35" s="21">
        <f t="shared" ref="E35:F35" si="2">E33+E34</f>
        <v>0</v>
      </c>
      <c r="F35" s="21">
        <f t="shared" si="2"/>
        <v>0</v>
      </c>
      <c r="G35" s="21">
        <f>G33+G34</f>
        <v>37.305562113932851</v>
      </c>
      <c r="H35" s="20">
        <f>D35+E35+F35+G35</f>
        <v>37.305562113932851</v>
      </c>
    </row>
    <row r="36" spans="1:9" x14ac:dyDescent="0.2">
      <c r="A36" s="22"/>
      <c r="B36" s="40" t="s">
        <v>42</v>
      </c>
      <c r="C36" s="41"/>
      <c r="D36" s="20">
        <f>D31+D35</f>
        <v>213.47899999999998</v>
      </c>
      <c r="E36" s="20">
        <f t="shared" ref="E36:F36" si="3">E31+E35</f>
        <v>91.491</v>
      </c>
      <c r="F36" s="20">
        <f t="shared" si="3"/>
        <v>0</v>
      </c>
      <c r="G36" s="20">
        <f>G31+G35</f>
        <v>37.305562113932851</v>
      </c>
      <c r="H36" s="20">
        <f>H35+H31</f>
        <v>342.27556211393284</v>
      </c>
    </row>
    <row r="37" spans="1:9" x14ac:dyDescent="0.2">
      <c r="A37" s="29" t="s">
        <v>25</v>
      </c>
      <c r="B37" s="30"/>
      <c r="C37" s="30"/>
      <c r="D37" s="30"/>
      <c r="E37" s="30"/>
      <c r="F37" s="30"/>
      <c r="G37" s="30"/>
      <c r="H37" s="30"/>
    </row>
    <row r="38" spans="1:9" x14ac:dyDescent="0.2">
      <c r="A38" s="18">
        <v>6</v>
      </c>
      <c r="B38" s="23"/>
      <c r="C38" s="19" t="s">
        <v>48</v>
      </c>
      <c r="D38" s="21"/>
      <c r="E38" s="21"/>
      <c r="F38" s="21"/>
      <c r="G38" s="27">
        <f>тек.ц.!G38/4.91</f>
        <v>47.54175152749491</v>
      </c>
      <c r="H38" s="20">
        <f>G38+F38+E38+D38</f>
        <v>47.54175152749491</v>
      </c>
      <c r="I38" s="4">
        <f>H38*1.2</f>
        <v>57.050101832993889</v>
      </c>
    </row>
    <row r="39" spans="1:9" x14ac:dyDescent="0.2">
      <c r="A39" s="18">
        <v>7</v>
      </c>
      <c r="B39" s="23"/>
      <c r="C39" s="19" t="s">
        <v>26</v>
      </c>
      <c r="D39" s="21"/>
      <c r="E39" s="21"/>
      <c r="F39" s="21"/>
      <c r="G39" s="27">
        <f>тек.ц.!G39/12.21</f>
        <v>2.5020475020475019</v>
      </c>
      <c r="H39" s="20">
        <f t="shared" ref="H39:H44" si="4">G39+F39+E39+D39</f>
        <v>2.5020475020475019</v>
      </c>
    </row>
    <row r="40" spans="1:9" x14ac:dyDescent="0.2">
      <c r="A40" s="18">
        <v>8</v>
      </c>
      <c r="B40" s="23"/>
      <c r="C40" s="19" t="s">
        <v>27</v>
      </c>
      <c r="D40" s="21"/>
      <c r="E40" s="21"/>
      <c r="F40" s="21"/>
      <c r="G40" s="27">
        <f>60.055/12.21</f>
        <v>4.9185094185094185</v>
      </c>
      <c r="H40" s="20">
        <f t="shared" si="4"/>
        <v>4.9185094185094185</v>
      </c>
    </row>
    <row r="41" spans="1:9" x14ac:dyDescent="0.2">
      <c r="A41" s="18">
        <v>9</v>
      </c>
      <c r="B41" s="23"/>
      <c r="C41" s="19" t="s">
        <v>28</v>
      </c>
      <c r="D41" s="21"/>
      <c r="E41" s="21"/>
      <c r="F41" s="21"/>
      <c r="G41" s="27">
        <f>20/12.21</f>
        <v>1.6380016380016378</v>
      </c>
      <c r="H41" s="20">
        <f t="shared" si="4"/>
        <v>1.6380016380016378</v>
      </c>
    </row>
    <row r="42" spans="1:9" x14ac:dyDescent="0.2">
      <c r="A42" s="18">
        <v>10</v>
      </c>
      <c r="B42" s="23"/>
      <c r="C42" s="19" t="s">
        <v>37</v>
      </c>
      <c r="D42" s="21"/>
      <c r="E42" s="21"/>
      <c r="F42" s="21"/>
      <c r="G42" s="27">
        <f>13/12.21</f>
        <v>1.0647010647010646</v>
      </c>
      <c r="H42" s="20">
        <f t="shared" si="4"/>
        <v>1.0647010647010646</v>
      </c>
    </row>
    <row r="43" spans="1:9" x14ac:dyDescent="0.2">
      <c r="A43" s="18">
        <v>11</v>
      </c>
      <c r="B43" s="23"/>
      <c r="C43" s="19" t="s">
        <v>29</v>
      </c>
      <c r="D43" s="21"/>
      <c r="E43" s="21"/>
      <c r="F43" s="21"/>
      <c r="G43" s="20">
        <f>25/12.21</f>
        <v>2.0475020475020473</v>
      </c>
      <c r="H43" s="20">
        <f t="shared" si="4"/>
        <v>2.0475020475020473</v>
      </c>
    </row>
    <row r="44" spans="1:9" ht="38.25" x14ac:dyDescent="0.2">
      <c r="A44" s="18">
        <v>12</v>
      </c>
      <c r="B44" s="19" t="s">
        <v>45</v>
      </c>
      <c r="C44" s="19" t="s">
        <v>36</v>
      </c>
      <c r="D44" s="21"/>
      <c r="E44" s="21"/>
      <c r="F44" s="21"/>
      <c r="G44" s="20">
        <f>(D31+E31+F31+G38+G39+G40+G41+G42+G43+G31)/100*5.99</f>
        <v>21.844482540575569</v>
      </c>
      <c r="H44" s="20">
        <f t="shared" si="4"/>
        <v>21.844482540575569</v>
      </c>
    </row>
    <row r="45" spans="1:9" x14ac:dyDescent="0.2">
      <c r="A45" s="22"/>
      <c r="B45" s="40" t="s">
        <v>30</v>
      </c>
      <c r="C45" s="41"/>
      <c r="D45" s="20">
        <f t="shared" ref="D45:F45" si="5">D38+D39+D40+D41+D42+D43+D44</f>
        <v>0</v>
      </c>
      <c r="E45" s="20">
        <f t="shared" si="5"/>
        <v>0</v>
      </c>
      <c r="F45" s="20">
        <f t="shared" si="5"/>
        <v>0</v>
      </c>
      <c r="G45" s="20">
        <f>G38+G39+G40+G41+G42+G43+G44</f>
        <v>81.556995738832143</v>
      </c>
      <c r="H45" s="20">
        <f>G45+F45+E45+D45</f>
        <v>81.556995738832143</v>
      </c>
    </row>
    <row r="46" spans="1:9" x14ac:dyDescent="0.2">
      <c r="A46" s="22"/>
      <c r="B46" s="40" t="s">
        <v>31</v>
      </c>
      <c r="C46" s="41"/>
      <c r="D46" s="20">
        <f>D36+D45</f>
        <v>213.47899999999998</v>
      </c>
      <c r="E46" s="20">
        <f t="shared" ref="E46:G46" si="6">E36+E45</f>
        <v>91.491</v>
      </c>
      <c r="F46" s="20">
        <f t="shared" si="6"/>
        <v>0</v>
      </c>
      <c r="G46" s="20">
        <f t="shared" si="6"/>
        <v>118.86255785276499</v>
      </c>
      <c r="H46" s="20">
        <f>D46+E46+F46+G46</f>
        <v>423.83255785276498</v>
      </c>
    </row>
    <row r="47" spans="1:9" x14ac:dyDescent="0.2">
      <c r="A47" s="29" t="s">
        <v>32</v>
      </c>
      <c r="B47" s="30"/>
      <c r="C47" s="30"/>
      <c r="D47" s="30"/>
      <c r="E47" s="30"/>
      <c r="F47" s="30"/>
      <c r="G47" s="30"/>
      <c r="H47" s="30"/>
    </row>
    <row r="48" spans="1:9" x14ac:dyDescent="0.2">
      <c r="A48" s="18">
        <v>13</v>
      </c>
      <c r="B48" s="23"/>
      <c r="C48" s="19" t="s">
        <v>33</v>
      </c>
      <c r="D48" s="20">
        <f>D46/100*20</f>
        <v>42.695799999999991</v>
      </c>
      <c r="E48" s="20">
        <f t="shared" ref="E48:G48" si="7">E46/100*20</f>
        <v>18.298200000000001</v>
      </c>
      <c r="F48" s="20">
        <f t="shared" si="7"/>
        <v>0</v>
      </c>
      <c r="G48" s="20">
        <f t="shared" si="7"/>
        <v>23.772511570552997</v>
      </c>
      <c r="H48" s="20">
        <f>H46/100*20</f>
        <v>84.766511570552993</v>
      </c>
    </row>
    <row r="49" spans="1:8" x14ac:dyDescent="0.2">
      <c r="A49" s="22"/>
      <c r="B49" s="40" t="s">
        <v>34</v>
      </c>
      <c r="C49" s="41"/>
      <c r="D49" s="20">
        <f>D48</f>
        <v>42.695799999999991</v>
      </c>
      <c r="E49" s="20">
        <f>E48</f>
        <v>18.298200000000001</v>
      </c>
      <c r="F49" s="21">
        <f>F48</f>
        <v>0</v>
      </c>
      <c r="G49" s="20">
        <f>G48</f>
        <v>23.772511570552997</v>
      </c>
      <c r="H49" s="20">
        <f>D49+E49+F49+G49</f>
        <v>84.766511570552993</v>
      </c>
    </row>
    <row r="50" spans="1:8" x14ac:dyDescent="0.2">
      <c r="A50" s="22"/>
      <c r="B50" s="40" t="s">
        <v>35</v>
      </c>
      <c r="C50" s="41"/>
      <c r="D50" s="20">
        <f>D46+D48</f>
        <v>256.1748</v>
      </c>
      <c r="E50" s="20">
        <f>E46+E48</f>
        <v>109.78919999999999</v>
      </c>
      <c r="F50" s="20">
        <f t="shared" ref="F50" si="8">F46+F48</f>
        <v>0</v>
      </c>
      <c r="G50" s="20">
        <f>G46+G48</f>
        <v>142.63506942331799</v>
      </c>
      <c r="H50" s="20">
        <f>H46+H48</f>
        <v>508.59906942331799</v>
      </c>
    </row>
  </sheetData>
  <mergeCells count="28">
    <mergeCell ref="C2:G2"/>
    <mergeCell ref="C8:G8"/>
    <mergeCell ref="C15:G15"/>
    <mergeCell ref="A19:A22"/>
    <mergeCell ref="B19:B22"/>
    <mergeCell ref="C19:C22"/>
    <mergeCell ref="D19:G19"/>
    <mergeCell ref="D20:D22"/>
    <mergeCell ref="E20:E22"/>
    <mergeCell ref="F20:F22"/>
    <mergeCell ref="G20:G22"/>
    <mergeCell ref="B6:C6"/>
    <mergeCell ref="B7:C7"/>
    <mergeCell ref="B36:C36"/>
    <mergeCell ref="B31:C31"/>
    <mergeCell ref="A24:H24"/>
    <mergeCell ref="H19:H22"/>
    <mergeCell ref="B27:C27"/>
    <mergeCell ref="A28:H28"/>
    <mergeCell ref="B30:C30"/>
    <mergeCell ref="A32:H32"/>
    <mergeCell ref="B35:C35"/>
    <mergeCell ref="B50:C50"/>
    <mergeCell ref="B46:C46"/>
    <mergeCell ref="A37:H37"/>
    <mergeCell ref="B45:C45"/>
    <mergeCell ref="A47:H47"/>
    <mergeCell ref="B49:C49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Алферова Ирина Сергеевна</cp:lastModifiedBy>
  <cp:lastPrinted>2022-07-08T06:09:15Z</cp:lastPrinted>
  <dcterms:created xsi:type="dcterms:W3CDTF">2022-07-06T13:17:17Z</dcterms:created>
  <dcterms:modified xsi:type="dcterms:W3CDTF">2022-10-28T05:49:55Z</dcterms:modified>
</cp:coreProperties>
</file>