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0-01-07-0-0165\"/>
    </mc:Choice>
  </mc:AlternateContent>
  <xr:revisionPtr revIDLastSave="0" documentId="13_ncr:1_{71BA700A-AB77-4B58-B571-143C7D30CD89}" xr6:coauthVersionLast="36" xr6:coauthVersionMax="36" xr10:uidLastSave="{00000000-0000-0000-0000-000000000000}"/>
  <bookViews>
    <workbookView xWindow="0" yWindow="0" windowWidth="28800" windowHeight="1222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стоимости'!$A$11:$H$19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стоимости'!$A$1:$I$46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4" l="1"/>
  <c r="H32" i="4"/>
  <c r="H30" i="4"/>
  <c r="H29" i="4"/>
  <c r="E18" i="4" l="1"/>
  <c r="F18" i="4" s="1"/>
  <c r="H18" i="4" s="1"/>
  <c r="E17" i="4"/>
  <c r="F17" i="4" s="1"/>
  <c r="H17" i="4" s="1"/>
  <c r="D287" i="5" l="1"/>
  <c r="D286" i="5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9" i="4" s="1"/>
  <c r="F19" i="4" s="1"/>
  <c r="H19" i="4" s="1"/>
  <c r="C31" i="4" s="1"/>
  <c r="E31" i="4" s="1"/>
  <c r="F31" i="4" s="1"/>
  <c r="G31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16" i="4" l="1"/>
  <c r="C20" i="6"/>
  <c r="C6" i="6"/>
  <c r="F16" i="4" l="1"/>
  <c r="H16" i="4" l="1"/>
  <c r="H21" i="4" s="1"/>
  <c r="C30" i="4" l="1"/>
  <c r="H20" i="4"/>
  <c r="H23" i="4" l="1"/>
  <c r="H24" i="4" s="1"/>
  <c r="E30" i="4"/>
  <c r="F30" i="4" s="1"/>
  <c r="G30" i="4" s="1"/>
  <c r="C29" i="4" l="1"/>
  <c r="C33" i="4" s="1"/>
  <c r="C36" i="4" l="1"/>
  <c r="E33" i="4"/>
  <c r="F33" i="4" s="1"/>
  <c r="G33" i="4" s="1"/>
  <c r="C35" i="4"/>
  <c r="J24" i="4"/>
  <c r="C34" i="4"/>
  <c r="E34" i="4" s="1"/>
  <c r="F34" i="4" s="1"/>
  <c r="G34" i="4" s="1"/>
  <c r="E29" i="4"/>
  <c r="F29" i="4" s="1"/>
  <c r="C37" i="4"/>
  <c r="C32" i="4" l="1"/>
  <c r="G29" i="4"/>
  <c r="E36" i="4"/>
  <c r="F36" i="4" s="1"/>
  <c r="G36" i="4" l="1"/>
  <c r="E35" i="4" l="1"/>
  <c r="F35" i="4" s="1"/>
  <c r="E37" i="4"/>
  <c r="G35" i="4" l="1"/>
  <c r="E32" i="4"/>
  <c r="E38" i="4" s="1"/>
  <c r="C38" i="4"/>
  <c r="F37" i="4"/>
  <c r="G37" i="4" s="1"/>
  <c r="F32" i="4" l="1"/>
  <c r="G32" i="4" l="1"/>
  <c r="G38" i="4" s="1"/>
  <c r="F38" i="4"/>
</calcChain>
</file>

<file path=xl/sharedStrings.xml><?xml version="1.0" encoding="utf-8"?>
<sst xmlns="http://schemas.openxmlformats.org/spreadsheetml/2006/main" count="690" uniqueCount="383">
  <si>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</si>
  <si>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</si>
  <si>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</si>
  <si>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</si>
  <si>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</si>
  <si>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</si>
  <si>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</si>
  <si>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</si>
  <si>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</si>
  <si>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</si>
  <si>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</si>
  <si>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</si>
  <si>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</si>
  <si>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</si>
  <si>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</si>
  <si>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</si>
  <si>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</si>
  <si>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</si>
  <si>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</si>
  <si>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</si>
  <si>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</si>
  <si>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</si>
  <si>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</si>
  <si>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</si>
  <si>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</si>
  <si>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</si>
  <si>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</si>
  <si>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</si>
  <si>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</si>
  <si>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</si>
  <si>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</si>
  <si>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</si>
  <si>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</si>
  <si>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</si>
  <si>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</si>
  <si>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</si>
  <si>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</si>
  <si>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</si>
  <si>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</si>
  <si>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</si>
  <si>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</si>
  <si>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</si>
  <si>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</si>
  <si>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</si>
  <si>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</si>
  <si>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</si>
  <si>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</si>
  <si>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</si>
  <si>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</si>
  <si>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</si>
  <si>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</si>
  <si>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</si>
  <si>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</si>
  <si>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</si>
  <si>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</si>
  <si>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</si>
  <si>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</si>
  <si>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</si>
  <si>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</si>
  <si>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</si>
  <si>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</si>
  <si>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</si>
  <si>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</si>
  <si>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</si>
  <si>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</si>
  <si>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</si>
  <si>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</si>
  <si>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</si>
  <si>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</si>
  <si>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</si>
  <si>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</si>
  <si>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</si>
  <si>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</si>
  <si>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</si>
  <si>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</si>
  <si>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</si>
  <si>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</si>
  <si>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</si>
  <si>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</si>
  <si>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</si>
  <si>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</si>
  <si>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</si>
  <si>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</si>
  <si>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</si>
  <si>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</si>
  <si>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</si>
  <si>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</si>
  <si>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</si>
  <si>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</si>
  <si>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</si>
  <si>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</si>
  <si>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</si>
  <si>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</si>
  <si>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</si>
  <si>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</si>
  <si>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</si>
  <si>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</si>
  <si>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</si>
  <si>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</si>
  <si>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</si>
  <si>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</si>
  <si>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</si>
  <si>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</si>
  <si>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</si>
  <si>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</si>
  <si>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</si>
  <si>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</si>
  <si>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</si>
  <si>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</si>
  <si>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</si>
  <si>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</si>
  <si>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</si>
  <si>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</si>
  <si>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</si>
  <si>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</si>
  <si>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</si>
  <si>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</si>
  <si>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</si>
  <si>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</si>
  <si>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</si>
  <si>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</si>
  <si>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</si>
  <si>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</si>
  <si>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</si>
  <si>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</si>
  <si>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</si>
  <si>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</si>
  <si>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</si>
  <si>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</si>
  <si>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</si>
  <si>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</si>
  <si>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</si>
  <si>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</si>
  <si>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</si>
  <si>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</si>
  <si>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</si>
  <si>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</si>
  <si>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</si>
  <si>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</si>
  <si>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</si>
  <si>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</si>
  <si>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</si>
  <si>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</si>
  <si>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</si>
  <si>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</si>
  <si>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</si>
  <si>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</si>
  <si>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</si>
  <si>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</si>
  <si>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</si>
  <si>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</si>
  <si>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</si>
  <si>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</si>
  <si>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</si>
  <si>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</si>
  <si>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</si>
  <si>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</si>
  <si>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</si>
  <si>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</si>
  <si>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</si>
  <si>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</si>
  <si>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</si>
  <si>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</si>
  <si>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</si>
  <si>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</si>
  <si>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</si>
  <si>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</si>
  <si>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</si>
  <si>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</si>
  <si>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</si>
  <si>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</si>
  <si>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</si>
  <si>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</si>
  <si>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</si>
  <si>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</si>
  <si>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</si>
  <si>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</si>
  <si>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</si>
  <si>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</si>
  <si>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</si>
  <si>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</si>
  <si>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</si>
  <si>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</si>
  <si>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</si>
  <si>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</si>
  <si>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</si>
  <si>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</si>
  <si>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</si>
  <si>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</si>
  <si>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</si>
  <si>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</si>
  <si>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</si>
  <si>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</si>
  <si>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</si>
  <si>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</si>
  <si>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</si>
  <si>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</si>
  <si>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</si>
  <si>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</si>
  <si>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</si>
  <si>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</si>
  <si>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</si>
  <si>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</si>
  <si>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</si>
  <si>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</si>
  <si>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</si>
  <si>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</si>
  <si>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</si>
  <si>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</si>
  <si>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</si>
  <si>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</si>
  <si>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</si>
  <si>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</si>
  <si>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</si>
  <si>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</si>
  <si>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</si>
  <si>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</si>
  <si>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</si>
  <si>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</si>
  <si>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</si>
  <si>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</si>
  <si>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</si>
  <si>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</si>
  <si>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</si>
  <si>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</si>
  <si>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</si>
  <si>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</si>
  <si>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</si>
  <si>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</si>
  <si>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</si>
  <si>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</si>
  <si>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</si>
  <si>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</si>
  <si>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</si>
  <si>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</si>
  <si>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</si>
  <si>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</si>
  <si>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</si>
  <si>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</si>
  <si>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</si>
  <si>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</si>
  <si>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</si>
  <si>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</si>
  <si>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</si>
  <si>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</si>
  <si>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</si>
  <si>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</si>
  <si>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</si>
  <si>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</si>
  <si>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</si>
  <si>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</si>
  <si>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</si>
  <si>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</si>
  <si>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</si>
  <si>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</si>
  <si>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</si>
  <si>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</si>
  <si>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</si>
  <si>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</si>
  <si>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</si>
  <si>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</si>
  <si>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</si>
  <si>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</si>
  <si>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</si>
  <si>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</si>
  <si>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</si>
  <si>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</si>
  <si>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</si>
  <si>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</si>
  <si>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</si>
  <si>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</si>
  <si>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</si>
  <si>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</si>
  <si>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</si>
  <si>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</si>
  <si>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</si>
  <si>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</si>
  <si>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</si>
  <si>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</si>
  <si>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</si>
  <si>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</si>
  <si>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</si>
  <si>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</si>
  <si>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</si>
  <si>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</si>
  <si>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</si>
  <si>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</si>
  <si>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</si>
  <si>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</si>
  <si>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</si>
  <si>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</si>
  <si>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</si>
  <si>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</si>
  <si>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</si>
  <si>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</si>
  <si>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</si>
  <si>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</si>
  <si>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</si>
  <si>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</si>
  <si>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</si>
  <si>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</si>
  <si>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</si>
  <si>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</si>
  <si>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</si>
  <si>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</si>
  <si>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</si>
  <si>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</si>
  <si>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</si>
  <si>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</si>
  <si>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</si>
  <si>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</si>
  <si>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</si>
  <si>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</si>
  <si>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</si>
  <si>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</si>
  <si>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</si>
  <si>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</si>
  <si>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</si>
  <si>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</si>
  <si>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</si>
  <si>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</si>
  <si>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</si>
  <si>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</si>
  <si>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</si>
  <si>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</si>
  <si>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</si>
  <si>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</si>
  <si>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</si>
  <si>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</si>
  <si>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</si>
  <si>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</si>
  <si>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</si>
  <si>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</si>
  <si>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</si>
  <si>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</si>
  <si>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</si>
  <si>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</si>
  <si>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</si>
  <si>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</si>
  <si>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</si>
  <si>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</si>
  <si>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</si>
  <si>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</si>
  <si>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</si>
  <si>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</si>
  <si>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</si>
  <si>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</si>
  <si>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</si>
  <si>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</si>
  <si>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</si>
  <si>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</si>
  <si>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</si>
  <si>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</si>
  <si>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</si>
  <si>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</si>
  <si>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</si>
  <si>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</si>
  <si>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</si>
  <si>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</si>
  <si>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</si>
  <si>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</si>
  <si>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</si>
  <si>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</si>
  <si>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</si>
  <si>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</si>
  <si>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</si>
  <si>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</si>
  <si>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</si>
  <si>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</si>
  <si>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</si>
  <si>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</si>
  <si>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</si>
  <si>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</si>
  <si>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1.3</t>
  </si>
  <si>
    <t>1.4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</si>
  <si>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</si>
  <si>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</si>
  <si>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</si>
  <si>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</si>
  <si>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</si>
  <si>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L_22-1-20-0-01-07-0-0165</t>
  </si>
  <si>
    <t>Подп, РК оборудования ТП 95 г. Подпорожье ЛО (инв.№ 150000188) (22-1-20-0-01-07-0-0165)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</si>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</sst>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43" fontId="15" fillId="0" borderId="3" xfId="11" applyFont="1" applyFill="1" applyBorder="1" applyAlignment="1" applyProtection="1">
      <alignment horizontal="right" vertical="center" wrapText="1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4" fontId="8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2">
    <dxf>
      <font>
        <color rgb="FFFF0000"/>
      </font>
      <fill>
        <patternFill>
          <bgColor rgb="FFFFCCCC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8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9" width="20.42578125" style="61" customWidth="1"/>
    <col min="10" max="10" width="13.5703125" style="61" hidden="1" customWidth="1"/>
    <col min="11" max="11" width="13.140625" style="61" hidden="1" customWidth="1"/>
    <col min="12" max="12" width="14.140625" style="61" hidden="1" customWidth="1"/>
    <col min="13" max="13" width="10.28515625" style="61" hidden="1" customWidth="1"/>
    <col min="14" max="15" width="0" style="61" hidden="1" customWidth="1"/>
    <col min="16" max="16" width="15.28515625" style="61" hidden="1" customWidth="1"/>
    <col min="17" max="18" width="0" style="61" hidden="1" customWidth="1"/>
    <col min="19" max="16384" width="9.140625" style="61"/>
  </cols>
  <sheetData>
    <row r="1" spans="1:17" x14ac:dyDescent="0.25">
      <c r="H1" s="2" t="s">
        <v>37</v>
      </c>
      <c r="I1" s="2"/>
    </row>
    <row r="3" spans="1:17" x14ac:dyDescent="0.25">
      <c r="A3" s="62" t="s">
        <v>19</v>
      </c>
    </row>
    <row r="5" spans="1:17" x14ac:dyDescent="0.25">
      <c r="A5" s="111" t="s">
        <v>381</v>
      </c>
      <c r="B5" s="111"/>
      <c r="C5" s="111"/>
      <c r="D5" s="111"/>
      <c r="E5" s="111"/>
      <c r="F5" s="111"/>
    </row>
    <row r="7" spans="1:17" ht="21" customHeight="1" x14ac:dyDescent="0.25">
      <c r="A7" s="63" t="s">
        <v>8</v>
      </c>
      <c r="F7" s="112" t="s">
        <v>380</v>
      </c>
      <c r="G7" s="112"/>
      <c r="H7" s="112"/>
      <c r="I7" s="56"/>
    </row>
    <row r="8" spans="1:17" x14ac:dyDescent="0.25">
      <c r="A8" s="64"/>
    </row>
    <row r="9" spans="1:17" x14ac:dyDescent="0.25">
      <c r="A9" s="63" t="s">
        <v>15</v>
      </c>
      <c r="F9" s="112" t="s">
        <v>335</v>
      </c>
      <c r="G9" s="112"/>
      <c r="H9" s="112"/>
      <c r="I9" s="56"/>
    </row>
    <row r="10" spans="1:17" x14ac:dyDescent="0.25">
      <c r="A10" s="64"/>
    </row>
    <row r="11" spans="1:17" x14ac:dyDescent="0.25">
      <c r="A11" s="65" t="s">
        <v>20</v>
      </c>
      <c r="B11" s="66"/>
      <c r="C11" s="66"/>
    </row>
    <row r="12" spans="1:17" x14ac:dyDescent="0.25">
      <c r="H12" s="67" t="s">
        <v>382</v>
      </c>
      <c r="I12" s="67"/>
    </row>
    <row r="13" spans="1:17" s="60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43</v>
      </c>
      <c r="F13" s="109" t="s">
        <v>14</v>
      </c>
      <c r="G13" s="109" t="s">
        <v>27</v>
      </c>
      <c r="H13" s="109" t="s">
        <v>42</v>
      </c>
      <c r="I13" s="68"/>
      <c r="J13" s="59"/>
      <c r="K13" s="58"/>
      <c r="L13" s="69">
        <v>7.46</v>
      </c>
    </row>
    <row r="14" spans="1:17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68"/>
      <c r="J14" s="58"/>
      <c r="K14" s="58"/>
      <c r="L14" s="69">
        <v>6.16</v>
      </c>
      <c r="N14" s="70"/>
      <c r="O14" s="71"/>
      <c r="P14" s="51"/>
      <c r="Q14" s="72"/>
    </row>
    <row r="15" spans="1:17" ht="15.75" x14ac:dyDescent="0.25">
      <c r="A15" s="73" t="s">
        <v>22</v>
      </c>
      <c r="B15" s="74" t="s">
        <v>23</v>
      </c>
      <c r="C15" s="75"/>
      <c r="D15" s="76"/>
      <c r="E15" s="76"/>
      <c r="F15" s="76"/>
      <c r="G15" s="76"/>
      <c r="H15" s="76"/>
      <c r="I15" s="77"/>
      <c r="J15" s="57"/>
      <c r="K15" s="57"/>
      <c r="L15" s="69">
        <v>5.62</v>
      </c>
      <c r="N15" s="70"/>
      <c r="O15" s="71"/>
      <c r="P15" s="78"/>
      <c r="Q15" s="79"/>
    </row>
    <row r="16" spans="1:17" ht="15.75" x14ac:dyDescent="0.25">
      <c r="A16" s="80" t="s">
        <v>355</v>
      </c>
      <c r="B16" s="81" t="s">
        <v>293</v>
      </c>
      <c r="C16" s="82" t="s">
        <v>353</v>
      </c>
      <c r="D16" s="83">
        <v>2</v>
      </c>
      <c r="E16" s="84">
        <f ca="1">VLOOKUP(B16,'Типовые 2 кв. 2021'!B:D,3,)</f>
        <v>180537.55833333335</v>
      </c>
      <c r="F16" s="84">
        <f ca="1">D16*E16</f>
        <v>361075.1166666667</v>
      </c>
      <c r="G16" s="85">
        <v>7.46</v>
      </c>
      <c r="H16" s="84">
        <f ca="1">F16*G16</f>
        <v>2693620.3703333335</v>
      </c>
      <c r="I16" s="86"/>
      <c r="K16" s="77"/>
      <c r="L16" s="77"/>
      <c r="N16" s="70"/>
      <c r="O16" s="71"/>
      <c r="P16" s="78"/>
      <c r="Q16" s="79"/>
    </row>
    <row r="17" spans="1:17" ht="15.75" x14ac:dyDescent="0.25">
      <c r="A17" s="80" t="s">
        <v>354</v>
      </c>
      <c r="B17" s="81" t="s">
        <v>209</v>
      </c>
      <c r="C17" s="82" t="s">
        <v>327</v>
      </c>
      <c r="D17" s="83">
        <v>3.2000000000000001E-2</v>
      </c>
      <c r="E17" s="84">
        <f ca="1">VLOOKUP(B17,'Типовые 2 кв. 2021'!B:D,3,)</f>
        <v>475553.70833333331</v>
      </c>
      <c r="F17" s="84">
        <f ca="1">D17*E17</f>
        <v>15217.718666666666</v>
      </c>
      <c r="G17" s="85">
        <v>5.62</v>
      </c>
      <c r="H17" s="84">
        <f ca="1">F17*G17</f>
        <v>85523.578906666662</v>
      </c>
      <c r="I17" s="86"/>
      <c r="K17" s="77"/>
      <c r="L17" s="77"/>
      <c r="N17" s="70"/>
      <c r="O17" s="71"/>
      <c r="P17" s="78"/>
      <c r="Q17" s="79"/>
    </row>
    <row r="18" spans="1:17" ht="15.75" x14ac:dyDescent="0.25">
      <c r="A18" s="80" t="s">
        <v>373</v>
      </c>
      <c r="B18" s="81" t="s">
        <v>214</v>
      </c>
      <c r="C18" s="82" t="s">
        <v>327</v>
      </c>
      <c r="D18" s="83">
        <v>2.7E-2</v>
      </c>
      <c r="E18" s="84">
        <f ca="1">VLOOKUP(B18,'Типовые 2 кв. 2021'!B:D,3,)</f>
        <v>715323.65833333333</v>
      </c>
      <c r="F18" s="84">
        <f ca="1">D18*E18</f>
        <v>19313.738774999998</v>
      </c>
      <c r="G18" s="85">
        <v>5.62</v>
      </c>
      <c r="H18" s="84">
        <f ca="1">F18*G18</f>
        <v>108543.2119155</v>
      </c>
      <c r="I18" s="86"/>
      <c r="K18" s="77"/>
      <c r="L18" s="77"/>
      <c r="N18" s="70"/>
      <c r="O18" s="71"/>
      <c r="P18" s="78"/>
      <c r="Q18" s="79"/>
    </row>
    <row r="19" spans="1:17" ht="15.75" x14ac:dyDescent="0.25">
      <c r="A19" s="80" t="s">
        <v>374</v>
      </c>
      <c r="B19" s="81" t="s">
        <v>212</v>
      </c>
      <c r="C19" s="82" t="s">
        <v>327</v>
      </c>
      <c r="D19" s="84">
        <v>5.0000000000000001E-3</v>
      </c>
      <c r="E19" s="84">
        <f ca="1">VLOOKUP(B19,'Типовые 2 кв. 2021'!B:D,3,)</f>
        <v>568619.42500000005</v>
      </c>
      <c r="F19" s="84">
        <f ca="1">D19*E19</f>
        <v>2843.0971250000002</v>
      </c>
      <c r="G19" s="85">
        <v>5.62</v>
      </c>
      <c r="H19" s="84">
        <f ca="1">F19*G19</f>
        <v>15978.205842500001</v>
      </c>
      <c r="I19" s="86"/>
      <c r="K19" s="77"/>
      <c r="L19" s="77"/>
      <c r="N19" s="70"/>
      <c r="O19" s="71"/>
      <c r="P19" s="78"/>
      <c r="Q19" s="79"/>
    </row>
    <row r="20" spans="1:17" x14ac:dyDescent="0.25">
      <c r="A20" s="87"/>
      <c r="B20" s="74" t="s">
        <v>12</v>
      </c>
      <c r="C20" s="82"/>
      <c r="D20" s="85"/>
      <c r="E20" s="85"/>
      <c r="F20" s="85"/>
      <c r="G20" s="85"/>
      <c r="H20" s="85">
        <f ca="1">SUM(H16:H19)</f>
        <v>2903665.3669980001</v>
      </c>
      <c r="I20" s="88"/>
    </row>
    <row r="21" spans="1:17" x14ac:dyDescent="0.25">
      <c r="A21" s="87"/>
      <c r="B21" s="89" t="s">
        <v>2</v>
      </c>
      <c r="C21" s="82"/>
      <c r="D21" s="85"/>
      <c r="E21" s="85"/>
      <c r="F21" s="85"/>
      <c r="G21" s="85"/>
      <c r="H21" s="85">
        <f ca="1">H16+H17+H18+H19</f>
        <v>2903665.3669980001</v>
      </c>
      <c r="I21" s="88"/>
    </row>
    <row r="22" spans="1:17" x14ac:dyDescent="0.25">
      <c r="A22" s="87"/>
      <c r="B22" s="89" t="s">
        <v>3</v>
      </c>
      <c r="C22" s="82"/>
      <c r="D22" s="85"/>
      <c r="E22" s="85"/>
      <c r="F22" s="85"/>
      <c r="G22" s="85"/>
      <c r="H22" s="85">
        <v>0</v>
      </c>
      <c r="I22" s="88"/>
    </row>
    <row r="23" spans="1:17" x14ac:dyDescent="0.25">
      <c r="A23" s="73" t="s">
        <v>24</v>
      </c>
      <c r="B23" s="74" t="s">
        <v>31</v>
      </c>
      <c r="C23" s="82"/>
      <c r="D23" s="85"/>
      <c r="E23" s="85"/>
      <c r="F23" s="85"/>
      <c r="G23" s="85"/>
      <c r="H23" s="85">
        <f ca="1">H20*0.08</f>
        <v>232293.22935984001</v>
      </c>
      <c r="I23" s="88"/>
    </row>
    <row r="24" spans="1:17" x14ac:dyDescent="0.25">
      <c r="A24" s="73" t="s">
        <v>26</v>
      </c>
      <c r="B24" s="74" t="s">
        <v>25</v>
      </c>
      <c r="C24" s="82"/>
      <c r="D24" s="85"/>
      <c r="E24" s="85"/>
      <c r="F24" s="85"/>
      <c r="G24" s="85"/>
      <c r="H24" s="85">
        <f ca="1">H23+H20</f>
        <v>3135958.5963578401</v>
      </c>
      <c r="I24" s="88"/>
      <c r="J24" s="90">
        <f ca="1">H24-(SUM(C29:C31))</f>
        <v>0</v>
      </c>
    </row>
    <row r="25" spans="1:17" x14ac:dyDescent="0.25">
      <c r="A25" s="91"/>
      <c r="B25" s="57"/>
      <c r="C25" s="57"/>
    </row>
    <row r="26" spans="1:17" x14ac:dyDescent="0.25">
      <c r="A26" s="66" t="s">
        <v>13</v>
      </c>
      <c r="B26" s="57"/>
      <c r="C26" s="57"/>
    </row>
    <row r="27" spans="1:17" x14ac:dyDescent="0.25">
      <c r="A27" s="92"/>
      <c r="B27" s="57"/>
      <c r="C27" s="57"/>
      <c r="I27" s="67" t="s">
        <v>382</v>
      </c>
    </row>
    <row r="28" spans="1:17" ht="63.75" customHeight="1" x14ac:dyDescent="0.25">
      <c r="A28" s="93" t="s">
        <v>9</v>
      </c>
      <c r="B28" s="93" t="s">
        <v>0</v>
      </c>
      <c r="C28" s="94" t="s">
        <v>44</v>
      </c>
      <c r="D28" s="93" t="s">
        <v>40</v>
      </c>
      <c r="E28" s="93" t="s">
        <v>16</v>
      </c>
      <c r="F28" s="93" t="s">
        <v>17</v>
      </c>
      <c r="G28" s="93" t="s">
        <v>18</v>
      </c>
      <c r="H28" s="107" t="s">
        <v>379</v>
      </c>
      <c r="I28" s="107" t="s">
        <v>375</v>
      </c>
    </row>
    <row r="29" spans="1:17" ht="15.75" x14ac:dyDescent="0.25">
      <c r="A29" s="95">
        <v>1</v>
      </c>
      <c r="B29" s="89" t="s">
        <v>1</v>
      </c>
      <c r="C29" s="96">
        <f ca="1">H23</f>
        <v>232293.22935984001</v>
      </c>
      <c r="D29" s="97">
        <v>1.0760000000000001</v>
      </c>
      <c r="E29" s="54">
        <f ca="1">C29*D29</f>
        <v>249947.51479118786</v>
      </c>
      <c r="F29" s="54">
        <f ca="1">E29*0.2</f>
        <v>49989.502958237572</v>
      </c>
      <c r="G29" s="54">
        <f ca="1">E29+F29</f>
        <v>299937.01774942543</v>
      </c>
      <c r="H29" s="98">
        <f ca="1">I29*1.2</f>
        <v>232796.85655402369</v>
      </c>
      <c r="I29" s="98">
        <v>193997.38046168641</v>
      </c>
      <c r="J29" s="70"/>
      <c r="K29" s="55"/>
      <c r="L29" s="55"/>
      <c r="M29" s="55"/>
      <c r="N29" s="55"/>
      <c r="O29" s="55"/>
    </row>
    <row r="30" spans="1:17" ht="15.75" x14ac:dyDescent="0.25">
      <c r="A30" s="95">
        <v>2</v>
      </c>
      <c r="B30" s="89" t="s">
        <v>2</v>
      </c>
      <c r="C30" s="99">
        <f ca="1">H21</f>
        <v>2903665.3669980001</v>
      </c>
      <c r="D30" s="97">
        <v>1.0760000000000001</v>
      </c>
      <c r="E30" s="54">
        <f t="shared" ref="E30:E37" ca="1" si="0">C30*D30</f>
        <v>3124343.9348898483</v>
      </c>
      <c r="F30" s="54">
        <f t="shared" ref="F30:F37" ca="1" si="1">E30*0.2</f>
        <v>624868.78697796969</v>
      </c>
      <c r="G30" s="54">
        <f t="shared" ref="G30:G37" ca="1" si="2">E30+F30</f>
        <v>3749212.7218678179</v>
      </c>
      <c r="H30" s="98">
        <f ca="1">I30*1.2</f>
        <v>2430120.910362443</v>
      </c>
      <c r="I30" s="98">
        <v>2025100.7586353694</v>
      </c>
      <c r="J30" s="70"/>
      <c r="K30" s="71"/>
      <c r="L30" s="71"/>
      <c r="M30" s="71"/>
      <c r="N30" s="71"/>
      <c r="O30" s="71"/>
    </row>
    <row r="31" spans="1:17" ht="15.75" x14ac:dyDescent="0.25">
      <c r="A31" s="95">
        <v>3</v>
      </c>
      <c r="B31" s="89" t="s">
        <v>3</v>
      </c>
      <c r="C31" s="99">
        <f ca="1">H22</f>
        <v>0</v>
      </c>
      <c r="D31" s="97">
        <v>1.0760000000000001</v>
      </c>
      <c r="E31" s="54">
        <f t="shared" ca="1" si="0"/>
        <v>0</v>
      </c>
      <c r="F31" s="54">
        <f t="shared" ca="1" si="1"/>
        <v>0</v>
      </c>
      <c r="G31" s="54">
        <f t="shared" ca="1" si="2"/>
        <v>0</v>
      </c>
      <c r="H31" s="98"/>
      <c r="I31" s="98"/>
      <c r="J31" s="70"/>
      <c r="K31" s="71"/>
      <c r="L31" s="78"/>
      <c r="M31" s="100"/>
    </row>
    <row r="32" spans="1:17" ht="15.75" x14ac:dyDescent="0.25">
      <c r="A32" s="95">
        <v>4</v>
      </c>
      <c r="B32" s="89" t="s">
        <v>7</v>
      </c>
      <c r="C32" s="99">
        <f ca="1">SUM(C33:C37)</f>
        <v>519628.33941649413</v>
      </c>
      <c r="D32" s="97">
        <v>1.0760000000000001</v>
      </c>
      <c r="E32" s="54">
        <f t="shared" ca="1" si="0"/>
        <v>559120.09321214771</v>
      </c>
      <c r="F32" s="54">
        <f t="shared" ca="1" si="1"/>
        <v>111824.01864242955</v>
      </c>
      <c r="G32" s="54">
        <f t="shared" ca="1" si="2"/>
        <v>670944.1118545772</v>
      </c>
      <c r="H32" s="98">
        <f ca="1">I32*1.2</f>
        <v>69839.041218495608</v>
      </c>
      <c r="I32" s="98">
        <v>58199.201015413011</v>
      </c>
      <c r="J32" s="70"/>
      <c r="K32" s="71"/>
      <c r="L32" s="78"/>
      <c r="M32" s="100"/>
    </row>
    <row r="33" spans="1:13" ht="15.75" x14ac:dyDescent="0.25">
      <c r="A33" s="80" t="s">
        <v>356</v>
      </c>
      <c r="B33" s="89" t="s">
        <v>4</v>
      </c>
      <c r="C33" s="99">
        <f ca="1">SUM(C29:C31)*J33</f>
        <v>30418.798384671049</v>
      </c>
      <c r="D33" s="97">
        <v>1.0760000000000001</v>
      </c>
      <c r="E33" s="54">
        <f t="shared" ca="1" si="0"/>
        <v>32730.627061906049</v>
      </c>
      <c r="F33" s="54">
        <f t="shared" ca="1" si="1"/>
        <v>6546.1254123812105</v>
      </c>
      <c r="G33" s="54">
        <f t="shared" ca="1" si="2"/>
        <v>39276.752474287263</v>
      </c>
      <c r="H33" s="98"/>
      <c r="I33" s="98"/>
      <c r="J33" s="101">
        <v>9.7000000000000003E-3</v>
      </c>
      <c r="K33" s="71"/>
      <c r="L33" s="78"/>
      <c r="M33" s="100"/>
    </row>
    <row r="34" spans="1:13" ht="15.75" x14ac:dyDescent="0.25">
      <c r="A34" s="80" t="s">
        <v>357</v>
      </c>
      <c r="B34" s="102" t="s">
        <v>38</v>
      </c>
      <c r="C34" s="99">
        <f ca="1">SUM(C29:C31)*J34</f>
        <v>67109.513962057768</v>
      </c>
      <c r="D34" s="97">
        <v>1.0760000000000001</v>
      </c>
      <c r="E34" s="54">
        <f t="shared" ca="1" si="0"/>
        <v>72209.837023174157</v>
      </c>
      <c r="F34" s="54">
        <f t="shared" ca="1" si="1"/>
        <v>14441.967404634832</v>
      </c>
      <c r="G34" s="54">
        <f t="shared" ca="1" si="2"/>
        <v>86651.804427808995</v>
      </c>
      <c r="H34" s="98"/>
      <c r="I34" s="98"/>
      <c r="J34" s="101">
        <v>2.1399999999999999E-2</v>
      </c>
      <c r="K34" s="71"/>
      <c r="L34" s="78"/>
      <c r="M34" s="100"/>
    </row>
    <row r="35" spans="1:13" ht="15.75" x14ac:dyDescent="0.25">
      <c r="A35" s="80" t="s">
        <v>358</v>
      </c>
      <c r="B35" s="102" t="s">
        <v>39</v>
      </c>
      <c r="C35" s="99">
        <f ca="1">SUM(C29:C31)*J35</f>
        <v>264674.9055326017</v>
      </c>
      <c r="D35" s="97">
        <v>1.0760000000000001</v>
      </c>
      <c r="E35" s="54">
        <f t="shared" ca="1" si="0"/>
        <v>284790.19835307944</v>
      </c>
      <c r="F35" s="54">
        <f t="shared" ca="1" si="1"/>
        <v>56958.039670615894</v>
      </c>
      <c r="G35" s="54">
        <f t="shared" ca="1" si="2"/>
        <v>341748.2380236953</v>
      </c>
      <c r="H35" s="98"/>
      <c r="I35" s="98"/>
      <c r="J35" s="101">
        <v>8.4400000000000003E-2</v>
      </c>
      <c r="K35" s="71"/>
      <c r="L35" s="78"/>
      <c r="M35" s="100"/>
    </row>
    <row r="36" spans="1:13" ht="15.75" x14ac:dyDescent="0.25">
      <c r="A36" s="80" t="s">
        <v>359</v>
      </c>
      <c r="B36" s="89" t="s">
        <v>6</v>
      </c>
      <c r="C36" s="99">
        <f ca="1">SUM(C29:C31)*J36</f>
        <v>89374.81999619845</v>
      </c>
      <c r="D36" s="97">
        <v>1.0760000000000001</v>
      </c>
      <c r="E36" s="54">
        <f t="shared" ca="1" si="0"/>
        <v>96167.306315909533</v>
      </c>
      <c r="F36" s="54">
        <f t="shared" ca="1" si="1"/>
        <v>19233.461263181907</v>
      </c>
      <c r="G36" s="54">
        <f t="shared" ca="1" si="2"/>
        <v>115400.76757909144</v>
      </c>
      <c r="H36" s="98"/>
      <c r="I36" s="98"/>
      <c r="J36" s="101">
        <v>2.8500000000000001E-2</v>
      </c>
      <c r="K36" s="71"/>
      <c r="L36" s="78"/>
      <c r="M36" s="100"/>
    </row>
    <row r="37" spans="1:13" ht="15.75" x14ac:dyDescent="0.25">
      <c r="A37" s="80" t="s">
        <v>360</v>
      </c>
      <c r="B37" s="89" t="s">
        <v>5</v>
      </c>
      <c r="C37" s="99">
        <f ca="1">SUM(C29:C31)*J37</f>
        <v>68050.301540965127</v>
      </c>
      <c r="D37" s="97">
        <v>1.0760000000000001</v>
      </c>
      <c r="E37" s="54">
        <f t="shared" ca="1" si="0"/>
        <v>73222.124458078484</v>
      </c>
      <c r="F37" s="54">
        <f t="shared" ca="1" si="1"/>
        <v>14644.424891615698</v>
      </c>
      <c r="G37" s="54">
        <f t="shared" ca="1" si="2"/>
        <v>87866.549349694178</v>
      </c>
      <c r="H37" s="98"/>
      <c r="I37" s="98"/>
      <c r="J37" s="103">
        <v>2.1700000000000001E-2</v>
      </c>
      <c r="K37" s="71"/>
    </row>
    <row r="38" spans="1:13" ht="15.75" x14ac:dyDescent="0.25">
      <c r="A38" s="87"/>
      <c r="B38" s="104" t="s">
        <v>361</v>
      </c>
      <c r="C38" s="99">
        <f ca="1">SUM(C29:C32)</f>
        <v>3655586.9357743342</v>
      </c>
      <c r="D38" s="97">
        <v>1.0760000000000001</v>
      </c>
      <c r="E38" s="54">
        <f ca="1">SUM(E29:E32)</f>
        <v>3933411.5428931839</v>
      </c>
      <c r="F38" s="54">
        <f ca="1">SUM(F29:F32)</f>
        <v>786682.30857863673</v>
      </c>
      <c r="G38" s="54">
        <f ca="1">SUM(G29:G32)</f>
        <v>4720093.8514718208</v>
      </c>
      <c r="H38" s="98">
        <f ca="1">I38*1.2</f>
        <v>2732756.8075920003</v>
      </c>
      <c r="I38" s="98">
        <v>2277297.3396600005</v>
      </c>
      <c r="K38" s="71"/>
    </row>
    <row r="40" spans="1:13" s="57" customFormat="1" ht="12.75" x14ac:dyDescent="0.2">
      <c r="A40" s="92" t="s">
        <v>28</v>
      </c>
      <c r="B40" s="92"/>
    </row>
    <row r="41" spans="1:13" s="58" customFormat="1" ht="67.5" customHeight="1" x14ac:dyDescent="0.25">
      <c r="A41" s="105" t="s">
        <v>29</v>
      </c>
      <c r="B41" s="108" t="s">
        <v>376</v>
      </c>
      <c r="C41" s="108"/>
      <c r="D41" s="108"/>
      <c r="E41" s="108"/>
      <c r="F41" s="108"/>
      <c r="G41" s="108"/>
    </row>
    <row r="42" spans="1:13" s="58" customFormat="1" ht="40.5" customHeight="1" x14ac:dyDescent="0.25">
      <c r="A42" s="105" t="s">
        <v>30</v>
      </c>
      <c r="B42" s="108" t="s">
        <v>362</v>
      </c>
      <c r="C42" s="108"/>
      <c r="D42" s="108"/>
      <c r="E42" s="108"/>
      <c r="F42" s="108"/>
      <c r="G42" s="108"/>
      <c r="H42" s="59"/>
      <c r="I42" s="59"/>
      <c r="J42" s="59" t="s">
        <v>369</v>
      </c>
      <c r="K42" s="58">
        <v>7.46</v>
      </c>
    </row>
    <row r="43" spans="1:13" s="58" customFormat="1" ht="28.5" customHeight="1" x14ac:dyDescent="0.25">
      <c r="A43" s="105" t="s">
        <v>32</v>
      </c>
      <c r="B43" s="108" t="s">
        <v>33</v>
      </c>
      <c r="C43" s="108"/>
      <c r="D43" s="108"/>
      <c r="E43" s="108"/>
      <c r="F43" s="108"/>
      <c r="G43" s="108"/>
      <c r="J43" s="58" t="s">
        <v>367</v>
      </c>
      <c r="K43" s="58">
        <v>5.62</v>
      </c>
    </row>
    <row r="44" spans="1:13" s="57" customFormat="1" ht="16.5" customHeight="1" x14ac:dyDescent="0.2">
      <c r="A44" s="105" t="s">
        <v>34</v>
      </c>
      <c r="B44" s="58" t="s">
        <v>377</v>
      </c>
      <c r="C44" s="58"/>
      <c r="J44" s="57" t="s">
        <v>366</v>
      </c>
      <c r="K44" s="57">
        <v>6.16</v>
      </c>
    </row>
    <row r="45" spans="1:13" s="57" customFormat="1" ht="15.75" customHeight="1" x14ac:dyDescent="0.2">
      <c r="A45" s="106" t="s">
        <v>35</v>
      </c>
      <c r="B45" s="58" t="s">
        <v>378</v>
      </c>
      <c r="C45" s="58"/>
    </row>
    <row r="46" spans="1:13" s="57" customFormat="1" ht="18.75" customHeight="1" x14ac:dyDescent="0.2">
      <c r="A46" s="106" t="s">
        <v>36</v>
      </c>
      <c r="B46" s="58" t="s">
        <v>41</v>
      </c>
      <c r="C46" s="58"/>
    </row>
    <row r="47" spans="1:13" s="57" customFormat="1" ht="12.75" x14ac:dyDescent="0.2">
      <c r="A47" s="91"/>
    </row>
    <row r="48" spans="1:13" x14ac:dyDescent="0.25">
      <c r="B48" s="58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conditionalFormatting sqref="K29:O29">
    <cfRule type="expression" dxfId="1" priority="2">
      <formula>$O29="да"</formula>
    </cfRule>
  </conditionalFormatting>
  <conditionalFormatting sqref="K29:O29">
    <cfRule type="expression" dxfId="0" priority="1">
      <formula>OR($CM29&lt;&gt;0,$CN29&lt;&gt;0,$DS29&lt;&gt;0)</formula>
    </cfRule>
  </conditionalFormatting>
  <dataValidations count="2">
    <dataValidation type="list" allowBlank="1" showInputMessage="1" showErrorMessage="1" sqref="G16:G19" xr:uid="{00000000-0002-0000-0000-000000000000}">
      <formula1>$L$13:$L$15</formula1>
    </dataValidation>
    <dataValidation type="decimal" operator="greaterThanOrEqual" allowBlank="1" showInputMessage="1" showErrorMessage="1" error="Допускается ввод только числовых значений" sqref="K29:O29" xr:uid="{85B06AF9-FABE-4E79-A6D6-0F53AE4D510D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33" activePane="bottomLeft" state="frozen"/>
      <selection pane="bottomLeft" activeCell="B135" sqref="B13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3" t="s">
        <v>46</v>
      </c>
      <c r="C3" s="113"/>
      <c r="D3" s="113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4"/>
      <c r="D6" s="114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ht="15.75" hidden="1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ht="15.75" hidden="1" thickTop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ht="15.75" hidden="1" thickTop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ht="15.75" hidden="1" thickTop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ht="15.75" hidden="1" thickTop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ht="15.75" hidden="1" thickTop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ht="15.75" hidden="1" thickTop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ht="15.75" hidden="1" thickTop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ht="15.75" hidden="1" thickTop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ht="15.75" hidden="1" thickTop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ht="15.75" hidden="1" thickTop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ht="15.75" hidden="1" thickTop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ht="15.75" hidden="1" thickTop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ht="15.75" hidden="1" thickTop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ht="15.75" hidden="1" thickTop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ht="15.75" hidden="1" thickTop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ht="15.75" hidden="1" thickTop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ht="15.75" hidden="1" thickTop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ht="15.75" hidden="1" thickTop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ht="15.75" hidden="1" thickTop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ht="15.75" hidden="1" thickTop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ht="15.75" hidden="1" thickTop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ht="15.75" hidden="1" thickTop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ht="15.75" hidden="1" thickTop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ht="15.75" hidden="1" thickTop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ht="15.75" hidden="1" thickTop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ht="15.75" hidden="1" thickTop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ht="15.75" hidden="1" thickTop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ht="15.75" hidden="1" thickTop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ht="15.75" hidden="1" thickTop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ht="15.75" hidden="1" thickTop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ht="15.75" hidden="1" thickTop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ht="15.75" hidden="1" thickTop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ht="15.75" hidden="1" thickTop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ht="15.75" hidden="1" thickTop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ht="15.75" hidden="1" thickTop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.75" hidden="1" thickTop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ht="15.75" hidden="1" thickTop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ht="15.75" hidden="1" thickTop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ht="15.75" hidden="1" thickTop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ht="15.75" hidden="1" thickTop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ht="15.75" hidden="1" thickTop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ht="15.75" hidden="1" thickTop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ht="15.75" hidden="1" thickTop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ht="15.75" hidden="1" thickTop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ht="15.75" hidden="1" thickTop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ht="15.75" hidden="1" thickTop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ht="15.75" hidden="1" thickTop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ht="15.75" hidden="1" thickTop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ht="15.75" hidden="1" thickTop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ht="15.75" hidden="1" thickTop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ht="15.75" hidden="1" thickTop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ht="15.75" hidden="1" thickTop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ht="15.75" hidden="1" thickTop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ht="15.75" hidden="1" thickTop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ht="15.75" hidden="1" thickTop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ht="15.75" hidden="1" thickTop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ht="15.75" hidden="1" thickTop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ht="15.75" hidden="1" thickTop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ht="15.75" hidden="1" thickTop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ht="15.75" hidden="1" thickTop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ht="15.75" hidden="1" thickTop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ht="15.75" hidden="1" thickTop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ht="15.75" hidden="1" thickTop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ht="15.75" hidden="1" thickTop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ht="15.75" hidden="1" thickTop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ht="15.75" hidden="1" thickTop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ht="15.75" hidden="1" thickTop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ht="15.75" hidden="1" thickTop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ht="15.75" hidden="1" thickTop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ht="15.75" hidden="1" thickTop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ht="15.75" hidden="1" thickTop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ht="15.75" hidden="1" thickTop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ht="15.75" hidden="1" thickTop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ht="15.75" hidden="1" thickTop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ht="15.75" hidden="1" thickTop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ht="15.75" hidden="1" thickTop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ht="15.75" hidden="1" thickTop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ht="15.75" hidden="1" thickTop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ht="15.75" hidden="1" thickTop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ht="15.75" hidden="1" thickTop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ht="15.75" hidden="1" thickTop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ht="15.75" hidden="1" thickTop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ht="15.75" hidden="1" thickTop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ht="15.75" hidden="1" thickTop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ht="15.75" hidden="1" thickTop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ht="15.75" hidden="1" thickTop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ht="15.75" hidden="1" thickTop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ht="15.75" hidden="1" thickTop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ht="15.75" hidden="1" thickTop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ht="15.75" hidden="1" thickTop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ht="15.75" hidden="1" thickTop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ht="15.75" hidden="1" thickTop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ht="15.75" hidden="1" thickTop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ht="15.75" hidden="1" thickTop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ht="15.75" hidden="1" thickTop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ht="15.75" hidden="1" thickTop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ht="15.75" hidden="1" thickTop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ht="15.75" hidden="1" thickTop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ht="15.75" hidden="1" thickTop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ht="15.75" hidden="1" thickTop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ht="15.75" hidden="1" thickTop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ht="15.75" hidden="1" thickTop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ht="15.75" hidden="1" thickTop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ht="15.75" hidden="1" thickTop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ht="15.75" hidden="1" thickTop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ht="15.75" hidden="1" thickTop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ht="15.75" hidden="1" thickTop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ht="15.75" hidden="1" thickTop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ht="15.75" hidden="1" thickTop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ht="15.75" hidden="1" thickTop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ht="15.75" hidden="1" thickTop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ht="15.75" hidden="1" thickTop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ht="15.75" hidden="1" thickTop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ht="15.75" hidden="1" thickTop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ht="15.75" hidden="1" thickTop="1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ht="15.75" hidden="1" thickTop="1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ht="15.75" hidden="1" thickTop="1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ht="15.75" hidden="1" thickTop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ht="15.75" hidden="1" thickTop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ht="15.75" hidden="1" thickTop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ht="15.75" hidden="1" thickTop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ht="15.75" hidden="1" thickTop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ht="15.75" hidden="1" thickTop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ht="15.75" hidden="1" thickTop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ht="15.75" hidden="1" thickTop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ht="15.75" hidden="1" thickTop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ht="15.75" hidden="1" thickTop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ht="15.75" hidden="1" thickTop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ht="15.75" hidden="1" thickTop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ht="15.75" hidden="1" thickTop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ht="15.75" hidden="1" thickTop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ht="15.75" hidden="1" thickTop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ht="15.75" hidden="1" thickTop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ht="15.75" hidden="1" thickTop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ht="15.75" hidden="1" thickTop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ht="15.75" hidden="1" thickTop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ht="15.75" hidden="1" thickTop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ht="15.75" hidden="1" thickTop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ht="15.75" hidden="1" thickTop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ht="15.75" hidden="1" thickTop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ht="15.75" hidden="1" thickTop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ht="15.75" hidden="1" thickTop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ht="15.75" hidden="1" thickTop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ht="15.75" hidden="1" thickTop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ht="15.75" hidden="1" thickTop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ht="15.75" hidden="1" thickTop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ht="15.75" hidden="1" thickTop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ht="15.75" hidden="1" thickTop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ht="15.75" hidden="1" thickTop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ht="15.75" hidden="1" thickTop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ht="15.75" hidden="1" thickTop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ht="15.75" hidden="1" thickTop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ht="15.75" hidden="1" thickTop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ht="15.75" hidden="1" thickTop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ht="15.75" hidden="1" thickTop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ht="15.75" hidden="1" thickTop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ht="15.75" hidden="1" thickTop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ht="15.75" hidden="1" thickTop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ht="15.75" hidden="1" thickTop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ht="15.75" hidden="1" thickTop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ht="15.75" hidden="1" thickTop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ht="15.75" hidden="1" thickTop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ht="15.75" hidden="1" thickTop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ht="15.75" hidden="1" thickTop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ht="15.75" hidden="1" thickTop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ht="15.75" hidden="1" thickTop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ht="15.75" hidden="1" thickTop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ht="15.75" hidden="1" thickTop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ht="15.75" hidden="1" thickTop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ht="15.75" hidden="1" thickTop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ht="15.75" hidden="1" thickTop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ht="15.75" hidden="1" thickTop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ht="15.75" hidden="1" thickTop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ht="15.75" hidden="1" thickTop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ht="15.75" hidden="1" thickTop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ht="15.75" hidden="1" thickTop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ht="15.75" hidden="1" thickTop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ht="15.75" hidden="1" thickTop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.75" hidden="1" thickTop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ht="15.75" hidden="1" thickTop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ht="15.75" hidden="1" thickTop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ht="15.75" hidden="1" thickTop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ht="15.75" thickTop="1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hidden="1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autoFilter ref="A7:F287" xr:uid="{77196E1B-166A-4ACA-B41D-181757EF4437}">
    <filterColumn colId="1">
      <filters>
        <filter val="Просека на 1 га (без восстановительной стоимости)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2022-03-14T10:55:37Z</dcterms:modified>
</cp:coreProperties>
</file>