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20-0-01-07-0-0260\"/>
    </mc:Choice>
  </mc:AlternateContent>
  <xr:revisionPtr revIDLastSave="0" documentId="13_ncr:1_{630CC6FA-5AE9-4B8C-8F5C-54F105B5706A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0" i="4" l="1"/>
  <c r="E30" i="4" s="1"/>
  <c r="F30" i="4" s="1"/>
  <c r="G30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E16" i="4" s="1"/>
  <c r="F16" i="4" s="1"/>
  <c r="H16" i="4" s="1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H20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29" i="4" l="1"/>
  <c r="H19" i="4" l="1"/>
  <c r="H22" i="4" s="1"/>
  <c r="H23" i="4" s="1"/>
  <c r="E29" i="4"/>
  <c r="F29" i="4" s="1"/>
  <c r="G29" i="4" s="1"/>
  <c r="C28" i="4" l="1"/>
  <c r="C32" i="4" s="1"/>
  <c r="C35" i="4" l="1"/>
  <c r="E32" i="4"/>
  <c r="F32" i="4" s="1"/>
  <c r="G32" i="4" s="1"/>
  <c r="C34" i="4"/>
  <c r="I23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<sst xmlns="http://schemas.openxmlformats.org/spreadsheetml/2006/main" count="685" uniqueCount="380">
  <si>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</si>
  <si>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</si>
  <si>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</si>
  <si>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</si>
  <si>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</si>
  <si>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</si>
  <si>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</si>
  <si>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</si>
  <si>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</si>
  <si>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</si>
  <si>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</si>
  <si>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</si>
  <si>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</si>
  <si>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</si>
  <si>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</si>
  <si>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</si>
  <si>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</si>
  <si>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</si>
  <si>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</si>
  <si>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</si>
  <si>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</si>
  <si>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</si>
  <si>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</si>
  <si>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</si>
  <si>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</si>
  <si>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</si>
  <si>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</si>
  <si>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</si>
  <si>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</si>
  <si>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</si>
  <si>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</si>
  <si>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</si>
  <si>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</si>
  <si>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</si>
  <si>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</si>
  <si>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</si>
  <si>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</si>
  <si>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</si>
  <si>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</si>
  <si>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</si>
  <si>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</si>
  <si>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</si>
  <si>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</si>
  <si>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</si>
  <si>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</si>
  <si>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</si>
  <si>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</si>
  <si>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</si>
  <si>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</si>
  <si>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</si>
  <si>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</si>
  <si>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</si>
  <si>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</si>
  <si>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</si>
  <si>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</si>
  <si>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</si>
  <si>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</si>
  <si>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</si>
  <si>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</si>
  <si>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</si>
  <si>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</si>
  <si>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</si>
  <si>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</si>
  <si>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</si>
  <si>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</si>
  <si>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</si>
  <si>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</si>
  <si>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</si>
  <si>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</si>
  <si>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</si>
  <si>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</si>
  <si>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</si>
  <si>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</si>
  <si>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</si>
  <si>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</si>
  <si>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</si>
  <si>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</si>
  <si>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</si>
  <si>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</si>
  <si>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</si>
  <si>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</si>
  <si>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</si>
  <si>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</si>
  <si>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</si>
  <si>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</si>
  <si>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</si>
  <si>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</si>
  <si>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</si>
  <si>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</si>
  <si>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</si>
  <si>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</si>
  <si>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</si>
  <si>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</si>
  <si>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</si>
  <si>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</si>
  <si>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</si>
  <si>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</si>
  <si>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</si>
  <si>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</si>
  <si>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</si>
  <si>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</si>
  <si>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</si>
  <si>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</si>
  <si>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</si>
  <si>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</si>
  <si>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</si>
  <si>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</si>
  <si>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</si>
  <si>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</si>
  <si>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</si>
  <si>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</si>
  <si>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</si>
  <si>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</si>
  <si>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</si>
  <si>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</si>
  <si>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</si>
  <si>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</si>
  <si>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</si>
  <si>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</si>
  <si>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</si>
  <si>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</si>
  <si>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</si>
  <si>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</si>
  <si>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</si>
  <si>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</si>
  <si>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</si>
  <si>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</si>
  <si>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</si>
  <si>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</si>
  <si>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</si>
  <si>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</si>
  <si>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</si>
  <si>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</si>
  <si>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</si>
  <si>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</si>
  <si>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</si>
  <si>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</si>
  <si>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</si>
  <si>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</si>
  <si>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</si>
  <si>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</si>
  <si>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</si>
  <si>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</si>
  <si>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</si>
  <si>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</si>
  <si>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</si>
  <si>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</si>
  <si>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</si>
  <si>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</si>
  <si>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</si>
  <si>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</si>
  <si>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</si>
  <si>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</si>
  <si>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</si>
  <si>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</si>
  <si>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</si>
  <si>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</si>
  <si>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</si>
  <si>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</si>
  <si>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</si>
  <si>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</si>
  <si>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</si>
  <si>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</si>
  <si>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</si>
  <si>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</si>
  <si>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</si>
  <si>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</si>
  <si>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</si>
  <si>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</si>
  <si>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</si>
  <si>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</si>
  <si>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</si>
  <si>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</si>
  <si>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</si>
  <si>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</si>
  <si>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</si>
  <si>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</si>
  <si>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</si>
  <si>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</si>
  <si>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</si>
  <si>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</si>
  <si>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</si>
  <si>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</si>
  <si>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</si>
  <si>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</si>
  <si>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</si>
  <si>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</si>
  <si>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</si>
  <si>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</si>
  <si>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</si>
  <si>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</si>
  <si>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</si>
  <si>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</si>
  <si>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</si>
  <si>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</si>
  <si>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</si>
  <si>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</si>
  <si>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</si>
  <si>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</si>
  <si>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</si>
  <si>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</si>
  <si>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</si>
  <si>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</si>
  <si>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</si>
  <si>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</si>
  <si>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</si>
  <si>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</si>
  <si>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</si>
  <si>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</si>
  <si>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</si>
  <si>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</si>
  <si>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</si>
  <si>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</si>
  <si>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</si>
  <si>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</si>
  <si>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</si>
  <si>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</si>
  <si>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</si>
  <si>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</si>
  <si>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</si>
  <si>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</si>
  <si>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</si>
  <si>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</si>
  <si>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</si>
  <si>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</si>
  <si>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</si>
  <si>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</si>
  <si>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</si>
  <si>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</si>
  <si>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</si>
  <si>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</si>
  <si>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</si>
  <si>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</si>
  <si>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</si>
  <si>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</si>
  <si>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</si>
  <si>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</si>
  <si>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</si>
  <si>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</si>
  <si>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</si>
  <si>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</si>
  <si>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</si>
  <si>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</si>
  <si>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</si>
  <si>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</si>
  <si>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</si>
  <si>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</si>
  <si>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</si>
  <si>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</si>
  <si>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</si>
  <si>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</si>
  <si>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</si>
  <si>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</si>
  <si>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</si>
  <si>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</si>
  <si>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</si>
  <si>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</si>
  <si>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</si>
  <si>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</si>
  <si>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</si>
  <si>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</si>
  <si>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</si>
  <si>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</si>
  <si>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</si>
  <si>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</si>
  <si>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</si>
  <si>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</si>
  <si>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</si>
  <si>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</si>
  <si>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</si>
  <si>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</si>
  <si>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</si>
  <si>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</si>
  <si>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</si>
  <si>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</si>
  <si>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</si>
  <si>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</si>
  <si>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</si>
  <si>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</si>
  <si>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</si>
  <si>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</si>
  <si>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</si>
  <si>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</si>
  <si>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</si>
  <si>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</si>
  <si>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</si>
  <si>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</si>
  <si>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</si>
  <si>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</si>
  <si>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</si>
  <si>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</si>
  <si>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</si>
  <si>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</si>
  <si>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</si>
  <si>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</si>
  <si>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</si>
  <si>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</si>
  <si>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</si>
  <si>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</si>
  <si>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</si>
  <si>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</si>
  <si>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</si>
  <si>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</si>
  <si>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</si>
  <si>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</si>
  <si>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</si>
  <si>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</si>
  <si>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</si>
  <si>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</si>
  <si>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</si>
  <si>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</si>
  <si>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</si>
  <si>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</si>
  <si>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</si>
  <si>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</si>
  <si>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</si>
  <si>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</si>
  <si>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</si>
  <si>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</si>
  <si>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</si>
  <si>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</si>
  <si>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</si>
  <si>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</si>
  <si>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</si>
  <si>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</si>
  <si>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</si>
  <si>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</si>
  <si>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</si>
  <si>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</si>
  <si>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</si>
  <si>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</si>
  <si>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</si>
  <si>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</si>
  <si>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</si>
  <si>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</si>
  <si>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</si>
  <si>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</si>
  <si>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</si>
  <si>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</si>
  <si>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</si>
  <si>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</si>
  <si>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</si>
  <si>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</si>
  <si>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</si>
  <si>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</si>
  <si>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</si>
  <si>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</si>
  <si>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</si>
  <si>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</si>
  <si>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</si>
  <si>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</si>
  <si>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</si>
  <si>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</si>
  <si>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</si>
  <si>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</si>
  <si>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</si>
  <si>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</si>
  <si>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</si>
  <si>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</si>
  <si>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</si>
  <si>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</si>
  <si>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</si>
  <si>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</si>
  <si>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</si>
  <si>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</si>
  <si>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</si>
  <si>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</si>
  <si>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</si>
  <si>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</si>
  <si>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</si>
  <si>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</si>
  <si>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</si>
  <si>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</si>
  <si>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</si>
  <si>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</si>
  <si>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</si>
  <si>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</si>
  <si>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L_21-1-20-0-01-07-0-0260</t>
  </si>
  <si>
    <t>Тихв, РК КЛ-10 кВ от ТП-9 (от ТП-13 до ТП-9 Ввод 2) в г. Тихвин ЛО (инв. № 200000149) (21-1-20-0-01-07-0-0260)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</si>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</sst>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5.710937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x14ac:dyDescent="0.25">
      <c r="A5" s="103" t="s">
        <v>378</v>
      </c>
      <c r="B5" s="103"/>
      <c r="C5" s="103"/>
      <c r="D5" s="103"/>
      <c r="E5" s="103"/>
      <c r="F5" s="103"/>
    </row>
    <row r="7" spans="1:16" ht="21" customHeight="1" x14ac:dyDescent="0.25">
      <c r="A7" s="61" t="s">
        <v>8</v>
      </c>
      <c r="F7" s="104" t="s">
        <v>377</v>
      </c>
      <c r="G7" s="104"/>
      <c r="H7" s="104"/>
    </row>
    <row r="8" spans="1:16" x14ac:dyDescent="0.25">
      <c r="A8" s="62"/>
    </row>
    <row r="9" spans="1:16" x14ac:dyDescent="0.25">
      <c r="A9" s="61" t="s">
        <v>15</v>
      </c>
      <c r="F9" s="104" t="s">
        <v>334</v>
      </c>
      <c r="G9" s="104"/>
      <c r="H9" s="104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379</v>
      </c>
    </row>
    <row r="13" spans="1:16" s="58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7"/>
      <c r="J13" s="56"/>
      <c r="K13" s="66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6"/>
      <c r="J14" s="56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221</v>
      </c>
      <c r="C16" s="78" t="s">
        <v>327</v>
      </c>
      <c r="D16" s="79">
        <v>0.27</v>
      </c>
      <c r="E16" s="79">
        <f>VLOOKUP(B16,'Типовые 2 кв. 2021'!B:D,3,)</f>
        <v>847633.03333333333</v>
      </c>
      <c r="F16" s="79">
        <f>D16*E16</f>
        <v>228860.91900000002</v>
      </c>
      <c r="G16" s="80">
        <v>5.62</v>
      </c>
      <c r="H16" s="79">
        <f>F16*G16</f>
        <v>1286198.3647800002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364</v>
      </c>
      <c r="B17" s="77" t="s">
        <v>195</v>
      </c>
      <c r="C17" s="78" t="s">
        <v>353</v>
      </c>
      <c r="D17" s="79">
        <v>0.05</v>
      </c>
      <c r="E17" s="79">
        <f>VLOOKUP(B17,'Типовые 2 кв. 2021'!B:D,3,)</f>
        <v>898103.21666666679</v>
      </c>
      <c r="F17" s="79">
        <f>D17*E17</f>
        <v>44905.160833333342</v>
      </c>
      <c r="G17" s="80">
        <v>5.62</v>
      </c>
      <c r="H17" s="79">
        <f>F17*G17</f>
        <v>252367.00388333338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365</v>
      </c>
      <c r="B18" s="77" t="s">
        <v>371</v>
      </c>
      <c r="C18" s="78" t="s">
        <v>353</v>
      </c>
      <c r="D18" s="79">
        <v>3.5</v>
      </c>
      <c r="E18" s="79">
        <f>VLOOKUP(B18,'Типовые 2 кв. 2021'!B:D,3,)</f>
        <v>11335.533333333333</v>
      </c>
      <c r="F18" s="79">
        <f>D18*E18</f>
        <v>39674.366666666669</v>
      </c>
      <c r="G18" s="80">
        <v>5.62</v>
      </c>
      <c r="H18" s="79">
        <f>F18*G18</f>
        <v>222969.94066666669</v>
      </c>
      <c r="J18" s="81"/>
      <c r="K18" s="81"/>
      <c r="M18" s="67"/>
      <c r="N18" s="68"/>
      <c r="O18" s="74"/>
      <c r="P18" s="75"/>
    </row>
    <row r="19" spans="1:16" x14ac:dyDescent="0.25">
      <c r="A19" s="82"/>
      <c r="B19" s="71" t="s">
        <v>12</v>
      </c>
      <c r="C19" s="78"/>
      <c r="D19" s="80"/>
      <c r="E19" s="80"/>
      <c r="F19" s="80"/>
      <c r="G19" s="80"/>
      <c r="H19" s="80">
        <f>SUM(H20:H21)</f>
        <v>1761535.3093300003</v>
      </c>
    </row>
    <row r="20" spans="1:16" x14ac:dyDescent="0.25">
      <c r="A20" s="82"/>
      <c r="B20" s="83" t="s">
        <v>2</v>
      </c>
      <c r="C20" s="78"/>
      <c r="D20" s="80"/>
      <c r="E20" s="80"/>
      <c r="F20" s="80"/>
      <c r="G20" s="80"/>
      <c r="H20" s="80">
        <f>H16+H17+H18</f>
        <v>1761535.3093300003</v>
      </c>
    </row>
    <row r="21" spans="1:16" x14ac:dyDescent="0.25">
      <c r="A21" s="82"/>
      <c r="B21" s="83" t="s">
        <v>3</v>
      </c>
      <c r="C21" s="78"/>
      <c r="D21" s="80"/>
      <c r="E21" s="80"/>
      <c r="F21" s="80"/>
      <c r="G21" s="80"/>
      <c r="H21" s="80">
        <v>0</v>
      </c>
    </row>
    <row r="22" spans="1:16" x14ac:dyDescent="0.25">
      <c r="A22" s="70" t="s">
        <v>24</v>
      </c>
      <c r="B22" s="71" t="s">
        <v>31</v>
      </c>
      <c r="C22" s="78"/>
      <c r="D22" s="80"/>
      <c r="E22" s="80"/>
      <c r="F22" s="80"/>
      <c r="G22" s="80"/>
      <c r="H22" s="80">
        <f>H19*0.08</f>
        <v>140922.82474640003</v>
      </c>
    </row>
    <row r="23" spans="1:16" x14ac:dyDescent="0.25">
      <c r="A23" s="70" t="s">
        <v>26</v>
      </c>
      <c r="B23" s="71" t="s">
        <v>25</v>
      </c>
      <c r="C23" s="78"/>
      <c r="D23" s="80"/>
      <c r="E23" s="80"/>
      <c r="F23" s="80"/>
      <c r="G23" s="80"/>
      <c r="H23" s="80">
        <f>H22+H19</f>
        <v>1902458.1340764004</v>
      </c>
      <c r="I23" s="84">
        <f>H23-(SUM(C28:C30))</f>
        <v>0</v>
      </c>
    </row>
    <row r="24" spans="1:16" x14ac:dyDescent="0.25">
      <c r="A24" s="85"/>
      <c r="B24" s="55"/>
      <c r="C24" s="55"/>
    </row>
    <row r="25" spans="1:16" x14ac:dyDescent="0.25">
      <c r="A25" s="64" t="s">
        <v>13</v>
      </c>
      <c r="B25" s="55"/>
      <c r="C25" s="55"/>
    </row>
    <row r="26" spans="1:16" x14ac:dyDescent="0.25">
      <c r="A26" s="86"/>
      <c r="B26" s="55"/>
      <c r="C26" s="55"/>
      <c r="G26" s="65" t="s">
        <v>379</v>
      </c>
    </row>
    <row r="27" spans="1:16" ht="63.75" customHeight="1" x14ac:dyDescent="0.25">
      <c r="A27" s="87" t="s">
        <v>9</v>
      </c>
      <c r="B27" s="87" t="s">
        <v>0</v>
      </c>
      <c r="C27" s="88" t="s">
        <v>44</v>
      </c>
      <c r="D27" s="87" t="s">
        <v>40</v>
      </c>
      <c r="E27" s="87" t="s">
        <v>16</v>
      </c>
      <c r="F27" s="87" t="s">
        <v>17</v>
      </c>
      <c r="G27" s="87" t="s">
        <v>18</v>
      </c>
    </row>
    <row r="28" spans="1:16" ht="15.75" x14ac:dyDescent="0.25">
      <c r="A28" s="89">
        <v>1</v>
      </c>
      <c r="B28" s="83" t="s">
        <v>1</v>
      </c>
      <c r="C28" s="90">
        <f>H22</f>
        <v>140922.82474640003</v>
      </c>
      <c r="D28" s="91">
        <v>1.0369999999999999</v>
      </c>
      <c r="E28" s="54">
        <f>C28*D28</f>
        <v>146136.96926201682</v>
      </c>
      <c r="F28" s="54">
        <f>E28*0.2</f>
        <v>29227.393852403366</v>
      </c>
      <c r="G28" s="54">
        <f>E28+F28</f>
        <v>175364.36311442018</v>
      </c>
      <c r="I28" s="67"/>
      <c r="J28" s="68"/>
      <c r="K28" s="74"/>
      <c r="L28" s="92"/>
    </row>
    <row r="29" spans="1:16" ht="15.75" x14ac:dyDescent="0.25">
      <c r="A29" s="89">
        <v>2</v>
      </c>
      <c r="B29" s="83" t="s">
        <v>2</v>
      </c>
      <c r="C29" s="93">
        <f>H20</f>
        <v>1761535.3093300003</v>
      </c>
      <c r="D29" s="91">
        <v>1.0369999999999999</v>
      </c>
      <c r="E29" s="54">
        <f t="shared" ref="E29:E36" si="0">C29*D29</f>
        <v>1826712.1157752101</v>
      </c>
      <c r="F29" s="54">
        <f t="shared" ref="F29:F36" si="1">E29*0.2</f>
        <v>365342.42315504205</v>
      </c>
      <c r="G29" s="54">
        <f t="shared" ref="G29:G36" si="2">E29+F29</f>
        <v>2192054.5389302522</v>
      </c>
      <c r="I29" s="67"/>
      <c r="J29" s="68"/>
      <c r="K29" s="74"/>
      <c r="L29" s="92"/>
    </row>
    <row r="30" spans="1:16" ht="15.75" x14ac:dyDescent="0.25">
      <c r="A30" s="89">
        <v>3</v>
      </c>
      <c r="B30" s="83" t="s">
        <v>3</v>
      </c>
      <c r="C30" s="93">
        <f>H21</f>
        <v>0</v>
      </c>
      <c r="D30" s="91"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I30" s="67"/>
      <c r="J30" s="68"/>
      <c r="K30" s="74"/>
      <c r="L30" s="92"/>
    </row>
    <row r="31" spans="1:16" ht="15.75" x14ac:dyDescent="0.25">
      <c r="A31" s="89">
        <v>4</v>
      </c>
      <c r="B31" s="83" t="s">
        <v>7</v>
      </c>
      <c r="C31" s="93">
        <f>SUM(C32:C36)</f>
        <v>315237.31281645957</v>
      </c>
      <c r="D31" s="91">
        <v>1.0369999999999999</v>
      </c>
      <c r="E31" s="54">
        <f t="shared" si="0"/>
        <v>326901.09339066857</v>
      </c>
      <c r="F31" s="54">
        <f t="shared" si="1"/>
        <v>65380.218678133715</v>
      </c>
      <c r="G31" s="54">
        <f t="shared" si="2"/>
        <v>392281.3120688023</v>
      </c>
      <c r="I31" s="67"/>
      <c r="J31" s="68"/>
      <c r="K31" s="74"/>
      <c r="L31" s="92"/>
    </row>
    <row r="32" spans="1:16" ht="15.75" x14ac:dyDescent="0.25">
      <c r="A32" s="76" t="s">
        <v>355</v>
      </c>
      <c r="B32" s="83" t="s">
        <v>4</v>
      </c>
      <c r="C32" s="93">
        <f>SUM(C28:C30)*I32</f>
        <v>18453.843900541084</v>
      </c>
      <c r="D32" s="91">
        <v>1.0369999999999999</v>
      </c>
      <c r="E32" s="54">
        <f t="shared" si="0"/>
        <v>19136.636124861103</v>
      </c>
      <c r="F32" s="54">
        <f t="shared" si="1"/>
        <v>3827.3272249722208</v>
      </c>
      <c r="G32" s="54">
        <f t="shared" si="2"/>
        <v>22963.963349833324</v>
      </c>
      <c r="I32" s="94">
        <v>9.7000000000000003E-3</v>
      </c>
      <c r="J32" s="68"/>
      <c r="K32" s="74"/>
      <c r="L32" s="92"/>
    </row>
    <row r="33" spans="1:12" ht="15.75" x14ac:dyDescent="0.25">
      <c r="A33" s="76" t="s">
        <v>356</v>
      </c>
      <c r="B33" s="95" t="s">
        <v>38</v>
      </c>
      <c r="C33" s="93">
        <f>SUM(C28:C30)*I33</f>
        <v>40712.604069234963</v>
      </c>
      <c r="D33" s="91">
        <v>1.0369999999999999</v>
      </c>
      <c r="E33" s="54">
        <f t="shared" si="0"/>
        <v>42218.970419796657</v>
      </c>
      <c r="F33" s="54">
        <f t="shared" si="1"/>
        <v>8443.7940839593321</v>
      </c>
      <c r="G33" s="54">
        <f t="shared" si="2"/>
        <v>50662.764503755985</v>
      </c>
      <c r="I33" s="94">
        <v>2.1399999999999999E-2</v>
      </c>
      <c r="J33" s="68"/>
      <c r="K33" s="74"/>
      <c r="L33" s="92"/>
    </row>
    <row r="34" spans="1:12" ht="15.75" x14ac:dyDescent="0.25">
      <c r="A34" s="76" t="s">
        <v>357</v>
      </c>
      <c r="B34" s="95" t="s">
        <v>39</v>
      </c>
      <c r="C34" s="93">
        <f>SUM(C28:C30)*I34</f>
        <v>160567.46651604821</v>
      </c>
      <c r="D34" s="91">
        <v>1.0369999999999999</v>
      </c>
      <c r="E34" s="54">
        <f t="shared" si="0"/>
        <v>166508.46277714198</v>
      </c>
      <c r="F34" s="54">
        <f t="shared" si="1"/>
        <v>33301.692555428395</v>
      </c>
      <c r="G34" s="54">
        <f t="shared" si="2"/>
        <v>199810.15533257037</v>
      </c>
      <c r="I34" s="94">
        <v>8.4400000000000003E-2</v>
      </c>
      <c r="J34" s="68"/>
      <c r="K34" s="74"/>
      <c r="L34" s="92"/>
    </row>
    <row r="35" spans="1:12" ht="15.75" x14ac:dyDescent="0.25">
      <c r="A35" s="76" t="s">
        <v>358</v>
      </c>
      <c r="B35" s="83" t="s">
        <v>6</v>
      </c>
      <c r="C35" s="93">
        <f>SUM(C28:C30)*I35</f>
        <v>54220.056821177415</v>
      </c>
      <c r="D35" s="91">
        <v>1.0369999999999999</v>
      </c>
      <c r="E35" s="54">
        <f t="shared" si="0"/>
        <v>56226.198923560973</v>
      </c>
      <c r="F35" s="54">
        <f t="shared" si="1"/>
        <v>11245.239784712196</v>
      </c>
      <c r="G35" s="54">
        <f t="shared" si="2"/>
        <v>67471.43870827317</v>
      </c>
      <c r="I35" s="94">
        <v>2.8500000000000001E-2</v>
      </c>
      <c r="J35" s="68"/>
      <c r="K35" s="74"/>
      <c r="L35" s="92"/>
    </row>
    <row r="36" spans="1:12" x14ac:dyDescent="0.25">
      <c r="A36" s="76" t="s">
        <v>359</v>
      </c>
      <c r="B36" s="83" t="s">
        <v>5</v>
      </c>
      <c r="C36" s="93">
        <f>SUM(C28:C30)*I36</f>
        <v>41283.341509457889</v>
      </c>
      <c r="D36" s="91">
        <v>1.0369999999999999</v>
      </c>
      <c r="E36" s="54">
        <f t="shared" si="0"/>
        <v>42810.825145307826</v>
      </c>
      <c r="F36" s="54">
        <f t="shared" si="1"/>
        <v>8562.1650290615653</v>
      </c>
      <c r="G36" s="54">
        <f t="shared" si="2"/>
        <v>51372.990174369392</v>
      </c>
      <c r="I36" s="96">
        <v>2.1700000000000001E-2</v>
      </c>
    </row>
    <row r="37" spans="1:12" x14ac:dyDescent="0.25">
      <c r="A37" s="82"/>
      <c r="B37" s="97" t="s">
        <v>360</v>
      </c>
      <c r="C37" s="93">
        <f>SUM(C28:C31)</f>
        <v>2217695.4468928599</v>
      </c>
      <c r="D37" s="91">
        <v>1.0369999999999999</v>
      </c>
      <c r="E37" s="54">
        <f>SUM(E28:E31)</f>
        <v>2299750.1784278955</v>
      </c>
      <c r="F37" s="54">
        <f>SUM(F28:F31)</f>
        <v>459950.03568557918</v>
      </c>
      <c r="G37" s="54">
        <f>SUM(G28:G31)</f>
        <v>2759700.2141134748</v>
      </c>
    </row>
    <row r="39" spans="1:12" s="55" customFormat="1" ht="12.75" x14ac:dyDescent="0.2">
      <c r="A39" s="86" t="s">
        <v>28</v>
      </c>
      <c r="B39" s="86"/>
    </row>
    <row r="40" spans="1:12" s="56" customFormat="1" ht="67.5" customHeight="1" x14ac:dyDescent="0.25">
      <c r="A40" s="98" t="s">
        <v>29</v>
      </c>
      <c r="B40" s="100" t="s">
        <v>374</v>
      </c>
      <c r="C40" s="100"/>
      <c r="D40" s="100"/>
      <c r="E40" s="100"/>
      <c r="F40" s="100"/>
      <c r="G40" s="100"/>
    </row>
    <row r="41" spans="1:12" s="56" customFormat="1" ht="40.5" customHeight="1" x14ac:dyDescent="0.25">
      <c r="A41" s="98" t="s">
        <v>30</v>
      </c>
      <c r="B41" s="100" t="s">
        <v>361</v>
      </c>
      <c r="C41" s="100"/>
      <c r="D41" s="100"/>
      <c r="E41" s="100"/>
      <c r="F41" s="100"/>
      <c r="G41" s="100"/>
      <c r="H41" s="57"/>
      <c r="I41" s="57" t="s">
        <v>370</v>
      </c>
      <c r="J41" s="56">
        <v>7.46</v>
      </c>
    </row>
    <row r="42" spans="1:12" s="56" customFormat="1" ht="28.5" customHeight="1" x14ac:dyDescent="0.25">
      <c r="A42" s="98" t="s">
        <v>32</v>
      </c>
      <c r="B42" s="100" t="s">
        <v>33</v>
      </c>
      <c r="C42" s="100"/>
      <c r="D42" s="100"/>
      <c r="E42" s="100"/>
      <c r="F42" s="100"/>
      <c r="G42" s="100"/>
      <c r="I42" s="56" t="s">
        <v>368</v>
      </c>
      <c r="J42" s="56">
        <v>5.62</v>
      </c>
    </row>
    <row r="43" spans="1:12" s="55" customFormat="1" ht="16.5" customHeight="1" x14ac:dyDescent="0.2">
      <c r="A43" s="98" t="s">
        <v>34</v>
      </c>
      <c r="B43" s="56" t="s">
        <v>375</v>
      </c>
      <c r="C43" s="56"/>
      <c r="I43" s="55" t="s">
        <v>367</v>
      </c>
      <c r="J43" s="55">
        <v>6.16</v>
      </c>
    </row>
    <row r="44" spans="1:12" s="55" customFormat="1" ht="15.75" customHeight="1" x14ac:dyDescent="0.2">
      <c r="A44" s="99" t="s">
        <v>35</v>
      </c>
      <c r="B44" s="56" t="s">
        <v>376</v>
      </c>
      <c r="C44" s="56"/>
    </row>
    <row r="45" spans="1:12" s="55" customFormat="1" ht="18.75" customHeight="1" x14ac:dyDescent="0.2">
      <c r="A45" s="99" t="s">
        <v>36</v>
      </c>
      <c r="B45" s="56" t="s">
        <v>41</v>
      </c>
      <c r="C45" s="56"/>
    </row>
    <row r="46" spans="1:12" s="55" customFormat="1" ht="12.75" x14ac:dyDescent="0.2">
      <c r="A46" s="85"/>
    </row>
    <row r="47" spans="1:12" x14ac:dyDescent="0.25">
      <c r="B47" s="56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5" t="s">
        <v>46</v>
      </c>
      <c r="C3" s="105"/>
      <c r="D3" s="10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6"/>
      <c r="D6" s="10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366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367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367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367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367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367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367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367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367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367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367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367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367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367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367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367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367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367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367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367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367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367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367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367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367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367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367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367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367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367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367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367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367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367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367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367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367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367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367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367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367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367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367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367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367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367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367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367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368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368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368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368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368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368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368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368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368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368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368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368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368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368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368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368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368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368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368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368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368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368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368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368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368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368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368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368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368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368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368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368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368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368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368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368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368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368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368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368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368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368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368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368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368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368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368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368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368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368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368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368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368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368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368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368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368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368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368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368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368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368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368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368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368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368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368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368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368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368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368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368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368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368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368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368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368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368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368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368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368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368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368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368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368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368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368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368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368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368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368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368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368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368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368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368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368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368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368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368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368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368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368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368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368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368</v>
      </c>
    </row>
    <row r="216" spans="1:6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3" t="s">
        <v>368</v>
      </c>
    </row>
    <row r="217" spans="1:6" x14ac:dyDescent="0.25">
      <c r="A217" s="31">
        <v>210</v>
      </c>
      <c r="B217" s="36" t="s">
        <v>373</v>
      </c>
      <c r="C217" s="37">
        <v>59787.55</v>
      </c>
      <c r="D217" s="35">
        <f t="shared" si="3"/>
        <v>49822.958333333336</v>
      </c>
      <c r="E217" s="35"/>
      <c r="F217" s="53" t="s">
        <v>368</v>
      </c>
    </row>
    <row r="218" spans="1:6" x14ac:dyDescent="0.25">
      <c r="A218" s="31">
        <v>211</v>
      </c>
      <c r="B218" s="36" t="s">
        <v>372</v>
      </c>
      <c r="C218" s="37">
        <v>107.95</v>
      </c>
      <c r="D218" s="35">
        <f t="shared" si="3"/>
        <v>89.958333333333343</v>
      </c>
      <c r="E218" s="35"/>
      <c r="F218" s="53" t="s">
        <v>368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369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369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369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369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369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369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369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369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369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369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369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369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369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369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369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369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369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369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369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369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369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369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369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369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369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369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369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369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369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369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369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369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369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369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369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369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369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369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369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369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369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369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369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369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369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369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369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369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369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369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369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368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368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368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367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367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367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369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369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369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369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369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369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369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369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369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369</v>
      </c>
    </row>
    <row r="286" spans="1:6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367</v>
      </c>
    </row>
    <row r="287" spans="1:6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367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2022-03-14T12:34:08Z</dcterms:modified>
</cp:coreProperties>
</file>