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ИЮЛЬ_2023\Приказы_ПСД\Новые_ПСД\M_21-1-08-1-08-03-0-1826\"/>
    </mc:Choice>
  </mc:AlternateContent>
  <xr:revisionPtr revIDLastSave="0" documentId="13_ncr:1_{A5B0255F-580E-4758-8DD5-3ACC7C668537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4" i="1" l="1"/>
  <c r="I64" i="1"/>
  <c r="I54" i="1"/>
  <c r="J48" i="1"/>
  <c r="I48" i="1"/>
  <c r="I58" i="1"/>
  <c r="J54" i="1"/>
  <c r="D38" i="2" l="1"/>
  <c r="D38" i="1"/>
  <c r="G58" i="2" l="1"/>
  <c r="G48" i="2"/>
  <c r="G47" i="2"/>
  <c r="G46" i="2"/>
  <c r="E34" i="2"/>
  <c r="D34" i="2"/>
  <c r="G29" i="2"/>
  <c r="G28" i="2"/>
  <c r="G25" i="2"/>
  <c r="G24" i="2"/>
  <c r="G46" i="1" l="1"/>
  <c r="E34" i="1"/>
  <c r="D34" i="1"/>
  <c r="G47" i="1" l="1"/>
  <c r="G29" i="1"/>
  <c r="G25" i="1"/>
  <c r="G24" i="1"/>
  <c r="G48" i="1"/>
  <c r="G28" i="1"/>
  <c r="G58" i="1"/>
  <c r="D50" i="1" l="1"/>
  <c r="G59" i="2" l="1"/>
  <c r="H59" i="2" s="1"/>
  <c r="H47" i="2"/>
  <c r="E35" i="2"/>
  <c r="E36" i="2" s="1"/>
  <c r="E40" i="2" s="1"/>
  <c r="D35" i="2"/>
  <c r="H24" i="2"/>
  <c r="F59" i="2"/>
  <c r="E59" i="2"/>
  <c r="D59" i="2"/>
  <c r="H58" i="2"/>
  <c r="F55" i="2"/>
  <c r="E55" i="2"/>
  <c r="D55" i="2"/>
  <c r="F50" i="2"/>
  <c r="E50" i="2"/>
  <c r="D50" i="2"/>
  <c r="H48" i="2"/>
  <c r="G43" i="2"/>
  <c r="F43" i="2"/>
  <c r="E43" i="2"/>
  <c r="D43" i="2"/>
  <c r="H42" i="2"/>
  <c r="H43" i="2" s="1"/>
  <c r="G39" i="2"/>
  <c r="F39" i="2"/>
  <c r="F40" i="2" s="1"/>
  <c r="E39" i="2"/>
  <c r="D39" i="2"/>
  <c r="H38" i="2"/>
  <c r="H39" i="2" s="1"/>
  <c r="F36" i="2"/>
  <c r="G35" i="2"/>
  <c r="F35" i="2"/>
  <c r="F32" i="2"/>
  <c r="E32" i="2"/>
  <c r="D32" i="2"/>
  <c r="H31" i="2"/>
  <c r="H30" i="2"/>
  <c r="H29" i="2"/>
  <c r="H28" i="2"/>
  <c r="H27" i="2"/>
  <c r="H26" i="2"/>
  <c r="H25" i="2"/>
  <c r="H34" i="2" l="1"/>
  <c r="H35" i="2" s="1"/>
  <c r="H32" i="2"/>
  <c r="F44" i="2"/>
  <c r="E44" i="2"/>
  <c r="E51" i="2" s="1"/>
  <c r="E56" i="2" s="1"/>
  <c r="E60" i="2" s="1"/>
  <c r="D36" i="2"/>
  <c r="D40" i="2" s="1"/>
  <c r="D44" i="2" s="1"/>
  <c r="D51" i="2" s="1"/>
  <c r="D56" i="2" s="1"/>
  <c r="D60" i="2" s="1"/>
  <c r="F51" i="2"/>
  <c r="F56" i="2" s="1"/>
  <c r="F60" i="2" s="1"/>
  <c r="H46" i="2"/>
  <c r="G32" i="2"/>
  <c r="G36" i="2" s="1"/>
  <c r="G40" i="2" s="1"/>
  <c r="G44" i="2" s="1"/>
  <c r="E50" i="1"/>
  <c r="F50" i="1"/>
  <c r="G54" i="2" l="1"/>
  <c r="H54" i="2" s="1"/>
  <c r="G53" i="2"/>
  <c r="H53" i="2" s="1"/>
  <c r="H36" i="2"/>
  <c r="H40" i="2" s="1"/>
  <c r="H44" i="2" s="1"/>
  <c r="D62" i="2"/>
  <c r="D63" i="2" s="1"/>
  <c r="E62" i="2"/>
  <c r="E63" i="2" s="1"/>
  <c r="F62" i="2"/>
  <c r="F63" i="2" s="1"/>
  <c r="D59" i="1"/>
  <c r="D55" i="1"/>
  <c r="D43" i="1"/>
  <c r="D39" i="1"/>
  <c r="D32" i="1"/>
  <c r="E59" i="1"/>
  <c r="F59" i="1"/>
  <c r="G59" i="1"/>
  <c r="H48" i="1"/>
  <c r="G49" i="2" l="1"/>
  <c r="G50" i="2" s="1"/>
  <c r="F64" i="2"/>
  <c r="G55" i="2"/>
  <c r="E64" i="2"/>
  <c r="D64" i="2"/>
  <c r="H30" i="1"/>
  <c r="E32" i="1"/>
  <c r="F32" i="1"/>
  <c r="G32" i="1"/>
  <c r="H49" i="2" l="1"/>
  <c r="H50" i="2"/>
  <c r="H51" i="2" s="1"/>
  <c r="G51" i="2"/>
  <c r="G56" i="2" s="1"/>
  <c r="G60" i="2" s="1"/>
  <c r="H55" i="2"/>
  <c r="H26" i="1"/>
  <c r="H56" i="2" l="1"/>
  <c r="H60" i="2"/>
  <c r="H62" i="2" s="1"/>
  <c r="H64" i="2" s="1"/>
  <c r="D6" i="2" s="1"/>
  <c r="G62" i="2"/>
  <c r="G63" i="2" s="1"/>
  <c r="H63" i="2" s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49" i="1" l="1"/>
  <c r="G55" i="1"/>
  <c r="H55" i="1" s="1"/>
  <c r="H53" i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<sst xmlns="http://schemas.openxmlformats.org/spreadsheetml/2006/main" count="168" uniqueCount="71">
  <si>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</si>
  <si>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</si>
  <si>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</si>
  <si>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</si>
  <si>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</si>
  <si>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</si>
  <si>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</si>
  <si>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</si>
  <si>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</si>
  <si>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</si>
  <si>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</si>
  <si>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</si>
  <si>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</si>
  <si>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</si>
  <si>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</si>
  <si>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</si>
  <si>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</si>
  <si>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</si>
  <si>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</si>
  <si>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</si>
  <si>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</si>
  <si>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</si>
  <si>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</si>
  <si>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</si>
  <si>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</si>
  <si>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</si>
  <si>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</si>
  <si>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</si>
  <si>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</si>
  <si>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</si>
  <si>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</si>
  <si>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</si>
  <si>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</si>
  <si>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</si>
  <si>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</si>
  <si>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</si>
  <si>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</si>
  <si>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</si>
  <si>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</si>
  <si>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</si>
  <si>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</si>
  <si>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</si>
  <si>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</si>
  <si>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</si>
  <si>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</si>
  <si>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</si>
  <si>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</si>
  <si>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</si>
  <si>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</si>
  <si>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</si>
  <si>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</si>
  <si>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</si>
  <si>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</si>
  <si>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</si>
  <si>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</si>
  <si>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</si>
  <si>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</si>
  <si>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</si>
  <si>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</si>
  <si>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</si>
  <si>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</si>
  <si>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</si>
  <si>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</si>
  <si>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</si>
  <si>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</si>
  <si>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</si>
  <si>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</si>
  <si>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21-1-08-1-08-03-0-1826 - Строительство 2КЛ-0,4 кВ от РУ-0,4 кВ проектируемой 2БКТП-10/0,4 кВ до ГРЩ (ВРУ)-0,4 кВ объекта заявителя в г.Ивангород ЛО</t>
  </si>
  <si>
    <t>Составлен в текущем уровне цен 2 квартала 2023 г.</t>
  </si>
  <si>
    <t>Строительство 2КЛ-0,4 кВ от РУ-0,4 кВ проектируемой 2БКТП-10/0,4 кВ до ГРЩ (ВРУ)-0,4 кВ объекта заявителя в г.Ивангород ЛО</t>
  </si>
  <si>
    <t>Кинг, Стр-во 2КЛ-0,4 кВ от РУ-0,4 кВ проектируемой 2БКТП-10/0,4 кВ до ГРЩ (ВРУ)-0,4 кВ объекта заявителя в г.Ивангород ЛО (21-1-08-1-08-03-0-1826)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</si>
</sst>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" fontId="1" fillId="0" borderId="0" xfId="0" applyNumberFormat="1" applyFont="1"/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7"/>
  <sheetViews>
    <sheetView view="pageBreakPreview" zoomScale="75" zoomScaleNormal="75" zoomScaleSheetLayoutView="75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0" width="0" style="4" hidden="1" customWidth="1"/>
    <col min="11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0" t="s">
        <v>2</v>
      </c>
      <c r="D2" s="40"/>
      <c r="E2" s="40"/>
      <c r="F2" s="40"/>
      <c r="G2" s="4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6" t="s">
        <v>57</v>
      </c>
      <c r="C6" s="46"/>
      <c r="D6" s="24">
        <f>H64</f>
        <v>1759.1075915675945</v>
      </c>
      <c r="E6" s="2" t="s">
        <v>31</v>
      </c>
      <c r="F6" s="2"/>
      <c r="G6" s="2"/>
      <c r="H6" s="2"/>
    </row>
    <row r="7" spans="2:8" x14ac:dyDescent="0.2">
      <c r="B7" s="47" t="s">
        <v>4</v>
      </c>
      <c r="C7" s="47"/>
      <c r="D7" s="2"/>
      <c r="E7" s="2" t="s">
        <v>31</v>
      </c>
      <c r="F7" s="2"/>
      <c r="G7" s="2"/>
      <c r="H7" s="2"/>
    </row>
    <row r="8" spans="2:8" x14ac:dyDescent="0.2">
      <c r="C8" s="41"/>
      <c r="D8" s="42"/>
      <c r="E8" s="42"/>
      <c r="F8" s="42"/>
      <c r="G8" s="42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3" t="s">
        <v>70</v>
      </c>
      <c r="D14" s="40"/>
      <c r="E14" s="40"/>
      <c r="F14" s="40"/>
      <c r="G14" s="40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68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4" t="s">
        <v>53</v>
      </c>
      <c r="C18" s="44" t="s">
        <v>9</v>
      </c>
      <c r="D18" s="45" t="s">
        <v>10</v>
      </c>
      <c r="E18" s="45"/>
      <c r="F18" s="45"/>
      <c r="G18" s="45"/>
      <c r="H18" s="39" t="s">
        <v>54</v>
      </c>
    </row>
    <row r="19" spans="1:8" x14ac:dyDescent="0.2">
      <c r="A19" s="39"/>
      <c r="B19" s="44"/>
      <c r="C19" s="44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4"/>
      <c r="C20" s="44"/>
      <c r="D20" s="39"/>
      <c r="E20" s="39"/>
      <c r="F20" s="39"/>
      <c r="G20" s="39"/>
      <c r="H20" s="39"/>
    </row>
    <row r="21" spans="1:8" x14ac:dyDescent="0.2">
      <c r="A21" s="39"/>
      <c r="B21" s="44"/>
      <c r="C21" s="44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2" t="s">
        <v>36</v>
      </c>
      <c r="B23" s="33"/>
      <c r="C23" s="33"/>
      <c r="D23" s="33"/>
      <c r="E23" s="33"/>
      <c r="F23" s="33"/>
      <c r="G23" s="33"/>
      <c r="H23" s="33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6375/1000</f>
        <v>6.375</v>
      </c>
      <c r="H24" s="20">
        <f>G24+F24+E24+D24</f>
        <v>6.375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1500/1000</f>
        <v>1.5</v>
      </c>
      <c r="H25" s="20">
        <f t="shared" ref="H25:H30" si="0">G25+F25+E25+D25</f>
        <v>1.5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12500/1000</f>
        <v>12.5</v>
      </c>
      <c r="H28" s="20">
        <f>G28+F28+E28+D28</f>
        <v>12.5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>
        <f>218.84/1000</f>
        <v>0.21884000000000001</v>
      </c>
      <c r="H29" s="20">
        <f t="shared" si="0"/>
        <v>0.21884000000000001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4" t="s">
        <v>37</v>
      </c>
      <c r="C32" s="35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20.59384</v>
      </c>
      <c r="H32" s="20">
        <f>H24+H31+H25+H27+H29+H26+H28+H30</f>
        <v>20.59384</v>
      </c>
    </row>
    <row r="33" spans="1:10" x14ac:dyDescent="0.2">
      <c r="A33" s="32" t="s">
        <v>14</v>
      </c>
      <c r="B33" s="33"/>
      <c r="C33" s="33"/>
      <c r="D33" s="33"/>
      <c r="E33" s="33"/>
      <c r="F33" s="33"/>
      <c r="G33" s="33"/>
      <c r="H33" s="33"/>
    </row>
    <row r="34" spans="1:10" ht="38.25" x14ac:dyDescent="0.2">
      <c r="A34" s="18">
        <v>9</v>
      </c>
      <c r="B34" s="19" t="s">
        <v>15</v>
      </c>
      <c r="C34" s="25" t="s">
        <v>67</v>
      </c>
      <c r="D34" s="27">
        <f>(890625-5314)/1000*0.7</f>
        <v>619.71770000000004</v>
      </c>
      <c r="E34" s="27">
        <f>(890625-5314)/1000*0.3</f>
        <v>265.5933</v>
      </c>
      <c r="F34" s="21"/>
      <c r="G34" s="21"/>
      <c r="H34" s="20">
        <f>D34+E34+G34+F34</f>
        <v>885.31100000000004</v>
      </c>
    </row>
    <row r="35" spans="1:10" x14ac:dyDescent="0.2">
      <c r="A35" s="22"/>
      <c r="B35" s="34" t="s">
        <v>16</v>
      </c>
      <c r="C35" s="35"/>
      <c r="D35" s="20">
        <f>D34</f>
        <v>619.71770000000004</v>
      </c>
      <c r="E35" s="20">
        <f>E34</f>
        <v>265.5933</v>
      </c>
      <c r="F35" s="21">
        <f>F34</f>
        <v>0</v>
      </c>
      <c r="G35" s="21">
        <f>G34</f>
        <v>0</v>
      </c>
      <c r="H35" s="20">
        <f>H34</f>
        <v>885.31100000000004</v>
      </c>
    </row>
    <row r="36" spans="1:10" x14ac:dyDescent="0.2">
      <c r="A36" s="22"/>
      <c r="B36" s="34" t="s">
        <v>34</v>
      </c>
      <c r="C36" s="35"/>
      <c r="D36" s="20">
        <f>D35+D32</f>
        <v>619.71770000000004</v>
      </c>
      <c r="E36" s="20">
        <f>E35+E32</f>
        <v>265.5933</v>
      </c>
      <c r="F36" s="20">
        <f>F35+F32</f>
        <v>0</v>
      </c>
      <c r="G36" s="20">
        <f>G35+G32</f>
        <v>20.59384</v>
      </c>
      <c r="H36" s="20">
        <f>H35+H32</f>
        <v>905.90484000000004</v>
      </c>
    </row>
    <row r="37" spans="1:10" x14ac:dyDescent="0.2">
      <c r="A37" s="32" t="s">
        <v>46</v>
      </c>
      <c r="B37" s="33"/>
      <c r="C37" s="33"/>
      <c r="D37" s="33"/>
      <c r="E37" s="33"/>
      <c r="F37" s="33"/>
      <c r="G37" s="33"/>
      <c r="H37" s="33"/>
    </row>
    <row r="38" spans="1:10" ht="38.25" x14ac:dyDescent="0.2">
      <c r="A38" s="18">
        <v>10</v>
      </c>
      <c r="B38" s="19" t="s">
        <v>15</v>
      </c>
      <c r="C38" s="25" t="s">
        <v>69</v>
      </c>
      <c r="D38" s="27">
        <f>198.1/1.2</f>
        <v>165.08333333333334</v>
      </c>
      <c r="E38" s="27"/>
      <c r="F38" s="21"/>
      <c r="G38" s="21"/>
      <c r="H38" s="20">
        <f>D38+E38+G38+F38</f>
        <v>165.08333333333334</v>
      </c>
    </row>
    <row r="39" spans="1:10" x14ac:dyDescent="0.2">
      <c r="A39" s="22"/>
      <c r="B39" s="34" t="s">
        <v>49</v>
      </c>
      <c r="C39" s="35"/>
      <c r="D39" s="20">
        <f>D38</f>
        <v>165.08333333333334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165.08333333333334</v>
      </c>
    </row>
    <row r="40" spans="1:10" x14ac:dyDescent="0.2">
      <c r="A40" s="22"/>
      <c r="B40" s="34" t="s">
        <v>44</v>
      </c>
      <c r="C40" s="35"/>
      <c r="D40" s="20">
        <f>D39+D36</f>
        <v>784.80103333333341</v>
      </c>
      <c r="E40" s="20">
        <f t="shared" ref="E40" si="2">E39+E36</f>
        <v>265.5933</v>
      </c>
      <c r="F40" s="20">
        <f t="shared" ref="F40" si="3">F39+F36</f>
        <v>0</v>
      </c>
      <c r="G40" s="20">
        <f t="shared" ref="G40" si="4">G39+G36</f>
        <v>20.59384</v>
      </c>
      <c r="H40" s="20">
        <f>H39+H36</f>
        <v>1070.9881733333334</v>
      </c>
    </row>
    <row r="41" spans="1:10" x14ac:dyDescent="0.2">
      <c r="A41" s="32" t="s">
        <v>47</v>
      </c>
      <c r="B41" s="33"/>
      <c r="C41" s="33"/>
      <c r="D41" s="33"/>
      <c r="E41" s="33"/>
      <c r="F41" s="33"/>
      <c r="G41" s="33"/>
      <c r="H41" s="33"/>
    </row>
    <row r="42" spans="1:10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10" x14ac:dyDescent="0.2">
      <c r="A43" s="22"/>
      <c r="B43" s="34" t="s">
        <v>48</v>
      </c>
      <c r="C43" s="35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10" x14ac:dyDescent="0.2">
      <c r="A44" s="22"/>
      <c r="B44" s="34" t="s">
        <v>45</v>
      </c>
      <c r="C44" s="35"/>
      <c r="D44" s="20">
        <f>D43+D40</f>
        <v>784.80103333333341</v>
      </c>
      <c r="E44" s="20">
        <f t="shared" ref="E44" si="5">E43+E40</f>
        <v>265.5933</v>
      </c>
      <c r="F44" s="20">
        <f t="shared" ref="F44" si="6">F43+F40</f>
        <v>0</v>
      </c>
      <c r="G44" s="20">
        <f t="shared" ref="G44" si="7">G43+G40</f>
        <v>20.59384</v>
      </c>
      <c r="H44" s="20">
        <f>H43+H40</f>
        <v>1070.9881733333334</v>
      </c>
    </row>
    <row r="45" spans="1:10" x14ac:dyDescent="0.2">
      <c r="A45" s="32" t="s">
        <v>33</v>
      </c>
      <c r="B45" s="33"/>
      <c r="C45" s="33"/>
      <c r="D45" s="33"/>
      <c r="E45" s="33"/>
      <c r="F45" s="33"/>
      <c r="G45" s="33"/>
      <c r="H45" s="33"/>
    </row>
    <row r="46" spans="1:10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5314/1000</f>
        <v>5.3140000000000001</v>
      </c>
      <c r="H46" s="20">
        <f t="shared" ref="H46" si="8">G46+F46+E46+D46</f>
        <v>5.3140000000000001</v>
      </c>
    </row>
    <row r="47" spans="1:10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15000/1000</f>
        <v>15</v>
      </c>
      <c r="H47" s="20">
        <f>G47+F47+E47+D47</f>
        <v>15</v>
      </c>
    </row>
    <row r="48" spans="1:10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29750/1000</f>
        <v>29.75</v>
      </c>
      <c r="H48" s="20">
        <f>G48+F48+E48+D48</f>
        <v>29.75</v>
      </c>
      <c r="I48" s="31">
        <f>H24+H25+H28+H29+H47+H48</f>
        <v>65.34384</v>
      </c>
      <c r="J48" s="31">
        <f>I48*1.2</f>
        <v>78.412607999999992</v>
      </c>
    </row>
    <row r="49" spans="1:10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92.049522520328679</v>
      </c>
      <c r="H49" s="20">
        <f>G49+F49+E49+D49</f>
        <v>92.049522520328679</v>
      </c>
    </row>
    <row r="50" spans="1:10" x14ac:dyDescent="0.2">
      <c r="A50" s="22"/>
      <c r="B50" s="34" t="s">
        <v>35</v>
      </c>
      <c r="C50" s="35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142.11352252032867</v>
      </c>
      <c r="H50" s="20">
        <f>D50+E50+F50+G50</f>
        <v>142.11352252032867</v>
      </c>
    </row>
    <row r="51" spans="1:10" x14ac:dyDescent="0.2">
      <c r="A51" s="22"/>
      <c r="B51" s="34" t="s">
        <v>17</v>
      </c>
      <c r="C51" s="35"/>
      <c r="D51" s="20">
        <f>D50+D44</f>
        <v>784.80103333333341</v>
      </c>
      <c r="E51" s="20">
        <f>E50+E44</f>
        <v>265.5933</v>
      </c>
      <c r="F51" s="20">
        <f>F50+F44</f>
        <v>0</v>
      </c>
      <c r="G51" s="20">
        <f>G50+G44</f>
        <v>162.70736252032867</v>
      </c>
      <c r="H51" s="20">
        <f>H50+H44</f>
        <v>1213.101695853662</v>
      </c>
    </row>
    <row r="52" spans="1:10" x14ac:dyDescent="0.2">
      <c r="A52" s="32" t="s">
        <v>29</v>
      </c>
      <c r="B52" s="33"/>
      <c r="C52" s="33"/>
      <c r="D52" s="33"/>
      <c r="E52" s="33"/>
      <c r="F52" s="33"/>
      <c r="G52" s="33"/>
      <c r="H52" s="33"/>
    </row>
    <row r="53" spans="1:10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23.990516509333339</v>
      </c>
      <c r="H53" s="20">
        <f>D53+E53+F53+G53</f>
        <v>23.990516509333339</v>
      </c>
    </row>
    <row r="54" spans="1:10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141.39329061000001</v>
      </c>
      <c r="H54" s="20">
        <f>D54+E54+F54+G54</f>
        <v>141.39329061000001</v>
      </c>
      <c r="I54" s="31">
        <f>H49+H53+H54</f>
        <v>257.43332963966202</v>
      </c>
      <c r="J54" s="31">
        <f>I54*1.2</f>
        <v>308.91999556759441</v>
      </c>
    </row>
    <row r="55" spans="1:10" ht="12.75" customHeight="1" x14ac:dyDescent="0.2">
      <c r="A55" s="36" t="s">
        <v>32</v>
      </c>
      <c r="B55" s="37"/>
      <c r="C55" s="38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165.38380711933334</v>
      </c>
      <c r="H55" s="20">
        <f>D55+E55+F55+G55</f>
        <v>165.38380711933334</v>
      </c>
    </row>
    <row r="56" spans="1:10" x14ac:dyDescent="0.2">
      <c r="A56" s="22"/>
      <c r="B56" s="34" t="s">
        <v>30</v>
      </c>
      <c r="C56" s="35"/>
      <c r="D56" s="20">
        <f>D51+D55</f>
        <v>784.80103333333341</v>
      </c>
      <c r="E56" s="20">
        <f t="shared" ref="E56:G56" si="11">E51+E55</f>
        <v>265.5933</v>
      </c>
      <c r="F56" s="20">
        <f t="shared" si="11"/>
        <v>0</v>
      </c>
      <c r="G56" s="20">
        <f t="shared" si="11"/>
        <v>328.09116963966198</v>
      </c>
      <c r="H56" s="20">
        <f>H55+H51</f>
        <v>1378.4855029729954</v>
      </c>
    </row>
    <row r="57" spans="1:10" x14ac:dyDescent="0.2">
      <c r="A57" s="32" t="s">
        <v>18</v>
      </c>
      <c r="B57" s="33"/>
      <c r="C57" s="33"/>
      <c r="D57" s="33"/>
      <c r="E57" s="33"/>
      <c r="F57" s="33"/>
      <c r="G57" s="33"/>
      <c r="H57" s="33"/>
    </row>
    <row r="58" spans="1:10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87437.49/1000</f>
        <v>87.437490000000011</v>
      </c>
      <c r="H58" s="20">
        <f>G58+F58+E58+D58</f>
        <v>87.437490000000011</v>
      </c>
      <c r="I58" s="31">
        <f>H58*1.2</f>
        <v>104.92498800000001</v>
      </c>
    </row>
    <row r="59" spans="1:10" x14ac:dyDescent="0.2">
      <c r="A59" s="22"/>
      <c r="B59" s="34" t="s">
        <v>20</v>
      </c>
      <c r="C59" s="35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87.437490000000011</v>
      </c>
      <c r="H59" s="20">
        <f>G59+F59+E59+D59</f>
        <v>87.437490000000011</v>
      </c>
    </row>
    <row r="60" spans="1:10" x14ac:dyDescent="0.2">
      <c r="A60" s="22"/>
      <c r="B60" s="34" t="s">
        <v>21</v>
      </c>
      <c r="C60" s="35"/>
      <c r="D60" s="20">
        <f>D56+D59</f>
        <v>784.80103333333341</v>
      </c>
      <c r="E60" s="20">
        <f>E56+E59</f>
        <v>265.5933</v>
      </c>
      <c r="F60" s="20">
        <f>F56+F59</f>
        <v>0</v>
      </c>
      <c r="G60" s="20">
        <f>G56+G59</f>
        <v>415.52865963966201</v>
      </c>
      <c r="H60" s="20">
        <f>D60+E60+F60+G60</f>
        <v>1465.9229929729954</v>
      </c>
    </row>
    <row r="61" spans="1:10" x14ac:dyDescent="0.2">
      <c r="A61" s="32" t="s">
        <v>22</v>
      </c>
      <c r="B61" s="33"/>
      <c r="C61" s="33"/>
      <c r="D61" s="33"/>
      <c r="E61" s="33"/>
      <c r="F61" s="33"/>
      <c r="G61" s="33"/>
      <c r="H61" s="33"/>
    </row>
    <row r="62" spans="1:10" x14ac:dyDescent="0.2">
      <c r="A62" s="18">
        <v>19</v>
      </c>
      <c r="B62" s="23"/>
      <c r="C62" s="19" t="s">
        <v>23</v>
      </c>
      <c r="D62" s="20">
        <f>D60/100*20</f>
        <v>156.96020666666666</v>
      </c>
      <c r="E62" s="20">
        <f>E60/100*20</f>
        <v>53.118660000000006</v>
      </c>
      <c r="F62" s="20">
        <f>F60/100*20</f>
        <v>0</v>
      </c>
      <c r="G62" s="20">
        <f>G60/100*20</f>
        <v>83.10573192793241</v>
      </c>
      <c r="H62" s="20">
        <f>H60/100*20</f>
        <v>293.18459859459904</v>
      </c>
    </row>
    <row r="63" spans="1:10" x14ac:dyDescent="0.2">
      <c r="A63" s="22"/>
      <c r="B63" s="34" t="s">
        <v>24</v>
      </c>
      <c r="C63" s="35"/>
      <c r="D63" s="20">
        <f>D62</f>
        <v>156.96020666666666</v>
      </c>
      <c r="E63" s="20">
        <f>E62</f>
        <v>53.118660000000006</v>
      </c>
      <c r="F63" s="21">
        <f>F62</f>
        <v>0</v>
      </c>
      <c r="G63" s="20">
        <f>G62</f>
        <v>83.10573192793241</v>
      </c>
      <c r="H63" s="20">
        <f>D63+E63+F63+G63</f>
        <v>293.18459859459909</v>
      </c>
      <c r="J63" s="31"/>
    </row>
    <row r="64" spans="1:10" x14ac:dyDescent="0.2">
      <c r="A64" s="22"/>
      <c r="B64" s="34" t="s">
        <v>25</v>
      </c>
      <c r="C64" s="35"/>
      <c r="D64" s="20">
        <f>D60+D62</f>
        <v>941.76124000000004</v>
      </c>
      <c r="E64" s="20">
        <f>E60+E62</f>
        <v>318.71195999999998</v>
      </c>
      <c r="F64" s="20">
        <f>F60+F62</f>
        <v>0</v>
      </c>
      <c r="G64" s="20">
        <f>G60+G62</f>
        <v>498.63439156759443</v>
      </c>
      <c r="H64" s="20">
        <f>H60+H62</f>
        <v>1759.1075915675945</v>
      </c>
      <c r="I64" s="31">
        <f>D34+E34+D38+H46</f>
        <v>1055.7083333333335</v>
      </c>
      <c r="J64" s="31">
        <f>I64*1.2</f>
        <v>1266.8500000000001</v>
      </c>
    </row>
    <row r="67" spans="1:8" ht="12.75" customHeight="1" x14ac:dyDescent="0.2">
      <c r="A67" s="48" t="s">
        <v>55</v>
      </c>
      <c r="B67" s="48"/>
      <c r="C67" s="48"/>
      <c r="D67" s="48"/>
      <c r="E67" s="48"/>
      <c r="F67" s="48"/>
      <c r="G67" s="48"/>
      <c r="H67" s="48"/>
    </row>
    <row r="68" spans="1:8" ht="12.75" customHeight="1" x14ac:dyDescent="0.2">
      <c r="A68" s="48"/>
      <c r="B68" s="48"/>
      <c r="C68" s="48"/>
      <c r="D68" s="48"/>
      <c r="E68" s="48"/>
      <c r="F68" s="48"/>
      <c r="G68" s="48"/>
      <c r="H68" s="48"/>
    </row>
    <row r="69" spans="1:8" ht="12.75" customHeight="1" x14ac:dyDescent="0.2">
      <c r="A69" s="48"/>
      <c r="B69" s="48"/>
      <c r="C69" s="48"/>
      <c r="D69" s="48"/>
      <c r="E69" s="48"/>
      <c r="F69" s="48"/>
      <c r="G69" s="48"/>
      <c r="H69" s="48"/>
    </row>
    <row r="70" spans="1:8" ht="12.75" customHeight="1" x14ac:dyDescent="0.2">
      <c r="A70" s="48"/>
      <c r="B70" s="48"/>
      <c r="C70" s="48"/>
      <c r="D70" s="48"/>
      <c r="E70" s="48"/>
      <c r="F70" s="48"/>
      <c r="G70" s="48"/>
      <c r="H70" s="48"/>
    </row>
    <row r="71" spans="1:8" ht="12.75" customHeight="1" x14ac:dyDescent="0.2">
      <c r="A71" s="48"/>
      <c r="B71" s="48"/>
      <c r="C71" s="48"/>
      <c r="D71" s="48"/>
      <c r="E71" s="48"/>
      <c r="F71" s="48"/>
      <c r="G71" s="48"/>
      <c r="H71" s="48"/>
    </row>
    <row r="72" spans="1:8" ht="12.75" customHeight="1" x14ac:dyDescent="0.2">
      <c r="A72" s="48"/>
      <c r="B72" s="48"/>
      <c r="C72" s="48"/>
      <c r="D72" s="48"/>
      <c r="E72" s="48"/>
      <c r="F72" s="48"/>
      <c r="G72" s="48"/>
      <c r="H72" s="48"/>
    </row>
    <row r="73" spans="1:8" ht="12.75" customHeight="1" x14ac:dyDescent="0.2">
      <c r="A73" s="48"/>
      <c r="B73" s="48"/>
      <c r="C73" s="48"/>
      <c r="D73" s="48"/>
      <c r="E73" s="48"/>
      <c r="F73" s="48"/>
      <c r="G73" s="48"/>
      <c r="H73" s="48"/>
    </row>
    <row r="74" spans="1:8" ht="12.75" customHeight="1" x14ac:dyDescent="0.2">
      <c r="A74" s="48"/>
      <c r="B74" s="48"/>
      <c r="C74" s="48"/>
      <c r="D74" s="48"/>
      <c r="E74" s="48"/>
      <c r="F74" s="48"/>
      <c r="G74" s="48"/>
      <c r="H74" s="48"/>
    </row>
    <row r="75" spans="1:8" x14ac:dyDescent="0.2">
      <c r="A75" s="48"/>
      <c r="B75" s="48"/>
      <c r="C75" s="48"/>
      <c r="D75" s="48"/>
      <c r="E75" s="48"/>
      <c r="F75" s="48"/>
      <c r="G75" s="48"/>
      <c r="H75" s="48"/>
    </row>
    <row r="76" spans="1:8" x14ac:dyDescent="0.2">
      <c r="A76" s="48"/>
      <c r="B76" s="48"/>
      <c r="C76" s="48"/>
      <c r="D76" s="48"/>
      <c r="E76" s="48"/>
      <c r="F76" s="48"/>
      <c r="G76" s="48"/>
      <c r="H76" s="48"/>
    </row>
    <row r="77" spans="1:8" x14ac:dyDescent="0.2">
      <c r="A77" s="48"/>
      <c r="B77" s="48"/>
      <c r="C77" s="48"/>
      <c r="D77" s="48"/>
      <c r="E77" s="48"/>
      <c r="F77" s="48"/>
      <c r="G77" s="48"/>
      <c r="H77" s="48"/>
    </row>
  </sheetData>
  <mergeCells count="38">
    <mergeCell ref="A67:H77"/>
    <mergeCell ref="B32:C32"/>
    <mergeCell ref="A37:H37"/>
    <mergeCell ref="B39:C39"/>
    <mergeCell ref="B40:C40"/>
    <mergeCell ref="A41:H41"/>
    <mergeCell ref="A33:H33"/>
    <mergeCell ref="B44:C44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</mergeCells>
  <pageMargins left="0.23622047244094491" right="0.23622047244094491" top="0.74803149606299213" bottom="0.74803149606299213" header="0.31496062992125984" footer="0.31496062992125984"/>
  <pageSetup paperSize="9" scale="6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tabSelected="1" view="pageBreakPreview" zoomScale="75" zoomScaleNormal="75" zoomScaleSheetLayoutView="75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0" t="s">
        <v>2</v>
      </c>
      <c r="D2" s="40"/>
      <c r="E2" s="40"/>
      <c r="F2" s="40"/>
      <c r="G2" s="4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6" t="s">
        <v>57</v>
      </c>
      <c r="C6" s="46"/>
      <c r="D6" s="24">
        <f>H64</f>
        <v>244.17448928112174</v>
      </c>
      <c r="E6" s="2" t="s">
        <v>31</v>
      </c>
      <c r="F6" s="2"/>
      <c r="G6" s="2"/>
      <c r="H6" s="2"/>
    </row>
    <row r="7" spans="2:8" x14ac:dyDescent="0.2">
      <c r="B7" s="47" t="s">
        <v>4</v>
      </c>
      <c r="C7" s="47"/>
      <c r="D7" s="2"/>
      <c r="E7" s="2" t="s">
        <v>31</v>
      </c>
      <c r="F7" s="2"/>
      <c r="G7" s="2"/>
      <c r="H7" s="2"/>
    </row>
    <row r="8" spans="2:8" x14ac:dyDescent="0.2">
      <c r="C8" s="41"/>
      <c r="D8" s="42"/>
      <c r="E8" s="42"/>
      <c r="F8" s="42"/>
      <c r="G8" s="42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3" t="s">
        <v>70</v>
      </c>
      <c r="D14" s="40"/>
      <c r="E14" s="40"/>
      <c r="F14" s="40"/>
      <c r="G14" s="40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4" t="s">
        <v>53</v>
      </c>
      <c r="C18" s="44" t="s">
        <v>9</v>
      </c>
      <c r="D18" s="45" t="s">
        <v>10</v>
      </c>
      <c r="E18" s="45"/>
      <c r="F18" s="45"/>
      <c r="G18" s="45"/>
      <c r="H18" s="39" t="s">
        <v>54</v>
      </c>
    </row>
    <row r="19" spans="1:8" ht="12.75" customHeight="1" x14ac:dyDescent="0.2">
      <c r="A19" s="39"/>
      <c r="B19" s="44"/>
      <c r="C19" s="44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4"/>
      <c r="C20" s="44"/>
      <c r="D20" s="39"/>
      <c r="E20" s="39"/>
      <c r="F20" s="39"/>
      <c r="G20" s="39"/>
      <c r="H20" s="39"/>
    </row>
    <row r="21" spans="1:8" x14ac:dyDescent="0.2">
      <c r="A21" s="39"/>
      <c r="B21" s="44"/>
      <c r="C21" s="44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2" t="s">
        <v>36</v>
      </c>
      <c r="B23" s="33"/>
      <c r="C23" s="33"/>
      <c r="D23" s="33"/>
      <c r="E23" s="33"/>
      <c r="F23" s="33"/>
      <c r="G23" s="33"/>
      <c r="H23" s="33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6375/1000/12.41</f>
        <v>0.51369863013698625</v>
      </c>
      <c r="H24" s="20">
        <f>G24+F24+E24+D24</f>
        <v>0.51369863013698625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1500/1000/12.41</f>
        <v>0.12087026591458501</v>
      </c>
      <c r="H25" s="20">
        <f t="shared" ref="H25:H30" si="0">G25+F25+E25+D25</f>
        <v>0.12087026591458501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>
        <f>12500/1000/12.41</f>
        <v>1.0072522159548751</v>
      </c>
      <c r="H28" s="20">
        <f>G28+F28+E28+D28</f>
        <v>1.0072522159548751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>
        <f>218.84/1000/12.41</f>
        <v>1.763416599516519E-2</v>
      </c>
      <c r="H29" s="20">
        <f t="shared" si="0"/>
        <v>1.763416599516519E-2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4" t="s">
        <v>37</v>
      </c>
      <c r="C32" s="35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1.6594552780016116</v>
      </c>
      <c r="H32" s="20">
        <f>H24+H31+H25+H27+H29+H26+H28+H30</f>
        <v>1.6594552780016116</v>
      </c>
    </row>
    <row r="33" spans="1:8" ht="12.75" customHeight="1" x14ac:dyDescent="0.2">
      <c r="A33" s="32" t="s">
        <v>14</v>
      </c>
      <c r="B33" s="33"/>
      <c r="C33" s="33"/>
      <c r="D33" s="33"/>
      <c r="E33" s="33"/>
      <c r="F33" s="33"/>
      <c r="G33" s="33"/>
      <c r="H33" s="33"/>
    </row>
    <row r="34" spans="1:8" ht="38.25" x14ac:dyDescent="0.2">
      <c r="A34" s="18">
        <v>9</v>
      </c>
      <c r="B34" s="19" t="s">
        <v>15</v>
      </c>
      <c r="C34" s="25" t="s">
        <v>67</v>
      </c>
      <c r="D34" s="27">
        <f>(890625-5314)/1000*0.7/7.21</f>
        <v>85.952524271844666</v>
      </c>
      <c r="E34" s="27">
        <f>(890625-5314)/1000*0.3/7.21</f>
        <v>36.836796116504857</v>
      </c>
      <c r="F34" s="21"/>
      <c r="G34" s="21"/>
      <c r="H34" s="20">
        <f>D34+E34+G34+F34</f>
        <v>122.78932038834952</v>
      </c>
    </row>
    <row r="35" spans="1:8" ht="12.75" customHeight="1" x14ac:dyDescent="0.2">
      <c r="A35" s="22"/>
      <c r="B35" s="34" t="s">
        <v>16</v>
      </c>
      <c r="C35" s="35"/>
      <c r="D35" s="20">
        <f>D34</f>
        <v>85.952524271844666</v>
      </c>
      <c r="E35" s="20">
        <f>E34</f>
        <v>36.836796116504857</v>
      </c>
      <c r="F35" s="21">
        <f>F34</f>
        <v>0</v>
      </c>
      <c r="G35" s="21">
        <f>G34</f>
        <v>0</v>
      </c>
      <c r="H35" s="20">
        <f>H34</f>
        <v>122.78932038834952</v>
      </c>
    </row>
    <row r="36" spans="1:8" ht="12.75" customHeight="1" x14ac:dyDescent="0.2">
      <c r="A36" s="22"/>
      <c r="B36" s="34" t="s">
        <v>34</v>
      </c>
      <c r="C36" s="35"/>
      <c r="D36" s="20">
        <f>D35+D32</f>
        <v>85.952524271844666</v>
      </c>
      <c r="E36" s="20">
        <f t="shared" ref="E36:G36" si="2">E35+E32</f>
        <v>36.836796116504857</v>
      </c>
      <c r="F36" s="20">
        <f t="shared" si="2"/>
        <v>0</v>
      </c>
      <c r="G36" s="20">
        <f t="shared" si="2"/>
        <v>1.6594552780016116</v>
      </c>
      <c r="H36" s="20">
        <f>H35+H32</f>
        <v>124.44877566635114</v>
      </c>
    </row>
    <row r="37" spans="1:8" ht="12.75" customHeight="1" x14ac:dyDescent="0.2">
      <c r="A37" s="32" t="s">
        <v>46</v>
      </c>
      <c r="B37" s="33"/>
      <c r="C37" s="33"/>
      <c r="D37" s="33"/>
      <c r="E37" s="33"/>
      <c r="F37" s="33"/>
      <c r="G37" s="33"/>
      <c r="H37" s="33"/>
    </row>
    <row r="38" spans="1:8" ht="38.25" x14ac:dyDescent="0.2">
      <c r="A38" s="18">
        <v>10</v>
      </c>
      <c r="B38" s="19" t="s">
        <v>15</v>
      </c>
      <c r="C38" s="25" t="s">
        <v>69</v>
      </c>
      <c r="D38" s="27">
        <f>198.1/1.2/7.21</f>
        <v>22.896440129449839</v>
      </c>
      <c r="E38" s="27"/>
      <c r="F38" s="21"/>
      <c r="G38" s="21"/>
      <c r="H38" s="20">
        <f>D38+E38+G38+F38</f>
        <v>22.896440129449839</v>
      </c>
    </row>
    <row r="39" spans="1:8" ht="12.75" customHeight="1" x14ac:dyDescent="0.2">
      <c r="A39" s="22"/>
      <c r="B39" s="34" t="s">
        <v>49</v>
      </c>
      <c r="C39" s="35"/>
      <c r="D39" s="20">
        <f>D38</f>
        <v>22.896440129449839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22.896440129449839</v>
      </c>
    </row>
    <row r="40" spans="1:8" ht="12.75" customHeight="1" x14ac:dyDescent="0.2">
      <c r="A40" s="22"/>
      <c r="B40" s="34" t="s">
        <v>44</v>
      </c>
      <c r="C40" s="35"/>
      <c r="D40" s="20">
        <f>D39+D36</f>
        <v>108.84896440129451</v>
      </c>
      <c r="E40" s="20">
        <f t="shared" ref="E40:G40" si="3">E39+E36</f>
        <v>36.836796116504857</v>
      </c>
      <c r="F40" s="20">
        <f t="shared" si="3"/>
        <v>0</v>
      </c>
      <c r="G40" s="20">
        <f t="shared" si="3"/>
        <v>1.6594552780016116</v>
      </c>
      <c r="H40" s="20">
        <f>H39+H36</f>
        <v>147.34521579580098</v>
      </c>
    </row>
    <row r="41" spans="1:8" ht="12.75" customHeight="1" x14ac:dyDescent="0.2">
      <c r="A41" s="32" t="s">
        <v>47</v>
      </c>
      <c r="B41" s="33"/>
      <c r="C41" s="33"/>
      <c r="D41" s="33"/>
      <c r="E41" s="33"/>
      <c r="F41" s="33"/>
      <c r="G41" s="33"/>
      <c r="H41" s="33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4" t="s">
        <v>48</v>
      </c>
      <c r="C43" s="35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4" t="s">
        <v>45</v>
      </c>
      <c r="C44" s="35"/>
      <c r="D44" s="20">
        <f>D43+D40</f>
        <v>108.84896440129451</v>
      </c>
      <c r="E44" s="20">
        <f t="shared" ref="E44:G44" si="4">E43+E40</f>
        <v>36.836796116504857</v>
      </c>
      <c r="F44" s="20">
        <f t="shared" si="4"/>
        <v>0</v>
      </c>
      <c r="G44" s="20">
        <f t="shared" si="4"/>
        <v>1.6594552780016116</v>
      </c>
      <c r="H44" s="20">
        <f>H43+H40</f>
        <v>147.34521579580098</v>
      </c>
    </row>
    <row r="45" spans="1:8" ht="12.75" customHeight="1" x14ac:dyDescent="0.2">
      <c r="A45" s="32" t="s">
        <v>33</v>
      </c>
      <c r="B45" s="33"/>
      <c r="C45" s="33"/>
      <c r="D45" s="33"/>
      <c r="E45" s="33"/>
      <c r="F45" s="33"/>
      <c r="G45" s="33"/>
      <c r="H45" s="33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5314/1000/7.21</f>
        <v>0.73703190013869624</v>
      </c>
      <c r="H46" s="20">
        <f t="shared" ref="H46" si="5">G46+F46+E46+D46</f>
        <v>0.73703190013869624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15000/1000/12.41</f>
        <v>1.2087026591458501</v>
      </c>
      <c r="H47" s="20">
        <f>G47+F47+E47+D47</f>
        <v>1.2087026591458501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29750/1000/12.41</f>
        <v>2.3972602739726026</v>
      </c>
      <c r="H48" s="20">
        <f>G48+F48+E48+D48</f>
        <v>2.3972602739726026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12.777015605931865</v>
      </c>
      <c r="H49" s="20">
        <f>G49+F49+E49+D49</f>
        <v>12.777015605931865</v>
      </c>
    </row>
    <row r="50" spans="1:8" ht="12.75" customHeight="1" x14ac:dyDescent="0.2">
      <c r="A50" s="22"/>
      <c r="B50" s="34" t="s">
        <v>35</v>
      </c>
      <c r="C50" s="35"/>
      <c r="D50" s="21">
        <f>D48+D46+D47+D49</f>
        <v>0</v>
      </c>
      <c r="E50" s="21">
        <f t="shared" ref="E50:G50" si="6">E48+E46+E47+E49</f>
        <v>0</v>
      </c>
      <c r="F50" s="21">
        <f t="shared" si="6"/>
        <v>0</v>
      </c>
      <c r="G50" s="21">
        <f t="shared" si="6"/>
        <v>17.120010439189016</v>
      </c>
      <c r="H50" s="20">
        <f>D50+E50+F50+G50</f>
        <v>17.120010439189016</v>
      </c>
    </row>
    <row r="51" spans="1:8" ht="12.75" customHeight="1" x14ac:dyDescent="0.2">
      <c r="A51" s="22"/>
      <c r="B51" s="34" t="s">
        <v>17</v>
      </c>
      <c r="C51" s="35"/>
      <c r="D51" s="20">
        <f>D50+D44</f>
        <v>108.84896440129451</v>
      </c>
      <c r="E51" s="20">
        <f>E50+E44</f>
        <v>36.836796116504857</v>
      </c>
      <c r="F51" s="20">
        <f>F50+F44</f>
        <v>0</v>
      </c>
      <c r="G51" s="20">
        <f>G50+G44</f>
        <v>18.779465717190629</v>
      </c>
      <c r="H51" s="20">
        <f>H50+H44</f>
        <v>164.46522623498998</v>
      </c>
    </row>
    <row r="52" spans="1:8" ht="12.75" customHeight="1" x14ac:dyDescent="0.2">
      <c r="A52" s="32" t="s">
        <v>29</v>
      </c>
      <c r="B52" s="33"/>
      <c r="C52" s="33"/>
      <c r="D52" s="33"/>
      <c r="E52" s="33"/>
      <c r="F52" s="33"/>
      <c r="G52" s="33"/>
      <c r="H52" s="33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3.2461277074618442</v>
      </c>
      <c r="H53" s="20">
        <f>D53+E53+F53+G53</f>
        <v>3.2461277074618442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19.635008896367328</v>
      </c>
      <c r="H54" s="20">
        <f>D54+E54+F54+G54</f>
        <v>19.635008896367328</v>
      </c>
    </row>
    <row r="55" spans="1:8" ht="12.75" customHeight="1" x14ac:dyDescent="0.2">
      <c r="A55" s="36" t="s">
        <v>32</v>
      </c>
      <c r="B55" s="37"/>
      <c r="C55" s="38"/>
      <c r="D55" s="21">
        <f>D53+D54</f>
        <v>0</v>
      </c>
      <c r="E55" s="21">
        <f t="shared" ref="E55:F55" si="7">E53+E54</f>
        <v>0</v>
      </c>
      <c r="F55" s="21">
        <f t="shared" si="7"/>
        <v>0</v>
      </c>
      <c r="G55" s="21">
        <f>G53+G54</f>
        <v>22.881136603829173</v>
      </c>
      <c r="H55" s="20">
        <f>D55+E55+F55+G55</f>
        <v>22.881136603829173</v>
      </c>
    </row>
    <row r="56" spans="1:8" ht="12.75" customHeight="1" x14ac:dyDescent="0.2">
      <c r="A56" s="22"/>
      <c r="B56" s="34" t="s">
        <v>30</v>
      </c>
      <c r="C56" s="35"/>
      <c r="D56" s="20">
        <f>D51+D55</f>
        <v>108.84896440129451</v>
      </c>
      <c r="E56" s="20">
        <f t="shared" ref="E56:G56" si="8">E51+E55</f>
        <v>36.836796116504857</v>
      </c>
      <c r="F56" s="20">
        <f t="shared" si="8"/>
        <v>0</v>
      </c>
      <c r="G56" s="20">
        <f t="shared" si="8"/>
        <v>41.660602321019802</v>
      </c>
      <c r="H56" s="20">
        <f>H55+H51</f>
        <v>187.34636283881915</v>
      </c>
    </row>
    <row r="57" spans="1:8" ht="12.75" customHeight="1" x14ac:dyDescent="0.2">
      <c r="A57" s="32" t="s">
        <v>18</v>
      </c>
      <c r="B57" s="33"/>
      <c r="C57" s="33"/>
      <c r="D57" s="33"/>
      <c r="E57" s="33"/>
      <c r="F57" s="33"/>
      <c r="G57" s="33"/>
      <c r="H57" s="33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87437.49/1000/5.42</f>
        <v>16.13237822878229</v>
      </c>
      <c r="H58" s="20">
        <f>G58+F58+E58+D58</f>
        <v>16.13237822878229</v>
      </c>
    </row>
    <row r="59" spans="1:8" ht="12.75" customHeight="1" x14ac:dyDescent="0.2">
      <c r="A59" s="22"/>
      <c r="B59" s="34" t="s">
        <v>20</v>
      </c>
      <c r="C59" s="35"/>
      <c r="D59" s="20">
        <f>D58</f>
        <v>0</v>
      </c>
      <c r="E59" s="20">
        <f t="shared" ref="E59:G59" si="9">E58</f>
        <v>0</v>
      </c>
      <c r="F59" s="20">
        <f t="shared" si="9"/>
        <v>0</v>
      </c>
      <c r="G59" s="20">
        <f t="shared" si="9"/>
        <v>16.13237822878229</v>
      </c>
      <c r="H59" s="20">
        <f>G59+F59+E59+D59</f>
        <v>16.13237822878229</v>
      </c>
    </row>
    <row r="60" spans="1:8" ht="12.75" customHeight="1" x14ac:dyDescent="0.2">
      <c r="A60" s="22"/>
      <c r="B60" s="34" t="s">
        <v>21</v>
      </c>
      <c r="C60" s="35"/>
      <c r="D60" s="20">
        <f>D56+D59</f>
        <v>108.84896440129451</v>
      </c>
      <c r="E60" s="20">
        <f>E56+E59</f>
        <v>36.836796116504857</v>
      </c>
      <c r="F60" s="20">
        <f>F56+F59</f>
        <v>0</v>
      </c>
      <c r="G60" s="20">
        <f>G56+G59</f>
        <v>57.792980549802095</v>
      </c>
      <c r="H60" s="20">
        <f>D60+E60+F60+G60</f>
        <v>203.47874106760145</v>
      </c>
    </row>
    <row r="61" spans="1:8" ht="12.75" customHeight="1" x14ac:dyDescent="0.2">
      <c r="A61" s="32" t="s">
        <v>22</v>
      </c>
      <c r="B61" s="33"/>
      <c r="C61" s="33"/>
      <c r="D61" s="33"/>
      <c r="E61" s="33"/>
      <c r="F61" s="33"/>
      <c r="G61" s="33"/>
      <c r="H61" s="33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21.769792880258901</v>
      </c>
      <c r="E62" s="20">
        <f>E60/100*20</f>
        <v>7.367359223300971</v>
      </c>
      <c r="F62" s="20">
        <f>F60/100*20</f>
        <v>0</v>
      </c>
      <c r="G62" s="20">
        <f>G60/100*20</f>
        <v>11.558596109960419</v>
      </c>
      <c r="H62" s="20">
        <f>H60/100*20</f>
        <v>40.695748213520289</v>
      </c>
    </row>
    <row r="63" spans="1:8" ht="12.75" customHeight="1" x14ac:dyDescent="0.2">
      <c r="A63" s="22"/>
      <c r="B63" s="34" t="s">
        <v>24</v>
      </c>
      <c r="C63" s="35"/>
      <c r="D63" s="20">
        <f>D62</f>
        <v>21.769792880258901</v>
      </c>
      <c r="E63" s="20">
        <f>E62</f>
        <v>7.367359223300971</v>
      </c>
      <c r="F63" s="21">
        <f>F62</f>
        <v>0</v>
      </c>
      <c r="G63" s="20">
        <f>G62</f>
        <v>11.558596109960419</v>
      </c>
      <c r="H63" s="20">
        <f>D63+E63+F63+G63</f>
        <v>40.695748213520289</v>
      </c>
    </row>
    <row r="64" spans="1:8" ht="12.75" customHeight="1" x14ac:dyDescent="0.2">
      <c r="A64" s="22"/>
      <c r="B64" s="34" t="s">
        <v>25</v>
      </c>
      <c r="C64" s="35"/>
      <c r="D64" s="20">
        <f>D60+D62</f>
        <v>130.6187572815534</v>
      </c>
      <c r="E64" s="20">
        <f>E60+E62</f>
        <v>44.20415533980583</v>
      </c>
      <c r="F64" s="20">
        <f>F60+F62</f>
        <v>0</v>
      </c>
      <c r="G64" s="20">
        <f>G60+G62</f>
        <v>69.351576659762515</v>
      </c>
      <c r="H64" s="20">
        <f>H60+H62</f>
        <v>244.17448928112174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48" t="s">
        <v>55</v>
      </c>
      <c r="B67" s="48"/>
      <c r="C67" s="48"/>
      <c r="D67" s="48"/>
      <c r="E67" s="48"/>
      <c r="F67" s="48"/>
      <c r="G67" s="48"/>
      <c r="H67" s="48"/>
    </row>
    <row r="68" spans="1:8" ht="12.75" customHeight="1" x14ac:dyDescent="0.2">
      <c r="A68" s="48"/>
      <c r="B68" s="48"/>
      <c r="C68" s="48"/>
      <c r="D68" s="48"/>
      <c r="E68" s="48"/>
      <c r="F68" s="48"/>
      <c r="G68" s="48"/>
      <c r="H68" s="48"/>
    </row>
    <row r="69" spans="1:8" ht="12.75" customHeight="1" x14ac:dyDescent="0.2">
      <c r="A69" s="48"/>
      <c r="B69" s="48"/>
      <c r="C69" s="48"/>
      <c r="D69" s="48"/>
      <c r="E69" s="48"/>
      <c r="F69" s="48"/>
      <c r="G69" s="48"/>
      <c r="H69" s="48"/>
    </row>
    <row r="70" spans="1:8" ht="12.75" customHeight="1" x14ac:dyDescent="0.2">
      <c r="A70" s="48"/>
      <c r="B70" s="48"/>
      <c r="C70" s="48"/>
      <c r="D70" s="48"/>
      <c r="E70" s="48"/>
      <c r="F70" s="48"/>
      <c r="G70" s="48"/>
      <c r="H70" s="48"/>
    </row>
    <row r="71" spans="1:8" ht="12.75" customHeight="1" x14ac:dyDescent="0.2">
      <c r="A71" s="48"/>
      <c r="B71" s="48"/>
      <c r="C71" s="48"/>
      <c r="D71" s="48"/>
      <c r="E71" s="48"/>
      <c r="F71" s="48"/>
      <c r="G71" s="48"/>
      <c r="H71" s="48"/>
    </row>
    <row r="72" spans="1:8" ht="12.75" customHeight="1" x14ac:dyDescent="0.2">
      <c r="A72" s="48"/>
      <c r="B72" s="48"/>
      <c r="C72" s="48"/>
      <c r="D72" s="48"/>
      <c r="E72" s="48"/>
      <c r="F72" s="48"/>
      <c r="G72" s="48"/>
      <c r="H72" s="48"/>
    </row>
    <row r="73" spans="1:8" ht="12.75" customHeight="1" x14ac:dyDescent="0.2">
      <c r="A73" s="48"/>
      <c r="B73" s="48"/>
      <c r="C73" s="48"/>
      <c r="D73" s="48"/>
      <c r="E73" s="48"/>
      <c r="F73" s="48"/>
      <c r="G73" s="48"/>
      <c r="H73" s="48"/>
    </row>
    <row r="74" spans="1:8" ht="12.75" customHeight="1" x14ac:dyDescent="0.2">
      <c r="A74" s="48"/>
      <c r="B74" s="48"/>
      <c r="C74" s="48"/>
      <c r="D74" s="48"/>
      <c r="E74" s="48"/>
      <c r="F74" s="48"/>
      <c r="G74" s="48"/>
      <c r="H74" s="48"/>
    </row>
    <row r="75" spans="1:8" ht="12.75" customHeight="1" x14ac:dyDescent="0.2">
      <c r="A75" s="48"/>
      <c r="B75" s="48"/>
      <c r="C75" s="48"/>
      <c r="D75" s="48"/>
      <c r="E75" s="48"/>
      <c r="F75" s="48"/>
      <c r="G75" s="48"/>
      <c r="H75" s="48"/>
    </row>
    <row r="76" spans="1:8" ht="12.75" customHeight="1" x14ac:dyDescent="0.2">
      <c r="A76" s="48"/>
      <c r="B76" s="48"/>
      <c r="C76" s="48"/>
      <c r="D76" s="48"/>
      <c r="E76" s="48"/>
      <c r="F76" s="48"/>
      <c r="G76" s="48"/>
      <c r="H76" s="48"/>
    </row>
    <row r="77" spans="1:8" ht="12.75" customHeight="1" x14ac:dyDescent="0.2">
      <c r="A77" s="48"/>
      <c r="B77" s="48"/>
      <c r="C77" s="48"/>
      <c r="D77" s="48"/>
      <c r="E77" s="48"/>
      <c r="F77" s="48"/>
      <c r="G77" s="48"/>
      <c r="H77" s="48"/>
    </row>
  </sheetData>
  <mergeCells count="38">
    <mergeCell ref="B40:C40"/>
    <mergeCell ref="B59:C59"/>
    <mergeCell ref="A55:C55"/>
    <mergeCell ref="B56:C56"/>
    <mergeCell ref="A57:H57"/>
    <mergeCell ref="B43:C43"/>
    <mergeCell ref="B50:C50"/>
    <mergeCell ref="B35:C35"/>
    <mergeCell ref="B39:C39"/>
    <mergeCell ref="B32:C32"/>
    <mergeCell ref="A33:H33"/>
    <mergeCell ref="B36:C36"/>
    <mergeCell ref="A37:H37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</mergeCells>
  <pageMargins left="0.23622047244094491" right="0.23622047244094491" top="0.74803149606299213" bottom="0.74803149606299213" header="0.31496062992125984" footer="0.31496062992125984"/>
  <pageSetup paperSize="9" scale="6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Алфёрова Ирина Сергеевна</cp:lastModifiedBy>
  <cp:lastPrinted>2023-05-04T08:46:15Z</cp:lastPrinted>
  <dcterms:created xsi:type="dcterms:W3CDTF">2022-07-06T13:17:17Z</dcterms:created>
  <dcterms:modified xsi:type="dcterms:W3CDTF">2023-05-10T08:06:30Z</dcterms:modified>
</cp:coreProperties>
</file>