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Июнь 2022 корр ИПР\ССР\"/>
    </mc:Choice>
  </mc:AlternateContent>
  <xr:revisionPtr revIDLastSave="0" documentId="13_ncr:1_{DDCE8BAE-6000-49D2-8A80-DB22F2ECFE4A}" xr6:coauthVersionLast="36" xr6:coauthVersionMax="36" xr10:uidLastSave="{00000000-0000-0000-0000-000000000000}"/>
  <bookViews>
    <workbookView xWindow="0" yWindow="0" windowWidth="21570" windowHeight="7965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 localSheetId="0">тек.ц.!#REF!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2" l="1"/>
  <c r="H38" i="2" l="1"/>
  <c r="G37" i="2"/>
  <c r="D25" i="2"/>
  <c r="E25" i="2"/>
  <c r="H38" i="1"/>
  <c r="G37" i="1"/>
  <c r="E25" i="1"/>
  <c r="D25" i="1"/>
  <c r="G32" i="2" l="1"/>
  <c r="G33" i="1"/>
  <c r="G32" i="1"/>
  <c r="G36" i="2" l="1"/>
  <c r="G35" i="2"/>
  <c r="G34" i="2"/>
  <c r="G33" i="2"/>
  <c r="G39" i="2" s="1"/>
  <c r="H25" i="1"/>
  <c r="G36" i="1"/>
  <c r="G34" i="1"/>
  <c r="G39" i="1" s="1"/>
  <c r="G35" i="1"/>
  <c r="E26" i="2" l="1"/>
  <c r="D26" i="2"/>
  <c r="E26" i="1"/>
  <c r="E30" i="1" s="1"/>
  <c r="D26" i="1"/>
  <c r="D30" i="1" s="1"/>
  <c r="H37" i="2" l="1"/>
  <c r="H35" i="2"/>
  <c r="H34" i="2"/>
  <c r="H32" i="2"/>
  <c r="G26" i="2"/>
  <c r="G30" i="2" s="1"/>
  <c r="H37" i="1"/>
  <c r="H35" i="1"/>
  <c r="H32" i="1"/>
  <c r="G26" i="1"/>
  <c r="G30" i="1" s="1"/>
  <c r="H36" i="2"/>
  <c r="H33" i="2"/>
  <c r="F26" i="2"/>
  <c r="F30" i="2" s="1"/>
  <c r="F40" i="2" s="1"/>
  <c r="H36" i="1"/>
  <c r="H33" i="1"/>
  <c r="F26" i="1"/>
  <c r="F30" i="1" s="1"/>
  <c r="F40" i="1" l="1"/>
  <c r="F42" i="1" s="1"/>
  <c r="F43" i="1" s="1"/>
  <c r="H25" i="2"/>
  <c r="H34" i="1"/>
  <c r="H28" i="1"/>
  <c r="G40" i="1"/>
  <c r="E40" i="1"/>
  <c r="E42" i="1" s="1"/>
  <c r="E43" i="1" s="1"/>
  <c r="D40" i="1"/>
  <c r="D42" i="1" s="1"/>
  <c r="D43" i="1" s="1"/>
  <c r="H39" i="2"/>
  <c r="E30" i="2"/>
  <c r="E40" i="2" s="1"/>
  <c r="E42" i="2" s="1"/>
  <c r="E43" i="2" s="1"/>
  <c r="D30" i="2"/>
  <c r="D40" i="2" s="1"/>
  <c r="F42" i="2"/>
  <c r="F43" i="2" s="1"/>
  <c r="H39" i="1"/>
  <c r="H26" i="2" l="1"/>
  <c r="H30" i="2" s="1"/>
  <c r="H40" i="2" s="1"/>
  <c r="H42" i="2" s="1"/>
  <c r="H44" i="2" s="1"/>
  <c r="H26" i="1"/>
  <c r="H30" i="1" s="1"/>
  <c r="D42" i="2"/>
  <c r="D44" i="2" s="1"/>
  <c r="G29" i="1"/>
  <c r="H29" i="1" s="1"/>
  <c r="G42" i="1"/>
  <c r="G43" i="1" s="1"/>
  <c r="H43" i="1" s="1"/>
  <c r="G40" i="2"/>
  <c r="G42" i="2" s="1"/>
  <c r="G43" i="2" s="1"/>
  <c r="G29" i="2"/>
  <c r="H29" i="2" s="1"/>
  <c r="H28" i="2"/>
  <c r="F44" i="2"/>
  <c r="E44" i="2"/>
  <c r="F44" i="1"/>
  <c r="D44" i="1"/>
  <c r="E44" i="1"/>
  <c r="H40" i="1" l="1"/>
  <c r="H42" i="1" s="1"/>
  <c r="H44" i="1" s="1"/>
  <c r="D43" i="2"/>
  <c r="H43" i="2" s="1"/>
  <c r="G44" i="1"/>
  <c r="G44" i="2"/>
</calcChain>
</file>

<file path=xl/sharedStrings.xml><?xml version="1.0" encoding="utf-8"?>
<sst xmlns="http://schemas.openxmlformats.org/spreadsheetml/2006/main" count="94" uniqueCount="45">
  <si>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</si>
  <si>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</si>
  <si>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</si>
  <si>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</si>
  <si>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</si>
  <si>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</si>
  <si>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</si>
  <si>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</si>
  <si>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</si>
  <si>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</si>
  <si>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</si>
  <si>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</si>
  <si>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</si>
  <si>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</si>
  <si>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</si>
  <si>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</si>
  <si>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</si>
  <si>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</si>
  <si>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</si>
  <si>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</si>
  <si>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</si>
  <si>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</si>
  <si>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</si>
  <si>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</si>
  <si>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</si>
  <si>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</si>
  <si>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</si>
  <si>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</si>
  <si>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</si>
  <si>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</si>
  <si>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</si>
  <si>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</si>
  <si>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</si>
  <si>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</si>
  <si>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</si>
  <si>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</si>
  <si>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Составлена в ценах по состоянию на 1 кв.2022 г.</t>
  </si>
  <si>
    <t>Кириш, РК ТП-31 ( монтаж дренажной системы) в г. Кириши ЛО  (инв.№ 090000430) (21-1-20-0-01-07-0-0253)</t>
  </si>
  <si>
    <t>пусконаладочные работы Кириш, РК ТП-31 ( монтаж дренажной системы) в г. Кириши ЛО  (инв.№ 090000430) (21-1-20-0-01-07-0-0253)</t>
  </si>
  <si>
    <t>проект Кириш, РК ТП-31 ( монтаж дренажной системы) в г. Кириши ЛО  (инв.№ 090000430) (21-1-20-0-01-07-0-0253)</t>
  </si>
  <si>
    <t>Затраты заказчика</t>
  </si>
  <si>
    <t>Схема границ</t>
  </si>
  <si>
    <t>Сводный сметный расчет в сумме 1 343,11 тыс. руб.</t>
  </si>
  <si>
    <t>Сводный сметный расчет в сумме 179,44 тыс. руб.</t>
  </si>
  <si>
    <t>приказ АО "ЛОЭСК" №550а о/д от 29.12.2021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</si>
</sst>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3" xfId="0" quotePrefix="1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tabSelected="1" view="pageBreakPreview" topLeftCell="A22" zoomScale="75" zoomScaleNormal="75" zoomScaleSheetLayoutView="75" workbookViewId="0">
      <selection activeCell="B38" sqref="B3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8" t="s">
        <v>2</v>
      </c>
      <c r="D2" s="28"/>
      <c r="E2" s="28"/>
      <c r="F2" s="28"/>
      <c r="G2" s="28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25" t="s">
        <v>42</v>
      </c>
      <c r="C6" s="25"/>
      <c r="D6" s="2"/>
      <c r="E6" s="10"/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29" t="s">
        <v>37</v>
      </c>
      <c r="D8" s="30"/>
      <c r="E8" s="30"/>
      <c r="F8" s="30"/>
      <c r="G8" s="30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1" t="s">
        <v>37</v>
      </c>
      <c r="D15" s="28"/>
      <c r="E15" s="28"/>
      <c r="F15" s="28"/>
      <c r="G15" s="28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2" t="s">
        <v>10</v>
      </c>
      <c r="B19" s="33" t="s">
        <v>11</v>
      </c>
      <c r="C19" s="33" t="s">
        <v>12</v>
      </c>
      <c r="D19" s="34" t="s">
        <v>13</v>
      </c>
      <c r="E19" s="34"/>
      <c r="F19" s="34"/>
      <c r="G19" s="34"/>
      <c r="H19" s="32" t="s">
        <v>14</v>
      </c>
    </row>
    <row r="20" spans="1:8" x14ac:dyDescent="0.2">
      <c r="A20" s="32"/>
      <c r="B20" s="33"/>
      <c r="C20" s="33"/>
      <c r="D20" s="32" t="s">
        <v>15</v>
      </c>
      <c r="E20" s="32" t="s">
        <v>16</v>
      </c>
      <c r="F20" s="32" t="s">
        <v>17</v>
      </c>
      <c r="G20" s="32" t="s">
        <v>18</v>
      </c>
      <c r="H20" s="32"/>
    </row>
    <row r="21" spans="1:8" x14ac:dyDescent="0.2">
      <c r="A21" s="32"/>
      <c r="B21" s="33"/>
      <c r="C21" s="33"/>
      <c r="D21" s="32"/>
      <c r="E21" s="32"/>
      <c r="F21" s="32"/>
      <c r="G21" s="32"/>
      <c r="H21" s="32"/>
    </row>
    <row r="22" spans="1:8" x14ac:dyDescent="0.2">
      <c r="A22" s="32"/>
      <c r="B22" s="33"/>
      <c r="C22" s="33"/>
      <c r="D22" s="32"/>
      <c r="E22" s="32"/>
      <c r="F22" s="32"/>
      <c r="G22" s="32"/>
      <c r="H22" s="32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6" t="s">
        <v>19</v>
      </c>
      <c r="B24" s="27"/>
      <c r="C24" s="27"/>
      <c r="D24" s="27"/>
      <c r="E24" s="27"/>
      <c r="F24" s="27"/>
      <c r="G24" s="27"/>
      <c r="H24" s="27"/>
    </row>
    <row r="25" spans="1:8" ht="25.5" x14ac:dyDescent="0.2">
      <c r="A25" s="18">
        <v>1</v>
      </c>
      <c r="B25" s="19" t="s">
        <v>20</v>
      </c>
      <c r="C25" s="20" t="s">
        <v>37</v>
      </c>
      <c r="D25" s="21">
        <f>(269175.08+211696.28+156674.81+186053.94)/1000*0.3</f>
        <v>247.08003299999996</v>
      </c>
      <c r="E25" s="21">
        <f>(269175.08+211696.28+156674.81+186053.94)/1000*0.7</f>
        <v>576.5200769999999</v>
      </c>
      <c r="F25" s="22"/>
      <c r="G25" s="22"/>
      <c r="H25" s="21">
        <f>D25+E25+G25+F25</f>
        <v>823.60010999999986</v>
      </c>
    </row>
    <row r="26" spans="1:8" x14ac:dyDescent="0.2">
      <c r="A26" s="23"/>
      <c r="B26" s="35" t="s">
        <v>21</v>
      </c>
      <c r="C26" s="36"/>
      <c r="D26" s="21">
        <f>D25</f>
        <v>247.08003299999996</v>
      </c>
      <c r="E26" s="21">
        <f>E25</f>
        <v>576.5200769999999</v>
      </c>
      <c r="F26" s="22">
        <f>F25</f>
        <v>0</v>
      </c>
      <c r="G26" s="22">
        <f>G25</f>
        <v>0</v>
      </c>
      <c r="H26" s="21">
        <f>H25</f>
        <v>823.60010999999986</v>
      </c>
    </row>
    <row r="27" spans="1:8" x14ac:dyDescent="0.2">
      <c r="A27" s="26" t="s">
        <v>22</v>
      </c>
      <c r="B27" s="27"/>
      <c r="C27" s="27"/>
      <c r="D27" s="27"/>
      <c r="E27" s="27"/>
      <c r="F27" s="27"/>
      <c r="G27" s="27"/>
      <c r="H27" s="27"/>
    </row>
    <row r="28" spans="1:8" ht="38.25" x14ac:dyDescent="0.2">
      <c r="A28" s="18">
        <v>2</v>
      </c>
      <c r="B28" s="19" t="s">
        <v>20</v>
      </c>
      <c r="C28" s="19" t="s">
        <v>38</v>
      </c>
      <c r="D28" s="22"/>
      <c r="E28" s="22"/>
      <c r="F28" s="22"/>
      <c r="G28" s="21"/>
      <c r="H28" s="21">
        <f>G28</f>
        <v>0</v>
      </c>
    </row>
    <row r="29" spans="1:8" x14ac:dyDescent="0.2">
      <c r="A29" s="23"/>
      <c r="B29" s="35" t="s">
        <v>23</v>
      </c>
      <c r="C29" s="36"/>
      <c r="D29" s="22"/>
      <c r="E29" s="22"/>
      <c r="F29" s="22"/>
      <c r="G29" s="21">
        <f>G28</f>
        <v>0</v>
      </c>
      <c r="H29" s="21">
        <f>G29</f>
        <v>0</v>
      </c>
    </row>
    <row r="30" spans="1:8" x14ac:dyDescent="0.2">
      <c r="A30" s="23"/>
      <c r="B30" s="35" t="s">
        <v>24</v>
      </c>
      <c r="C30" s="36"/>
      <c r="D30" s="21">
        <f>D26</f>
        <v>247.08003299999996</v>
      </c>
      <c r="E30" s="21">
        <f>E26</f>
        <v>576.5200769999999</v>
      </c>
      <c r="F30" s="21">
        <f>F26</f>
        <v>0</v>
      </c>
      <c r="G30" s="21">
        <f>G26</f>
        <v>0</v>
      </c>
      <c r="H30" s="21">
        <f>H26</f>
        <v>823.60010999999986</v>
      </c>
    </row>
    <row r="31" spans="1:8" x14ac:dyDescent="0.2">
      <c r="A31" s="26" t="s">
        <v>25</v>
      </c>
      <c r="B31" s="27"/>
      <c r="C31" s="27"/>
      <c r="D31" s="27"/>
      <c r="E31" s="27"/>
      <c r="F31" s="27"/>
      <c r="G31" s="27"/>
      <c r="H31" s="27"/>
    </row>
    <row r="32" spans="1:8" ht="25.5" x14ac:dyDescent="0.2">
      <c r="A32" s="18">
        <v>3</v>
      </c>
      <c r="B32" s="24"/>
      <c r="C32" s="19" t="s">
        <v>39</v>
      </c>
      <c r="D32" s="22"/>
      <c r="E32" s="22"/>
      <c r="F32" s="22"/>
      <c r="G32" s="21">
        <f>82320.04/1000</f>
        <v>82.320039999999992</v>
      </c>
      <c r="H32" s="21">
        <f t="shared" ref="H32:H39" si="0">G32</f>
        <v>82.320039999999992</v>
      </c>
    </row>
    <row r="33" spans="1:8" x14ac:dyDescent="0.2">
      <c r="A33" s="18">
        <v>4</v>
      </c>
      <c r="B33" s="24"/>
      <c r="C33" s="19" t="s">
        <v>26</v>
      </c>
      <c r="D33" s="22"/>
      <c r="E33" s="22"/>
      <c r="F33" s="22"/>
      <c r="G33" s="21">
        <f>29164.8/1000</f>
        <v>29.1648</v>
      </c>
      <c r="H33" s="21">
        <f t="shared" si="0"/>
        <v>29.1648</v>
      </c>
    </row>
    <row r="34" spans="1:8" x14ac:dyDescent="0.2">
      <c r="A34" s="18">
        <v>5</v>
      </c>
      <c r="B34" s="24"/>
      <c r="C34" s="19" t="s">
        <v>27</v>
      </c>
      <c r="D34" s="22"/>
      <c r="E34" s="22"/>
      <c r="F34" s="22"/>
      <c r="G34" s="21">
        <f>25000/1000</f>
        <v>25</v>
      </c>
      <c r="H34" s="21">
        <f t="shared" si="0"/>
        <v>25</v>
      </c>
    </row>
    <row r="35" spans="1:8" x14ac:dyDescent="0.2">
      <c r="A35" s="18">
        <v>6</v>
      </c>
      <c r="B35" s="24"/>
      <c r="C35" s="19" t="s">
        <v>28</v>
      </c>
      <c r="D35" s="22"/>
      <c r="E35" s="22"/>
      <c r="F35" s="22"/>
      <c r="G35" s="21">
        <f>12700/1000</f>
        <v>12.7</v>
      </c>
      <c r="H35" s="21">
        <f t="shared" si="0"/>
        <v>12.7</v>
      </c>
    </row>
    <row r="36" spans="1:8" x14ac:dyDescent="0.2">
      <c r="A36" s="18">
        <v>7</v>
      </c>
      <c r="B36" s="24"/>
      <c r="C36" s="19" t="s">
        <v>41</v>
      </c>
      <c r="D36" s="22"/>
      <c r="E36" s="22"/>
      <c r="F36" s="22"/>
      <c r="G36" s="21">
        <f>8500/1000</f>
        <v>8.5</v>
      </c>
      <c r="H36" s="21">
        <f t="shared" si="0"/>
        <v>8.5</v>
      </c>
    </row>
    <row r="37" spans="1:8" x14ac:dyDescent="0.2">
      <c r="A37" s="18">
        <v>8</v>
      </c>
      <c r="B37" s="24"/>
      <c r="C37" s="19" t="s">
        <v>29</v>
      </c>
      <c r="D37" s="22"/>
      <c r="E37" s="22"/>
      <c r="F37" s="22"/>
      <c r="G37" s="21">
        <f>30000/1000/1.2</f>
        <v>25</v>
      </c>
      <c r="H37" s="21">
        <f t="shared" si="0"/>
        <v>25</v>
      </c>
    </row>
    <row r="38" spans="1:8" x14ac:dyDescent="0.2">
      <c r="A38" s="18">
        <v>9</v>
      </c>
      <c r="B38" s="24" t="s">
        <v>44</v>
      </c>
      <c r="C38" s="19" t="s">
        <v>40</v>
      </c>
      <c r="D38" s="22"/>
      <c r="E38" s="22"/>
      <c r="F38" s="22"/>
      <c r="G38" s="21">
        <v>112.97</v>
      </c>
      <c r="H38" s="21">
        <f t="shared" si="0"/>
        <v>112.97</v>
      </c>
    </row>
    <row r="39" spans="1:8" x14ac:dyDescent="0.2">
      <c r="A39" s="23"/>
      <c r="B39" s="35" t="s">
        <v>30</v>
      </c>
      <c r="C39" s="36"/>
      <c r="D39" s="22"/>
      <c r="E39" s="22"/>
      <c r="F39" s="22"/>
      <c r="G39" s="21">
        <f>G32+G33+G34+G35+G36+G37+G38</f>
        <v>295.65483999999998</v>
      </c>
      <c r="H39" s="21">
        <f t="shared" si="0"/>
        <v>295.65483999999998</v>
      </c>
    </row>
    <row r="40" spans="1:8" x14ac:dyDescent="0.2">
      <c r="A40" s="23"/>
      <c r="B40" s="35" t="s">
        <v>31</v>
      </c>
      <c r="C40" s="36"/>
      <c r="D40" s="21">
        <f>D30</f>
        <v>247.08003299999996</v>
      </c>
      <c r="E40" s="21">
        <f>E30</f>
        <v>576.5200769999999</v>
      </c>
      <c r="F40" s="22">
        <f>F30</f>
        <v>0</v>
      </c>
      <c r="G40" s="21">
        <f>G39+G26</f>
        <v>295.65483999999998</v>
      </c>
      <c r="H40" s="21">
        <f>H30+H39</f>
        <v>1119.2549499999998</v>
      </c>
    </row>
    <row r="41" spans="1:8" x14ac:dyDescent="0.2">
      <c r="A41" s="26" t="s">
        <v>32</v>
      </c>
      <c r="B41" s="27"/>
      <c r="C41" s="27"/>
      <c r="D41" s="27"/>
      <c r="E41" s="27"/>
      <c r="F41" s="27"/>
      <c r="G41" s="27"/>
      <c r="H41" s="27"/>
    </row>
    <row r="42" spans="1:8" x14ac:dyDescent="0.2">
      <c r="A42" s="18">
        <v>10</v>
      </c>
      <c r="B42" s="24"/>
      <c r="C42" s="19" t="s">
        <v>33</v>
      </c>
      <c r="D42" s="21">
        <f>D40/100*20</f>
        <v>49.416006599999989</v>
      </c>
      <c r="E42" s="21">
        <f t="shared" ref="E42:G42" si="1">E40/100*20</f>
        <v>115.30401539999998</v>
      </c>
      <c r="F42" s="21">
        <f t="shared" si="1"/>
        <v>0</v>
      </c>
      <c r="G42" s="21">
        <f t="shared" si="1"/>
        <v>59.130967999999996</v>
      </c>
      <c r="H42" s="21">
        <f>H40/100*20</f>
        <v>223.85098999999997</v>
      </c>
    </row>
    <row r="43" spans="1:8" x14ac:dyDescent="0.2">
      <c r="A43" s="23"/>
      <c r="B43" s="35" t="s">
        <v>34</v>
      </c>
      <c r="C43" s="36"/>
      <c r="D43" s="21">
        <f>D42</f>
        <v>49.416006599999989</v>
      </c>
      <c r="E43" s="21">
        <f>E42</f>
        <v>115.30401539999998</v>
      </c>
      <c r="F43" s="22">
        <f>F42</f>
        <v>0</v>
      </c>
      <c r="G43" s="21">
        <f>G42</f>
        <v>59.130967999999996</v>
      </c>
      <c r="H43" s="21">
        <f>D43+E43+F43+G43</f>
        <v>223.85098999999997</v>
      </c>
    </row>
    <row r="44" spans="1:8" x14ac:dyDescent="0.2">
      <c r="A44" s="23"/>
      <c r="B44" s="35" t="s">
        <v>35</v>
      </c>
      <c r="C44" s="36"/>
      <c r="D44" s="21">
        <f>D40+D42</f>
        <v>296.49603959999996</v>
      </c>
      <c r="E44" s="21">
        <f>E40+E42</f>
        <v>691.82409239999993</v>
      </c>
      <c r="F44" s="21">
        <f t="shared" ref="F44" si="2">F40+F42</f>
        <v>0</v>
      </c>
      <c r="G44" s="21">
        <f>G40+G42</f>
        <v>354.78580799999997</v>
      </c>
      <c r="H44" s="21">
        <f>H40+H42</f>
        <v>1343.1059399999997</v>
      </c>
    </row>
  </sheetData>
  <mergeCells count="23">
    <mergeCell ref="B40:C40"/>
    <mergeCell ref="A41:H41"/>
    <mergeCell ref="B43:C43"/>
    <mergeCell ref="B44:C44"/>
    <mergeCell ref="B26:C26"/>
    <mergeCell ref="A27:H27"/>
    <mergeCell ref="B29:C29"/>
    <mergeCell ref="B30:C30"/>
    <mergeCell ref="A31:H31"/>
    <mergeCell ref="B39:C39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view="pageBreakPreview" topLeftCell="A19" zoomScale="75" zoomScaleNormal="75" zoomScaleSheetLayoutView="75" workbookViewId="0">
      <selection activeCell="B38" sqref="B3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8" t="s">
        <v>2</v>
      </c>
      <c r="D2" s="28"/>
      <c r="E2" s="28"/>
      <c r="F2" s="28"/>
      <c r="G2" s="28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25" t="s">
        <v>43</v>
      </c>
      <c r="C6" s="25"/>
      <c r="D6" s="2"/>
      <c r="E6" s="10"/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29" t="s">
        <v>37</v>
      </c>
      <c r="D8" s="30"/>
      <c r="E8" s="30"/>
      <c r="F8" s="30"/>
      <c r="G8" s="30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1" t="s">
        <v>37</v>
      </c>
      <c r="D15" s="28"/>
      <c r="E15" s="28"/>
      <c r="F15" s="28"/>
      <c r="G15" s="28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2" t="s">
        <v>10</v>
      </c>
      <c r="B19" s="33" t="s">
        <v>11</v>
      </c>
      <c r="C19" s="33" t="s">
        <v>12</v>
      </c>
      <c r="D19" s="34" t="s">
        <v>13</v>
      </c>
      <c r="E19" s="34"/>
      <c r="F19" s="34"/>
      <c r="G19" s="34"/>
      <c r="H19" s="32" t="s">
        <v>14</v>
      </c>
    </row>
    <row r="20" spans="1:8" x14ac:dyDescent="0.2">
      <c r="A20" s="32"/>
      <c r="B20" s="33"/>
      <c r="C20" s="33"/>
      <c r="D20" s="32" t="s">
        <v>15</v>
      </c>
      <c r="E20" s="32" t="s">
        <v>16</v>
      </c>
      <c r="F20" s="32" t="s">
        <v>17</v>
      </c>
      <c r="G20" s="32" t="s">
        <v>18</v>
      </c>
      <c r="H20" s="32"/>
    </row>
    <row r="21" spans="1:8" x14ac:dyDescent="0.2">
      <c r="A21" s="32"/>
      <c r="B21" s="33"/>
      <c r="C21" s="33"/>
      <c r="D21" s="32"/>
      <c r="E21" s="32"/>
      <c r="F21" s="32"/>
      <c r="G21" s="32"/>
      <c r="H21" s="32"/>
    </row>
    <row r="22" spans="1:8" x14ac:dyDescent="0.2">
      <c r="A22" s="32"/>
      <c r="B22" s="33"/>
      <c r="C22" s="33"/>
      <c r="D22" s="32"/>
      <c r="E22" s="32"/>
      <c r="F22" s="32"/>
      <c r="G22" s="32"/>
      <c r="H22" s="32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6" t="s">
        <v>19</v>
      </c>
      <c r="B24" s="27"/>
      <c r="C24" s="27"/>
      <c r="D24" s="27"/>
      <c r="E24" s="27"/>
      <c r="F24" s="27"/>
      <c r="G24" s="27"/>
      <c r="H24" s="27"/>
    </row>
    <row r="25" spans="1:8" ht="25.5" x14ac:dyDescent="0.2">
      <c r="A25" s="18">
        <v>1</v>
      </c>
      <c r="B25" s="19" t="s">
        <v>20</v>
      </c>
      <c r="C25" s="20" t="s">
        <v>37</v>
      </c>
      <c r="D25" s="21">
        <f>(269175.08+211696.28+156674.81+186053.94)/7.21/1000*0.3</f>
        <v>34.269075312066562</v>
      </c>
      <c r="E25" s="21">
        <f>(269175.08+211696.28+156674.81+186053.94)/7.21/1000*0.7</f>
        <v>79.961175728155311</v>
      </c>
      <c r="F25" s="22"/>
      <c r="G25" s="22"/>
      <c r="H25" s="21">
        <f>D25+E25+G25+F25</f>
        <v>114.23025104022187</v>
      </c>
    </row>
    <row r="26" spans="1:8" x14ac:dyDescent="0.2">
      <c r="A26" s="23"/>
      <c r="B26" s="35" t="s">
        <v>21</v>
      </c>
      <c r="C26" s="36"/>
      <c r="D26" s="21">
        <f>D25</f>
        <v>34.269075312066562</v>
      </c>
      <c r="E26" s="21">
        <f>E25</f>
        <v>79.961175728155311</v>
      </c>
      <c r="F26" s="22">
        <f>F25</f>
        <v>0</v>
      </c>
      <c r="G26" s="22">
        <f>G25</f>
        <v>0</v>
      </c>
      <c r="H26" s="21">
        <f>H25</f>
        <v>114.23025104022187</v>
      </c>
    </row>
    <row r="27" spans="1:8" x14ac:dyDescent="0.2">
      <c r="A27" s="26" t="s">
        <v>22</v>
      </c>
      <c r="B27" s="27"/>
      <c r="C27" s="27"/>
      <c r="D27" s="27"/>
      <c r="E27" s="27"/>
      <c r="F27" s="27"/>
      <c r="G27" s="27"/>
      <c r="H27" s="27"/>
    </row>
    <row r="28" spans="1:8" ht="38.25" x14ac:dyDescent="0.2">
      <c r="A28" s="18">
        <v>2</v>
      </c>
      <c r="B28" s="19" t="s">
        <v>20</v>
      </c>
      <c r="C28" s="19" t="s">
        <v>38</v>
      </c>
      <c r="D28" s="22"/>
      <c r="E28" s="22"/>
      <c r="F28" s="22"/>
      <c r="G28" s="21"/>
      <c r="H28" s="21">
        <f>G28</f>
        <v>0</v>
      </c>
    </row>
    <row r="29" spans="1:8" x14ac:dyDescent="0.2">
      <c r="A29" s="23"/>
      <c r="B29" s="35" t="s">
        <v>23</v>
      </c>
      <c r="C29" s="36"/>
      <c r="D29" s="22"/>
      <c r="E29" s="22"/>
      <c r="F29" s="22"/>
      <c r="G29" s="21">
        <f>G28</f>
        <v>0</v>
      </c>
      <c r="H29" s="21">
        <f>G29</f>
        <v>0</v>
      </c>
    </row>
    <row r="30" spans="1:8" x14ac:dyDescent="0.2">
      <c r="A30" s="23"/>
      <c r="B30" s="35" t="s">
        <v>24</v>
      </c>
      <c r="C30" s="36"/>
      <c r="D30" s="21">
        <f>D26</f>
        <v>34.269075312066562</v>
      </c>
      <c r="E30" s="21">
        <f>E26</f>
        <v>79.961175728155311</v>
      </c>
      <c r="F30" s="21">
        <f t="shared" ref="F30:H30" si="0">F26</f>
        <v>0</v>
      </c>
      <c r="G30" s="21">
        <f t="shared" si="0"/>
        <v>0</v>
      </c>
      <c r="H30" s="21">
        <f t="shared" si="0"/>
        <v>114.23025104022187</v>
      </c>
    </row>
    <row r="31" spans="1:8" x14ac:dyDescent="0.2">
      <c r="A31" s="26" t="s">
        <v>25</v>
      </c>
      <c r="B31" s="27"/>
      <c r="C31" s="27"/>
      <c r="D31" s="27"/>
      <c r="E31" s="27"/>
      <c r="F31" s="27"/>
      <c r="G31" s="27"/>
      <c r="H31" s="27"/>
    </row>
    <row r="32" spans="1:8" ht="25.5" x14ac:dyDescent="0.2">
      <c r="A32" s="18">
        <v>3</v>
      </c>
      <c r="B32" s="24"/>
      <c r="C32" s="19" t="s">
        <v>39</v>
      </c>
      <c r="D32" s="22"/>
      <c r="E32" s="22"/>
      <c r="F32" s="22"/>
      <c r="G32" s="21">
        <f>82320.04/4.91/1000</f>
        <v>16.765792260692461</v>
      </c>
      <c r="H32" s="21">
        <f t="shared" ref="H32:H39" si="1">G32</f>
        <v>16.765792260692461</v>
      </c>
    </row>
    <row r="33" spans="1:8" x14ac:dyDescent="0.2">
      <c r="A33" s="18">
        <v>4</v>
      </c>
      <c r="B33" s="24"/>
      <c r="C33" s="19" t="s">
        <v>26</v>
      </c>
      <c r="D33" s="22"/>
      <c r="E33" s="22"/>
      <c r="F33" s="22"/>
      <c r="G33" s="21">
        <f>29164.8/1000/11.51</f>
        <v>2.5338662033014772</v>
      </c>
      <c r="H33" s="21">
        <f t="shared" si="1"/>
        <v>2.5338662033014772</v>
      </c>
    </row>
    <row r="34" spans="1:8" x14ac:dyDescent="0.2">
      <c r="A34" s="18">
        <v>5</v>
      </c>
      <c r="B34" s="24"/>
      <c r="C34" s="19" t="s">
        <v>27</v>
      </c>
      <c r="D34" s="22"/>
      <c r="E34" s="22"/>
      <c r="F34" s="22"/>
      <c r="G34" s="21">
        <f>25000/1000/11.51</f>
        <v>2.1720243266724588</v>
      </c>
      <c r="H34" s="21">
        <f t="shared" si="1"/>
        <v>2.1720243266724588</v>
      </c>
    </row>
    <row r="35" spans="1:8" x14ac:dyDescent="0.2">
      <c r="A35" s="18">
        <v>6</v>
      </c>
      <c r="B35" s="24"/>
      <c r="C35" s="19" t="s">
        <v>28</v>
      </c>
      <c r="D35" s="22"/>
      <c r="E35" s="22"/>
      <c r="F35" s="22"/>
      <c r="G35" s="21">
        <f>12700/1000/11.51</f>
        <v>1.1033883579496091</v>
      </c>
      <c r="H35" s="21">
        <f t="shared" si="1"/>
        <v>1.1033883579496091</v>
      </c>
    </row>
    <row r="36" spans="1:8" x14ac:dyDescent="0.2">
      <c r="A36" s="18">
        <v>7</v>
      </c>
      <c r="B36" s="24"/>
      <c r="C36" s="19" t="s">
        <v>41</v>
      </c>
      <c r="D36" s="22"/>
      <c r="E36" s="22"/>
      <c r="F36" s="22"/>
      <c r="G36" s="21">
        <f>8500/1000/11.51</f>
        <v>0.73848827106863602</v>
      </c>
      <c r="H36" s="21">
        <f t="shared" si="1"/>
        <v>0.73848827106863602</v>
      </c>
    </row>
    <row r="37" spans="1:8" x14ac:dyDescent="0.2">
      <c r="A37" s="18">
        <v>8</v>
      </c>
      <c r="B37" s="24"/>
      <c r="C37" s="19" t="s">
        <v>29</v>
      </c>
      <c r="D37" s="22"/>
      <c r="E37" s="22"/>
      <c r="F37" s="22"/>
      <c r="G37" s="21">
        <f>30000/1000/1.2/11.51</f>
        <v>2.1720243266724588</v>
      </c>
      <c r="H37" s="21">
        <f t="shared" si="1"/>
        <v>2.1720243266724588</v>
      </c>
    </row>
    <row r="38" spans="1:8" x14ac:dyDescent="0.2">
      <c r="A38" s="18">
        <v>9</v>
      </c>
      <c r="B38" s="24" t="s">
        <v>44</v>
      </c>
      <c r="C38" s="19" t="s">
        <v>40</v>
      </c>
      <c r="D38" s="22"/>
      <c r="E38" s="22"/>
      <c r="F38" s="22"/>
      <c r="G38" s="21">
        <f>112.97/11.51</f>
        <v>9.8149435273675074</v>
      </c>
      <c r="H38" s="21">
        <f t="shared" si="1"/>
        <v>9.8149435273675074</v>
      </c>
    </row>
    <row r="39" spans="1:8" x14ac:dyDescent="0.2">
      <c r="A39" s="23"/>
      <c r="B39" s="35" t="s">
        <v>30</v>
      </c>
      <c r="C39" s="36"/>
      <c r="D39" s="22"/>
      <c r="E39" s="22"/>
      <c r="F39" s="22"/>
      <c r="G39" s="21">
        <f>G32+G33+G34+G35+G36+G37+G38</f>
        <v>35.300527273724612</v>
      </c>
      <c r="H39" s="21">
        <f t="shared" si="1"/>
        <v>35.300527273724612</v>
      </c>
    </row>
    <row r="40" spans="1:8" x14ac:dyDescent="0.2">
      <c r="A40" s="23"/>
      <c r="B40" s="35" t="s">
        <v>31</v>
      </c>
      <c r="C40" s="36"/>
      <c r="D40" s="21">
        <f>D30</f>
        <v>34.269075312066562</v>
      </c>
      <c r="E40" s="21">
        <f>E30</f>
        <v>79.961175728155311</v>
      </c>
      <c r="F40" s="22">
        <f>F30</f>
        <v>0</v>
      </c>
      <c r="G40" s="21">
        <f>G39+G26</f>
        <v>35.300527273724612</v>
      </c>
      <c r="H40" s="21">
        <f>H30+H39</f>
        <v>149.53077831394648</v>
      </c>
    </row>
    <row r="41" spans="1:8" x14ac:dyDescent="0.2">
      <c r="A41" s="26" t="s">
        <v>32</v>
      </c>
      <c r="B41" s="27"/>
      <c r="C41" s="27"/>
      <c r="D41" s="27"/>
      <c r="E41" s="27"/>
      <c r="F41" s="27"/>
      <c r="G41" s="27"/>
      <c r="H41" s="27"/>
    </row>
    <row r="42" spans="1:8" x14ac:dyDescent="0.2">
      <c r="A42" s="18">
        <v>10</v>
      </c>
      <c r="B42" s="24"/>
      <c r="C42" s="19" t="s">
        <v>33</v>
      </c>
      <c r="D42" s="21">
        <f>D40/100*20</f>
        <v>6.8538150624133118</v>
      </c>
      <c r="E42" s="21">
        <f t="shared" ref="E42:G42" si="2">E40/100*20</f>
        <v>15.992235145631062</v>
      </c>
      <c r="F42" s="21">
        <f t="shared" si="2"/>
        <v>0</v>
      </c>
      <c r="G42" s="21">
        <f t="shared" si="2"/>
        <v>7.0601054547449227</v>
      </c>
      <c r="H42" s="21">
        <f>H40/100*20</f>
        <v>29.906155662789295</v>
      </c>
    </row>
    <row r="43" spans="1:8" x14ac:dyDescent="0.2">
      <c r="A43" s="23"/>
      <c r="B43" s="35" t="s">
        <v>34</v>
      </c>
      <c r="C43" s="36"/>
      <c r="D43" s="21">
        <f>D42</f>
        <v>6.8538150624133118</v>
      </c>
      <c r="E43" s="21">
        <f>E42</f>
        <v>15.992235145631062</v>
      </c>
      <c r="F43" s="22">
        <f>F42</f>
        <v>0</v>
      </c>
      <c r="G43" s="21">
        <f>G42</f>
        <v>7.0601054547449227</v>
      </c>
      <c r="H43" s="21">
        <f>D43+E43+F43+G43</f>
        <v>29.906155662789295</v>
      </c>
    </row>
    <row r="44" spans="1:8" x14ac:dyDescent="0.2">
      <c r="A44" s="23"/>
      <c r="B44" s="35" t="s">
        <v>35</v>
      </c>
      <c r="C44" s="36"/>
      <c r="D44" s="21">
        <f>D40+D42</f>
        <v>41.122890374479873</v>
      </c>
      <c r="E44" s="21">
        <f>E40+E42</f>
        <v>95.953410873786368</v>
      </c>
      <c r="F44" s="21">
        <f t="shared" ref="F44" si="3">F40+F42</f>
        <v>0</v>
      </c>
      <c r="G44" s="21">
        <f>G40+G42</f>
        <v>42.360632728469533</v>
      </c>
      <c r="H44" s="21">
        <f>H40+H42</f>
        <v>179.43693397673579</v>
      </c>
    </row>
  </sheetData>
  <mergeCells count="23">
    <mergeCell ref="B40:C40"/>
    <mergeCell ref="A41:H41"/>
    <mergeCell ref="B43:C43"/>
    <mergeCell ref="B44:C44"/>
    <mergeCell ref="B26:C26"/>
    <mergeCell ref="A27:H27"/>
    <mergeCell ref="B29:C29"/>
    <mergeCell ref="B30:C30"/>
    <mergeCell ref="A31:H31"/>
    <mergeCell ref="B39:C39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Глюкова Виктория Николаевна</cp:lastModifiedBy>
  <dcterms:created xsi:type="dcterms:W3CDTF">2022-07-06T13:17:17Z</dcterms:created>
  <dcterms:modified xsi:type="dcterms:W3CDTF">2022-07-14T12:06:12Z</dcterms:modified>
</cp:coreProperties>
</file>