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2-1-20-1-01-07-0-0175\"/>
    </mc:Choice>
  </mc:AlternateContent>
  <xr:revisionPtr revIDLastSave="0" documentId="13_ncr:1_{6E00EC3C-958D-49B9-A86E-E6EED9743261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стоимости'!$A$1:$I$49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4" l="1"/>
  <c r="H35" i="4"/>
  <c r="H33" i="4"/>
  <c r="H32" i="4"/>
  <c r="D287" i="5" l="1"/>
  <c r="D286" i="5"/>
  <c r="D19" i="4" l="1"/>
  <c r="D18" i="4"/>
  <c r="E19" i="4" l="1"/>
  <c r="F19" i="4" l="1"/>
  <c r="H19" i="4" s="1"/>
  <c r="H25" i="4" s="1"/>
  <c r="C34" i="4" l="1"/>
  <c r="E34" i="4" s="1"/>
  <c r="F34" i="4" s="1"/>
  <c r="G34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E17" i="4" s="1"/>
  <c r="F17" i="4" s="1"/>
  <c r="H17" i="4" s="1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E16" i="4" s="1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8" i="4" l="1"/>
  <c r="F18" i="4" s="1"/>
  <c r="H18" i="4" s="1"/>
  <c r="C20" i="6"/>
  <c r="C6" i="6"/>
  <c r="F16" i="4" l="1"/>
  <c r="H16" i="4" l="1"/>
  <c r="H24" i="4" s="1"/>
  <c r="C33" i="4" l="1"/>
  <c r="H23" i="4" l="1"/>
  <c r="H26" i="4" s="1"/>
  <c r="H27" i="4" s="1"/>
  <c r="E33" i="4"/>
  <c r="F33" i="4" s="1"/>
  <c r="G33" i="4" s="1"/>
  <c r="C32" i="4" l="1"/>
  <c r="C36" i="4" s="1"/>
  <c r="C39" i="4" l="1"/>
  <c r="E36" i="4"/>
  <c r="F36" i="4" s="1"/>
  <c r="G36" i="4" s="1"/>
  <c r="C38" i="4"/>
  <c r="J27" i="4"/>
  <c r="C37" i="4"/>
  <c r="E37" i="4" s="1"/>
  <c r="F37" i="4" s="1"/>
  <c r="G37" i="4" s="1"/>
  <c r="E32" i="4"/>
  <c r="F32" i="4" s="1"/>
  <c r="C40" i="4"/>
  <c r="C35" i="4" l="1"/>
  <c r="G32" i="4"/>
  <c r="E39" i="4"/>
  <c r="F39" i="4" s="1"/>
  <c r="G39" i="4" l="1"/>
  <c r="E38" i="4" l="1"/>
  <c r="F38" i="4" s="1"/>
  <c r="E40" i="4"/>
  <c r="G38" i="4" l="1"/>
  <c r="E35" i="4"/>
  <c r="E41" i="4" s="1"/>
  <c r="C41" i="4"/>
  <c r="F40" i="4"/>
  <c r="G40" i="4" s="1"/>
  <c r="F35" i="4" l="1"/>
  <c r="G35" i="4" l="1"/>
  <c r="G41" i="4" s="1"/>
  <c r="F41" i="4"/>
</calcChain>
</file>

<file path=xl/sharedStrings.xml><?xml version="1.0" encoding="utf-8"?>
<sst xmlns="http://schemas.openxmlformats.org/spreadsheetml/2006/main" count="688" uniqueCount="381">
  <si>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</si>
  <si>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</si>
  <si>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</si>
  <si>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</si>
  <si>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</si>
  <si>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</si>
  <si>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</si>
  <si>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</si>
  <si>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</si>
  <si>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</si>
  <si>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</si>
  <si>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</si>
  <si>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</si>
  <si>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</si>
  <si>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</si>
  <si>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</si>
  <si>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</si>
  <si>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</si>
  <si>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</si>
  <si>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</si>
  <si>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</si>
  <si>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</si>
  <si>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</si>
  <si>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</si>
  <si>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</si>
  <si>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</si>
  <si>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</si>
  <si>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</si>
  <si>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</si>
  <si>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</si>
  <si>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</si>
  <si>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</si>
  <si>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</si>
  <si>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</si>
  <si>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</si>
  <si>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</si>
  <si>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</si>
  <si>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</si>
  <si>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</si>
  <si>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</si>
  <si>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</si>
  <si>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</si>
  <si>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</si>
  <si>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</si>
  <si>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</si>
  <si>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</si>
  <si>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</si>
  <si>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</si>
  <si>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</si>
  <si>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</si>
  <si>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</si>
  <si>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</si>
  <si>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</si>
  <si>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</si>
  <si>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</si>
  <si>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</si>
  <si>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</si>
  <si>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</si>
  <si>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</si>
  <si>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</si>
  <si>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</si>
  <si>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</si>
  <si>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</si>
  <si>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</si>
  <si>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</si>
  <si>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</si>
  <si>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</si>
  <si>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</si>
  <si>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</si>
  <si>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</si>
  <si>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</si>
  <si>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</si>
  <si>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</si>
  <si>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</si>
  <si>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</si>
  <si>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</si>
  <si>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</si>
  <si>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</si>
  <si>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</si>
  <si>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</si>
  <si>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</si>
  <si>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</si>
  <si>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</si>
  <si>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</si>
  <si>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</si>
  <si>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</si>
  <si>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</si>
  <si>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</si>
  <si>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</si>
  <si>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</si>
  <si>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</si>
  <si>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</si>
  <si>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</si>
  <si>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</si>
  <si>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</si>
  <si>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</si>
  <si>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</si>
  <si>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</si>
  <si>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</si>
  <si>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</si>
  <si>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</si>
  <si>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</si>
  <si>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</si>
  <si>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</si>
  <si>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</si>
  <si>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</si>
  <si>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</si>
  <si>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</si>
  <si>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</si>
  <si>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</si>
  <si>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</si>
  <si>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</si>
  <si>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</si>
  <si>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</si>
  <si>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</si>
  <si>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</si>
  <si>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</si>
  <si>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</si>
  <si>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</si>
  <si>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</si>
  <si>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</si>
  <si>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</si>
  <si>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</si>
  <si>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</si>
  <si>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</si>
  <si>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</si>
  <si>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</si>
  <si>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</si>
  <si>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</si>
  <si>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</si>
  <si>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</si>
  <si>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</si>
  <si>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</si>
  <si>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</si>
  <si>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</si>
  <si>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</si>
  <si>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</si>
  <si>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</si>
  <si>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</si>
  <si>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</si>
  <si>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</si>
  <si>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</si>
  <si>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</si>
  <si>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</si>
  <si>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</si>
  <si>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</si>
  <si>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</si>
  <si>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</si>
  <si>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</si>
  <si>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</si>
  <si>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</si>
  <si>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</si>
  <si>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</si>
  <si>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</si>
  <si>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</si>
  <si>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</si>
  <si>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</si>
  <si>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</si>
  <si>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</si>
  <si>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</si>
  <si>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</si>
  <si>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</si>
  <si>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</si>
  <si>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</si>
  <si>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</si>
  <si>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</si>
  <si>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</si>
  <si>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</si>
  <si>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</si>
  <si>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</si>
  <si>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</si>
  <si>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</si>
  <si>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</si>
  <si>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</si>
  <si>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</si>
  <si>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</si>
  <si>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</si>
  <si>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</si>
  <si>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</si>
  <si>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</si>
  <si>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</si>
  <si>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</si>
  <si>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</si>
  <si>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</si>
  <si>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</si>
  <si>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</si>
  <si>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</si>
  <si>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</si>
  <si>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</si>
  <si>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</si>
  <si>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</si>
  <si>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</si>
  <si>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</si>
  <si>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</si>
  <si>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</si>
  <si>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</si>
  <si>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</si>
  <si>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</si>
  <si>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</si>
  <si>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</si>
  <si>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</si>
  <si>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</si>
  <si>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</si>
  <si>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</si>
  <si>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</si>
  <si>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</si>
  <si>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</si>
  <si>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</si>
  <si>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</si>
  <si>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</si>
  <si>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</si>
  <si>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</si>
  <si>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</si>
  <si>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</si>
  <si>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</si>
  <si>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</si>
  <si>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</si>
  <si>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</si>
  <si>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</si>
  <si>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</si>
  <si>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</si>
  <si>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</si>
  <si>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</si>
  <si>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</si>
  <si>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</si>
  <si>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</si>
  <si>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</si>
  <si>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</si>
  <si>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</si>
  <si>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</si>
  <si>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</si>
  <si>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</si>
  <si>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</si>
  <si>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</si>
  <si>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</si>
  <si>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</si>
  <si>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</si>
  <si>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</si>
  <si>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</si>
  <si>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</si>
  <si>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</si>
  <si>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</si>
  <si>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</si>
  <si>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</si>
  <si>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</si>
  <si>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</si>
  <si>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</si>
  <si>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</si>
  <si>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</si>
  <si>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</si>
  <si>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</si>
  <si>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</si>
  <si>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</si>
  <si>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</si>
  <si>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</si>
  <si>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</si>
  <si>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</si>
  <si>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</si>
  <si>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</si>
  <si>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</si>
  <si>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</si>
  <si>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</si>
  <si>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</si>
  <si>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</si>
  <si>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</si>
  <si>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</si>
  <si>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</si>
  <si>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</si>
  <si>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</si>
  <si>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</si>
  <si>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</si>
  <si>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</si>
  <si>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</si>
  <si>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</si>
  <si>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</si>
  <si>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</si>
  <si>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</si>
  <si>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</si>
  <si>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</si>
  <si>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</si>
  <si>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</si>
  <si>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</si>
  <si>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</si>
  <si>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</si>
  <si>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</si>
  <si>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</si>
  <si>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</si>
  <si>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</si>
  <si>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</si>
  <si>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</si>
  <si>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</si>
  <si>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</si>
  <si>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</si>
  <si>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</si>
  <si>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</si>
  <si>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</si>
  <si>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</si>
  <si>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</si>
  <si>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</si>
  <si>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</si>
  <si>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</si>
  <si>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</si>
  <si>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</si>
  <si>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</si>
  <si>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</si>
  <si>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</si>
  <si>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</si>
  <si>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</si>
  <si>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</si>
  <si>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</si>
  <si>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</si>
  <si>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</si>
  <si>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</si>
  <si>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</si>
  <si>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</si>
  <si>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</si>
  <si>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</si>
  <si>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</si>
  <si>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</si>
  <si>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</si>
  <si>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</si>
  <si>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</si>
  <si>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</si>
  <si>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</si>
  <si>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</si>
  <si>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</si>
  <si>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</si>
  <si>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</si>
  <si>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</si>
  <si>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</si>
  <si>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</si>
  <si>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</si>
  <si>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</si>
  <si>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</si>
  <si>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</si>
  <si>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</si>
  <si>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</si>
  <si>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</si>
  <si>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</si>
  <si>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</si>
  <si>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</si>
  <si>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</si>
  <si>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</si>
  <si>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</si>
  <si>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</si>
  <si>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</si>
  <si>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</si>
  <si>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</si>
  <si>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</si>
  <si>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</si>
  <si>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</si>
  <si>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</si>
  <si>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</si>
  <si>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</si>
  <si>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</si>
  <si>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</si>
  <si>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</si>
  <si>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</si>
  <si>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</si>
  <si>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</si>
  <si>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</si>
  <si>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</si>
  <si>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</si>
  <si>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</si>
  <si>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</si>
  <si>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</si>
  <si>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</si>
  <si>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</si>
  <si>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</si>
  <si>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</si>
  <si>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</si>
  <si>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</si>
  <si>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</si>
  <si>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</si>
  <si>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</si>
  <si>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</si>
  <si>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</si>
  <si>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</si>
  <si>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L_22-1-20-1-01-07-0-0175</t>
  </si>
  <si>
    <t>Волх, Стр-во КЛ-0,4 кв от ТП - 23 взамен сущ. КЛ-0,4 кВ (инв. № 030000746) до ВРУ (Кирова,18) в г. Волхов ЛО (22-1-20-1-01-07-0-0175)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</si>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</sst>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3" fontId="15" fillId="0" borderId="0" xfId="1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0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43" fontId="7" fillId="0" borderId="0" xfId="0" applyNumberFormat="1" applyFont="1" applyFill="1"/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2">
    <dxf>
      <font>
        <color rgb="FFFF0000"/>
      </font>
      <fill>
        <patternFill>
          <bgColor rgb="FFFFCCCC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1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2.140625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6" style="62" customWidth="1"/>
    <col min="8" max="9" width="15.7109375" style="62" customWidth="1"/>
    <col min="10" max="10" width="13.5703125" style="62" hidden="1" customWidth="1"/>
    <col min="11" max="11" width="0" style="62" hidden="1" customWidth="1"/>
    <col min="12" max="12" width="14.140625" style="62" hidden="1" customWidth="1"/>
    <col min="13" max="13" width="10.28515625" style="62" hidden="1" customWidth="1"/>
    <col min="14" max="15" width="0" style="62" hidden="1" customWidth="1"/>
    <col min="16" max="16" width="15.28515625" style="62" hidden="1" customWidth="1"/>
    <col min="17" max="18" width="0" style="62" hidden="1" customWidth="1"/>
    <col min="19" max="16384" width="9.140625" style="62"/>
  </cols>
  <sheetData>
    <row r="1" spans="1:17" x14ac:dyDescent="0.25">
      <c r="H1" s="2" t="s">
        <v>37</v>
      </c>
      <c r="I1" s="2"/>
    </row>
    <row r="3" spans="1:17" x14ac:dyDescent="0.25">
      <c r="A3" s="63" t="s">
        <v>19</v>
      </c>
    </row>
    <row r="5" spans="1:17" x14ac:dyDescent="0.25">
      <c r="A5" s="111" t="s">
        <v>379</v>
      </c>
      <c r="B5" s="111"/>
      <c r="C5" s="111"/>
      <c r="D5" s="111"/>
      <c r="E5" s="111"/>
      <c r="F5" s="111"/>
    </row>
    <row r="7" spans="1:17" ht="21" customHeight="1" x14ac:dyDescent="0.25">
      <c r="A7" s="64" t="s">
        <v>8</v>
      </c>
      <c r="F7" s="112" t="s">
        <v>378</v>
      </c>
      <c r="G7" s="112"/>
      <c r="H7" s="112"/>
      <c r="I7" s="59"/>
    </row>
    <row r="8" spans="1:17" x14ac:dyDescent="0.25">
      <c r="A8" s="65"/>
    </row>
    <row r="9" spans="1:17" x14ac:dyDescent="0.25">
      <c r="A9" s="64" t="s">
        <v>15</v>
      </c>
      <c r="F9" s="112" t="s">
        <v>335</v>
      </c>
      <c r="G9" s="112"/>
      <c r="H9" s="112"/>
      <c r="I9" s="59"/>
    </row>
    <row r="10" spans="1:17" x14ac:dyDescent="0.25">
      <c r="A10" s="65"/>
    </row>
    <row r="11" spans="1:17" x14ac:dyDescent="0.25">
      <c r="A11" s="66" t="s">
        <v>20</v>
      </c>
      <c r="B11" s="67"/>
      <c r="C11" s="67"/>
    </row>
    <row r="12" spans="1:17" x14ac:dyDescent="0.25">
      <c r="H12" s="68" t="s">
        <v>380</v>
      </c>
      <c r="I12" s="68"/>
    </row>
    <row r="13" spans="1:17" s="61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69"/>
      <c r="J13" s="58"/>
      <c r="K13" s="57"/>
      <c r="L13" s="70">
        <v>7.46</v>
      </c>
    </row>
    <row r="14" spans="1:17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69"/>
      <c r="J14" s="57"/>
      <c r="K14" s="57"/>
      <c r="L14" s="70">
        <v>6.16</v>
      </c>
      <c r="N14" s="71"/>
      <c r="O14" s="72"/>
      <c r="P14" s="52"/>
      <c r="Q14" s="73"/>
    </row>
    <row r="15" spans="1:17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56"/>
      <c r="K15" s="56"/>
      <c r="L15" s="70">
        <v>5.62</v>
      </c>
      <c r="N15" s="71"/>
      <c r="O15" s="72"/>
      <c r="P15" s="79"/>
      <c r="Q15" s="80"/>
    </row>
    <row r="16" spans="1:17" ht="15.75" x14ac:dyDescent="0.25">
      <c r="A16" s="81" t="s">
        <v>355</v>
      </c>
      <c r="B16" s="82" t="s">
        <v>162</v>
      </c>
      <c r="C16" s="83" t="s">
        <v>327</v>
      </c>
      <c r="D16" s="84">
        <v>0.1</v>
      </c>
      <c r="E16" s="84">
        <f ca="1">VLOOKUP(B16,'Типовые 2 кв. 2021'!B:D,3,)</f>
        <v>315055.53333333338</v>
      </c>
      <c r="F16" s="84">
        <f ca="1">D16*E16</f>
        <v>31505.553333333341</v>
      </c>
      <c r="G16" s="85">
        <v>5.62</v>
      </c>
      <c r="H16" s="84">
        <f ca="1">F16*G16</f>
        <v>177061.20973333338</v>
      </c>
      <c r="I16" s="86"/>
      <c r="K16" s="78"/>
      <c r="L16" s="78"/>
      <c r="N16" s="71"/>
      <c r="O16" s="72"/>
      <c r="P16" s="79"/>
      <c r="Q16" s="80"/>
    </row>
    <row r="17" spans="1:17" ht="15.75" x14ac:dyDescent="0.25">
      <c r="A17" s="81" t="s">
        <v>354</v>
      </c>
      <c r="B17" s="82" t="s">
        <v>313</v>
      </c>
      <c r="C17" s="83" t="s">
        <v>353</v>
      </c>
      <c r="D17" s="84">
        <v>1</v>
      </c>
      <c r="E17" s="84">
        <f ca="1">VLOOKUP(B17,'Типовые 2 кв. 2021'!B:D,3,)</f>
        <v>58704.700000000004</v>
      </c>
      <c r="F17" s="84">
        <f ca="1">D17*E17</f>
        <v>58704.700000000004</v>
      </c>
      <c r="G17" s="85">
        <v>5.62</v>
      </c>
      <c r="H17" s="84">
        <f ca="1">F17*G17</f>
        <v>329920.41400000005</v>
      </c>
      <c r="I17" s="86"/>
      <c r="K17" s="78"/>
      <c r="L17" s="78"/>
      <c r="N17" s="71"/>
      <c r="O17" s="72"/>
      <c r="P17" s="79"/>
      <c r="Q17" s="80"/>
    </row>
    <row r="18" spans="1:17" ht="15.75" x14ac:dyDescent="0.25">
      <c r="A18" s="87"/>
      <c r="B18" s="88" t="s">
        <v>2</v>
      </c>
      <c r="C18" s="83" t="s">
        <v>353</v>
      </c>
      <c r="D18" s="84">
        <f ca="1">D17</f>
        <v>1</v>
      </c>
      <c r="E18" s="84">
        <f ca="1">E17-E19</f>
        <v>12283.840000000004</v>
      </c>
      <c r="F18" s="84">
        <f t="shared" ref="F18:F19" ca="1" si="0">D18*E18</f>
        <v>12283.840000000004</v>
      </c>
      <c r="G18" s="85">
        <v>5.62</v>
      </c>
      <c r="H18" s="84">
        <f t="shared" ref="H18:H19" ca="1" si="1">F18*G18</f>
        <v>69035.180800000016</v>
      </c>
      <c r="I18" s="86"/>
      <c r="K18" s="78"/>
      <c r="L18" s="78"/>
      <c r="N18" s="71"/>
      <c r="O18" s="72"/>
      <c r="P18" s="79"/>
      <c r="Q18" s="80"/>
    </row>
    <row r="19" spans="1:17" ht="15.75" x14ac:dyDescent="0.25">
      <c r="A19" s="87"/>
      <c r="B19" s="88" t="s">
        <v>3</v>
      </c>
      <c r="C19" s="83" t="s">
        <v>353</v>
      </c>
      <c r="D19" s="84">
        <f ca="1">D17</f>
        <v>1</v>
      </c>
      <c r="E19" s="50">
        <f ca="1">VLOOKUP(B17,'Типовые 2 кв. 2021'!B:E,4,)</f>
        <v>46420.86</v>
      </c>
      <c r="F19" s="84">
        <f t="shared" ca="1" si="0"/>
        <v>46420.86</v>
      </c>
      <c r="G19" s="85">
        <v>5.62</v>
      </c>
      <c r="H19" s="84">
        <f t="shared" ca="1" si="1"/>
        <v>260885.23320000002</v>
      </c>
      <c r="I19" s="86"/>
      <c r="N19" s="71"/>
      <c r="O19" s="72"/>
      <c r="P19" s="79"/>
      <c r="Q19" s="80"/>
    </row>
    <row r="20" spans="1:17" ht="15.75" x14ac:dyDescent="0.25">
      <c r="A20" s="87"/>
      <c r="B20" s="88"/>
      <c r="C20" s="83"/>
      <c r="D20" s="84"/>
      <c r="E20" s="50"/>
      <c r="F20" s="84"/>
      <c r="G20" s="85"/>
      <c r="H20" s="84"/>
      <c r="I20" s="86"/>
      <c r="N20" s="71"/>
      <c r="O20" s="72"/>
      <c r="P20" s="79"/>
      <c r="Q20" s="80"/>
    </row>
    <row r="21" spans="1:17" x14ac:dyDescent="0.25">
      <c r="A21" s="87"/>
      <c r="B21" s="76"/>
      <c r="C21" s="83"/>
      <c r="D21" s="85"/>
      <c r="E21" s="85"/>
      <c r="F21" s="85"/>
      <c r="G21" s="85"/>
      <c r="H21" s="85"/>
      <c r="I21" s="89"/>
    </row>
    <row r="22" spans="1:17" x14ac:dyDescent="0.25">
      <c r="A22" s="87"/>
      <c r="B22" s="76"/>
      <c r="C22" s="83"/>
      <c r="D22" s="85"/>
      <c r="E22" s="85"/>
      <c r="F22" s="85"/>
      <c r="G22" s="85"/>
      <c r="H22" s="85"/>
      <c r="I22" s="89"/>
    </row>
    <row r="23" spans="1:17" x14ac:dyDescent="0.25">
      <c r="A23" s="87"/>
      <c r="B23" s="75" t="s">
        <v>12</v>
      </c>
      <c r="C23" s="83"/>
      <c r="D23" s="85"/>
      <c r="E23" s="85"/>
      <c r="F23" s="85"/>
      <c r="G23" s="85"/>
      <c r="H23" s="85">
        <f ca="1">SUM(H24:H25)</f>
        <v>506981.62373333343</v>
      </c>
      <c r="I23" s="89"/>
    </row>
    <row r="24" spans="1:17" x14ac:dyDescent="0.25">
      <c r="A24" s="87"/>
      <c r="B24" s="90" t="s">
        <v>2</v>
      </c>
      <c r="C24" s="83"/>
      <c r="D24" s="85"/>
      <c r="E24" s="85"/>
      <c r="F24" s="85"/>
      <c r="G24" s="85"/>
      <c r="H24" s="85">
        <f ca="1">H16+H18</f>
        <v>246096.39053333341</v>
      </c>
      <c r="I24" s="89"/>
    </row>
    <row r="25" spans="1:17" x14ac:dyDescent="0.25">
      <c r="A25" s="87"/>
      <c r="B25" s="90" t="s">
        <v>3</v>
      </c>
      <c r="C25" s="83"/>
      <c r="D25" s="85"/>
      <c r="E25" s="85"/>
      <c r="F25" s="85"/>
      <c r="G25" s="85"/>
      <c r="H25" s="85">
        <f ca="1">H19</f>
        <v>260885.23320000002</v>
      </c>
      <c r="I25" s="89"/>
    </row>
    <row r="26" spans="1:17" x14ac:dyDescent="0.25">
      <c r="A26" s="74" t="s">
        <v>24</v>
      </c>
      <c r="B26" s="75" t="s">
        <v>31</v>
      </c>
      <c r="C26" s="83"/>
      <c r="D26" s="85"/>
      <c r="E26" s="85"/>
      <c r="F26" s="85"/>
      <c r="G26" s="85"/>
      <c r="H26" s="85">
        <f ca="1">H23*0.08</f>
        <v>40558.529898666675</v>
      </c>
      <c r="I26" s="89"/>
    </row>
    <row r="27" spans="1:17" x14ac:dyDescent="0.25">
      <c r="A27" s="74" t="s">
        <v>26</v>
      </c>
      <c r="B27" s="75" t="s">
        <v>25</v>
      </c>
      <c r="C27" s="83"/>
      <c r="D27" s="85"/>
      <c r="E27" s="85"/>
      <c r="F27" s="85"/>
      <c r="G27" s="85"/>
      <c r="H27" s="85">
        <f ca="1">H26+H23</f>
        <v>547540.15363200009</v>
      </c>
      <c r="I27" s="89"/>
      <c r="J27" s="91">
        <f ca="1">H27-(SUM(C32:C34))</f>
        <v>0</v>
      </c>
    </row>
    <row r="28" spans="1:17" x14ac:dyDescent="0.25">
      <c r="A28" s="92"/>
      <c r="B28" s="56"/>
      <c r="C28" s="56"/>
    </row>
    <row r="29" spans="1:17" x14ac:dyDescent="0.25">
      <c r="A29" s="67" t="s">
        <v>13</v>
      </c>
      <c r="B29" s="56"/>
      <c r="C29" s="56"/>
    </row>
    <row r="30" spans="1:17" x14ac:dyDescent="0.25">
      <c r="A30" s="93"/>
      <c r="B30" s="56"/>
      <c r="C30" s="56"/>
      <c r="I30" s="68" t="s">
        <v>380</v>
      </c>
    </row>
    <row r="31" spans="1:17" ht="63.75" customHeight="1" x14ac:dyDescent="0.25">
      <c r="A31" s="94" t="s">
        <v>9</v>
      </c>
      <c r="B31" s="94" t="s">
        <v>0</v>
      </c>
      <c r="C31" s="94" t="s">
        <v>44</v>
      </c>
      <c r="D31" s="94" t="s">
        <v>40</v>
      </c>
      <c r="E31" s="94" t="s">
        <v>16</v>
      </c>
      <c r="F31" s="94" t="s">
        <v>17</v>
      </c>
      <c r="G31" s="94" t="s">
        <v>18</v>
      </c>
      <c r="H31" s="94" t="s">
        <v>377</v>
      </c>
      <c r="I31" s="94" t="s">
        <v>373</v>
      </c>
    </row>
    <row r="32" spans="1:17" ht="15.75" x14ac:dyDescent="0.25">
      <c r="A32" s="95">
        <v>1</v>
      </c>
      <c r="B32" s="90" t="s">
        <v>1</v>
      </c>
      <c r="C32" s="96">
        <f ca="1">H26</f>
        <v>40558.529898666675</v>
      </c>
      <c r="D32" s="97">
        <v>1.0760000000000001</v>
      </c>
      <c r="E32" s="55">
        <f ca="1">C32*D32</f>
        <v>43640.978170965347</v>
      </c>
      <c r="F32" s="55">
        <f ca="1">E32*0.2</f>
        <v>8728.1956341930691</v>
      </c>
      <c r="G32" s="55">
        <f ca="1">E32+F32</f>
        <v>52369.173805158418</v>
      </c>
      <c r="H32" s="55">
        <f ca="1">I32*1.2</f>
        <v>70737.459751114657</v>
      </c>
      <c r="I32" s="55">
        <v>58947.883125928878</v>
      </c>
      <c r="J32" s="71"/>
      <c r="K32" s="72"/>
      <c r="L32" s="79"/>
      <c r="M32" s="98"/>
    </row>
    <row r="33" spans="1:13" ht="15.75" x14ac:dyDescent="0.25">
      <c r="A33" s="95">
        <v>2</v>
      </c>
      <c r="B33" s="90" t="s">
        <v>2</v>
      </c>
      <c r="C33" s="99">
        <f ca="1">H24</f>
        <v>246096.39053333341</v>
      </c>
      <c r="D33" s="97">
        <v>1.0760000000000001</v>
      </c>
      <c r="E33" s="55">
        <f t="shared" ref="E33:E40" ca="1" si="2">C33*D33</f>
        <v>264799.71621386678</v>
      </c>
      <c r="F33" s="55">
        <f t="shared" ref="F33:F40" ca="1" si="3">E33*0.2</f>
        <v>52959.943242773355</v>
      </c>
      <c r="G33" s="55">
        <f t="shared" ref="G33:G40" ca="1" si="4">E33+F33</f>
        <v>317759.65945664013</v>
      </c>
      <c r="H33" s="55">
        <f ca="1">I33*1.2</f>
        <v>739684.517741638</v>
      </c>
      <c r="I33" s="55">
        <v>616403.76478469837</v>
      </c>
      <c r="J33" s="71"/>
      <c r="K33" s="72"/>
      <c r="L33" s="79"/>
      <c r="M33" s="98"/>
    </row>
    <row r="34" spans="1:13" ht="15.75" x14ac:dyDescent="0.25">
      <c r="A34" s="95">
        <v>3</v>
      </c>
      <c r="B34" s="90" t="s">
        <v>3</v>
      </c>
      <c r="C34" s="99">
        <f ca="1">H25</f>
        <v>260885.23320000002</v>
      </c>
      <c r="D34" s="97">
        <v>1.0760000000000001</v>
      </c>
      <c r="E34" s="55">
        <f t="shared" ca="1" si="2"/>
        <v>280712.51092320005</v>
      </c>
      <c r="F34" s="55">
        <f t="shared" ca="1" si="3"/>
        <v>56142.502184640012</v>
      </c>
      <c r="G34" s="55">
        <f t="shared" ca="1" si="4"/>
        <v>336855.01310784009</v>
      </c>
      <c r="H34" s="55"/>
      <c r="I34" s="55"/>
      <c r="J34" s="71"/>
      <c r="K34" s="72"/>
      <c r="L34" s="79"/>
      <c r="M34" s="98"/>
    </row>
    <row r="35" spans="1:13" ht="15.75" x14ac:dyDescent="0.25">
      <c r="A35" s="95">
        <v>4</v>
      </c>
      <c r="B35" s="90" t="s">
        <v>7</v>
      </c>
      <c r="C35" s="99">
        <f ca="1">SUM(C36:C40)</f>
        <v>90727.403456822416</v>
      </c>
      <c r="D35" s="97">
        <v>1.0760000000000001</v>
      </c>
      <c r="E35" s="55">
        <f t="shared" ca="1" si="2"/>
        <v>97622.686119540929</v>
      </c>
      <c r="F35" s="55">
        <f t="shared" ca="1" si="3"/>
        <v>19524.537223908188</v>
      </c>
      <c r="G35" s="55">
        <f t="shared" ca="1" si="4"/>
        <v>117147.22334344912</v>
      </c>
      <c r="H35" s="55">
        <f ca="1">I35*1.2</f>
        <v>70737.459751114657</v>
      </c>
      <c r="I35" s="55">
        <v>58947.883125928878</v>
      </c>
      <c r="J35" s="71"/>
      <c r="K35" s="72"/>
      <c r="L35" s="79"/>
      <c r="M35" s="98"/>
    </row>
    <row r="36" spans="1:13" ht="15.75" x14ac:dyDescent="0.25">
      <c r="A36" s="81" t="s">
        <v>356</v>
      </c>
      <c r="B36" s="90" t="s">
        <v>4</v>
      </c>
      <c r="C36" s="99">
        <f ca="1">SUM(C32:C34)*J36</f>
        <v>5311.139490230401</v>
      </c>
      <c r="D36" s="97">
        <v>1.0760000000000001</v>
      </c>
      <c r="E36" s="55">
        <f t="shared" ca="1" si="2"/>
        <v>5714.786091487912</v>
      </c>
      <c r="F36" s="55">
        <f t="shared" ca="1" si="3"/>
        <v>1142.9572182975824</v>
      </c>
      <c r="G36" s="55">
        <f t="shared" ca="1" si="4"/>
        <v>6857.7433097854946</v>
      </c>
      <c r="H36" s="55"/>
      <c r="I36" s="55"/>
      <c r="J36" s="100">
        <v>9.7000000000000003E-3</v>
      </c>
      <c r="K36" s="72"/>
      <c r="L36" s="79"/>
      <c r="M36" s="98"/>
    </row>
    <row r="37" spans="1:13" ht="15.75" x14ac:dyDescent="0.25">
      <c r="A37" s="81" t="s">
        <v>357</v>
      </c>
      <c r="B37" s="101" t="s">
        <v>38</v>
      </c>
      <c r="C37" s="99">
        <f ca="1">SUM(C32:C34)*J37</f>
        <v>11717.359287724801</v>
      </c>
      <c r="D37" s="97">
        <v>1.0760000000000001</v>
      </c>
      <c r="E37" s="55">
        <f t="shared" ca="1" si="2"/>
        <v>12607.878593591886</v>
      </c>
      <c r="F37" s="55">
        <f t="shared" ca="1" si="3"/>
        <v>2521.5757187183772</v>
      </c>
      <c r="G37" s="55">
        <f t="shared" ca="1" si="4"/>
        <v>15129.454312310263</v>
      </c>
      <c r="H37" s="55"/>
      <c r="I37" s="55"/>
      <c r="J37" s="100">
        <v>2.1399999999999999E-2</v>
      </c>
      <c r="K37" s="72"/>
      <c r="L37" s="79"/>
      <c r="M37" s="98"/>
    </row>
    <row r="38" spans="1:13" ht="15.75" x14ac:dyDescent="0.25">
      <c r="A38" s="81" t="s">
        <v>358</v>
      </c>
      <c r="B38" s="101" t="s">
        <v>39</v>
      </c>
      <c r="C38" s="99">
        <f ca="1">SUM(C32:C34)*J38</f>
        <v>46212.388966540806</v>
      </c>
      <c r="D38" s="97">
        <v>1.0760000000000001</v>
      </c>
      <c r="E38" s="55">
        <f t="shared" ca="1" si="2"/>
        <v>49724.530527997907</v>
      </c>
      <c r="F38" s="55">
        <f t="shared" ca="1" si="3"/>
        <v>9944.9061055995826</v>
      </c>
      <c r="G38" s="55">
        <f t="shared" ca="1" si="4"/>
        <v>59669.436633597492</v>
      </c>
      <c r="H38" s="55"/>
      <c r="I38" s="55"/>
      <c r="J38" s="100">
        <v>8.4400000000000003E-2</v>
      </c>
      <c r="K38" s="72"/>
      <c r="L38" s="79"/>
      <c r="M38" s="98"/>
    </row>
    <row r="39" spans="1:13" ht="15.75" x14ac:dyDescent="0.25">
      <c r="A39" s="81" t="s">
        <v>359</v>
      </c>
      <c r="B39" s="90" t="s">
        <v>6</v>
      </c>
      <c r="C39" s="99">
        <f ca="1">SUM(C32:C34)*J39</f>
        <v>15604.894378512003</v>
      </c>
      <c r="D39" s="97">
        <v>1.0760000000000001</v>
      </c>
      <c r="E39" s="55">
        <f t="shared" ca="1" si="2"/>
        <v>16790.866351278917</v>
      </c>
      <c r="F39" s="55">
        <f t="shared" ca="1" si="3"/>
        <v>3358.1732702557838</v>
      </c>
      <c r="G39" s="55">
        <f t="shared" ca="1" si="4"/>
        <v>20149.039621534699</v>
      </c>
      <c r="H39" s="55"/>
      <c r="I39" s="55"/>
      <c r="J39" s="100">
        <v>2.8500000000000001E-2</v>
      </c>
      <c r="K39" s="72"/>
      <c r="L39" s="79"/>
      <c r="M39" s="98"/>
    </row>
    <row r="40" spans="1:13" x14ac:dyDescent="0.25">
      <c r="A40" s="81" t="s">
        <v>360</v>
      </c>
      <c r="B40" s="90" t="s">
        <v>5</v>
      </c>
      <c r="C40" s="99">
        <f ca="1">SUM(C32:C34)*J40</f>
        <v>11881.621333814403</v>
      </c>
      <c r="D40" s="97">
        <v>1.0760000000000001</v>
      </c>
      <c r="E40" s="55">
        <f t="shared" ca="1" si="2"/>
        <v>12784.624555184299</v>
      </c>
      <c r="F40" s="55">
        <f t="shared" ca="1" si="3"/>
        <v>2556.9249110368601</v>
      </c>
      <c r="G40" s="55">
        <f t="shared" ca="1" si="4"/>
        <v>15341.549466221159</v>
      </c>
      <c r="H40" s="55"/>
      <c r="I40" s="55"/>
      <c r="J40" s="102">
        <v>2.1700000000000001E-2</v>
      </c>
    </row>
    <row r="41" spans="1:13" x14ac:dyDescent="0.25">
      <c r="A41" s="87"/>
      <c r="B41" s="103" t="s">
        <v>361</v>
      </c>
      <c r="C41" s="99">
        <f ca="1">SUM(C32:C35)</f>
        <v>638267.55708882248</v>
      </c>
      <c r="D41" s="104"/>
      <c r="E41" s="55">
        <f ca="1">SUM(E32:E35)</f>
        <v>686775.89142757317</v>
      </c>
      <c r="F41" s="55">
        <f ca="1">SUM(F32:F35)</f>
        <v>137355.17828551462</v>
      </c>
      <c r="G41" s="55">
        <f ca="1">SUM(G32:G35)</f>
        <v>824131.06971308775</v>
      </c>
      <c r="H41" s="55">
        <f ca="1">I41*1.2</f>
        <v>881159.4334920001</v>
      </c>
      <c r="I41" s="55">
        <v>734299.52791000006</v>
      </c>
    </row>
    <row r="43" spans="1:13" s="56" customFormat="1" ht="12.75" x14ac:dyDescent="0.2">
      <c r="A43" s="93" t="s">
        <v>28</v>
      </c>
      <c r="B43" s="93"/>
    </row>
    <row r="44" spans="1:13" s="57" customFormat="1" ht="67.5" customHeight="1" x14ac:dyDescent="0.25">
      <c r="A44" s="105" t="s">
        <v>29</v>
      </c>
      <c r="B44" s="108" t="s">
        <v>374</v>
      </c>
      <c r="C44" s="108"/>
      <c r="D44" s="108"/>
      <c r="E44" s="108"/>
      <c r="F44" s="108"/>
      <c r="G44" s="108"/>
    </row>
    <row r="45" spans="1:13" s="57" customFormat="1" ht="40.5" customHeight="1" x14ac:dyDescent="0.25">
      <c r="A45" s="105" t="s">
        <v>30</v>
      </c>
      <c r="B45" s="108" t="s">
        <v>362</v>
      </c>
      <c r="C45" s="108"/>
      <c r="D45" s="108"/>
      <c r="E45" s="108"/>
      <c r="F45" s="108"/>
      <c r="G45" s="108"/>
      <c r="H45" s="58"/>
      <c r="I45" s="58"/>
      <c r="J45" s="58" t="s">
        <v>369</v>
      </c>
      <c r="K45" s="57">
        <v>7.46</v>
      </c>
    </row>
    <row r="46" spans="1:13" s="57" customFormat="1" ht="28.5" customHeight="1" x14ac:dyDescent="0.25">
      <c r="A46" s="105" t="s">
        <v>32</v>
      </c>
      <c r="B46" s="108" t="s">
        <v>33</v>
      </c>
      <c r="C46" s="108"/>
      <c r="D46" s="108"/>
      <c r="E46" s="108"/>
      <c r="F46" s="108"/>
      <c r="G46" s="108"/>
      <c r="J46" s="57" t="s">
        <v>367</v>
      </c>
      <c r="K46" s="57">
        <v>5.62</v>
      </c>
    </row>
    <row r="47" spans="1:13" s="56" customFormat="1" ht="16.5" customHeight="1" x14ac:dyDescent="0.2">
      <c r="A47" s="105" t="s">
        <v>34</v>
      </c>
      <c r="B47" s="57" t="s">
        <v>375</v>
      </c>
      <c r="C47" s="57"/>
      <c r="J47" s="56" t="s">
        <v>366</v>
      </c>
      <c r="K47" s="56">
        <v>6.16</v>
      </c>
    </row>
    <row r="48" spans="1:13" s="56" customFormat="1" ht="15.75" customHeight="1" x14ac:dyDescent="0.2">
      <c r="A48" s="106" t="s">
        <v>35</v>
      </c>
      <c r="B48" s="57" t="s">
        <v>376</v>
      </c>
      <c r="C48" s="57"/>
    </row>
    <row r="49" spans="1:9" s="56" customFormat="1" ht="18.75" customHeight="1" x14ac:dyDescent="0.2">
      <c r="A49" s="106" t="s">
        <v>36</v>
      </c>
      <c r="B49" s="57" t="s">
        <v>41</v>
      </c>
      <c r="C49" s="57"/>
    </row>
    <row r="50" spans="1:9" s="56" customFormat="1" x14ac:dyDescent="0.2">
      <c r="A50" s="92"/>
      <c r="I50" s="60"/>
    </row>
    <row r="51" spans="1:9" x14ac:dyDescent="0.25">
      <c r="B51" s="57"/>
      <c r="D51" s="107"/>
      <c r="E51" s="107"/>
      <c r="F51" s="107"/>
      <c r="G51" s="107"/>
      <c r="H51" s="107"/>
      <c r="I51" s="107"/>
    </row>
  </sheetData>
  <dataConsolidate>
    <dataRefs count="1">
      <dataRef ref="B8:B287" sheet="Типовые 2 кв. 2021"/>
    </dataRefs>
  </dataConsolidate>
  <mergeCells count="14">
    <mergeCell ref="B44:G44"/>
    <mergeCell ref="B45:G45"/>
    <mergeCell ref="B46:G46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conditionalFormatting sqref="I50">
    <cfRule type="expression" dxfId="1" priority="2">
      <formula>$O50="да"</formula>
    </cfRule>
  </conditionalFormatting>
  <conditionalFormatting sqref="I50">
    <cfRule type="expression" dxfId="0" priority="1">
      <formula>OR($CM50&lt;&gt;0,$CN50&lt;&gt;0,$DS50&lt;&gt;0)</formula>
    </cfRule>
  </conditionalFormatting>
  <dataValidations count="3">
    <dataValidation type="list" allowBlank="1" showInputMessage="1" showErrorMessage="1" sqref="G16:G19" xr:uid="{00000000-0002-0000-0000-000000000000}">
      <formula1>$L$13:$L$15</formula1>
    </dataValidation>
    <dataValidation type="list" allowBlank="1" showInputMessage="1" showErrorMessage="1" sqref="G20:G22" xr:uid="{00000000-0002-0000-0000-000001000000}">
      <formula1>$K$13:$K$15</formula1>
    </dataValidation>
    <dataValidation type="decimal" operator="greaterThanOrEqual" allowBlank="1" showInputMessage="1" showErrorMessage="1" error="Допускается ввод только числовых значений" sqref="D50:I50" xr:uid="{04EE51A7-5A44-4BC0-8674-D09811A6D04E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366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4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4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4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4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4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2022-03-14T10:59:30Z</dcterms:modified>
</cp:coreProperties>
</file>