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1-01-07-0-0168\"/>
    </mc:Choice>
  </mc:AlternateContent>
  <xr:revisionPtr revIDLastSave="0" documentId="13_ncr:1_{85C8E67A-F7CD-47F5-896F-1C8379BF64B1}" xr6:coauthVersionLast="36" xr6:coauthVersionMax="36" xr10:uidLastSave="{00000000-0000-0000-0000-000000000000}"/>
  <bookViews>
    <workbookView xWindow="0" yWindow="0" windowWidth="28800" windowHeight="12225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стоимости'!$A$1:$I$45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4" l="1"/>
  <c r="H31" i="4"/>
  <c r="H29" i="4"/>
  <c r="H28" i="4"/>
  <c r="D287" i="5" l="1"/>
  <c r="D286" i="5"/>
  <c r="C30" i="4" l="1"/>
  <c r="E30" i="4" s="1"/>
  <c r="F30" i="4" s="1"/>
  <c r="G30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E18" i="4" s="1"/>
  <c r="F18" i="4" s="1"/>
  <c r="H18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E16" i="4" s="1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7" i="4" s="1"/>
  <c r="F17" i="4" s="1"/>
  <c r="H17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0" i="4" s="1"/>
  <c r="C29" i="4" l="1"/>
  <c r="H19" i="4" l="1"/>
  <c r="H22" i="4" s="1"/>
  <c r="H23" i="4" s="1"/>
  <c r="E29" i="4"/>
  <c r="F29" i="4" s="1"/>
  <c r="G29" i="4" s="1"/>
  <c r="C28" i="4" l="1"/>
  <c r="C32" i="4" s="1"/>
  <c r="E32" i="4" l="1"/>
  <c r="F32" i="4" s="1"/>
  <c r="G32" i="4" s="1"/>
  <c r="C35" i="4"/>
  <c r="C34" i="4"/>
  <c r="J23" i="4"/>
  <c r="C33" i="4"/>
  <c r="E33" i="4" s="1"/>
  <c r="F33" i="4" s="1"/>
  <c r="G33" i="4" s="1"/>
  <c r="E28" i="4"/>
  <c r="F28" i="4" s="1"/>
  <c r="C36" i="4"/>
  <c r="C31" i="4" l="1"/>
  <c r="G28" i="4"/>
  <c r="E35" i="4"/>
  <c r="F35" i="4" s="1"/>
  <c r="G35" i="4" l="1"/>
  <c r="E34" i="4" l="1"/>
  <c r="F34" i="4" s="1"/>
  <c r="E36" i="4"/>
  <c r="G34" i="4" l="1"/>
  <c r="E31" i="4"/>
  <c r="E37" i="4" s="1"/>
  <c r="C37" i="4"/>
  <c r="F36" i="4"/>
  <c r="G36" i="4" s="1"/>
  <c r="F31" i="4" l="1"/>
  <c r="G31" i="4" l="1"/>
  <c r="G37" i="4" s="1"/>
  <c r="F37" i="4"/>
</calcChain>
</file>

<file path=xl/sharedStrings.xml><?xml version="1.0" encoding="utf-8"?>
<sst xmlns="http://schemas.openxmlformats.org/spreadsheetml/2006/main" count="687" uniqueCount="382">
  <si>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</si>
  <si>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</si>
  <si>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</si>
  <si>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</si>
  <si>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</si>
  <si>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</si>
  <si>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</si>
  <si>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</si>
  <si>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</si>
  <si>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</si>
  <si>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</si>
  <si>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</si>
  <si>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</si>
  <si>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</si>
  <si>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</si>
  <si>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</si>
  <si>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</si>
  <si>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</si>
  <si>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</si>
  <si>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</si>
  <si>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</si>
  <si>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</si>
  <si>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</si>
  <si>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</si>
  <si>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</si>
  <si>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</si>
  <si>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</si>
  <si>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</si>
  <si>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</si>
  <si>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</si>
  <si>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</si>
  <si>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</si>
  <si>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</si>
  <si>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</si>
  <si>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</si>
  <si>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</si>
  <si>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</si>
  <si>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</si>
  <si>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</si>
  <si>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</si>
  <si>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</si>
  <si>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</si>
  <si>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</si>
  <si>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</si>
  <si>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</si>
  <si>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</si>
  <si>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</si>
  <si>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</si>
  <si>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</si>
  <si>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</si>
  <si>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</si>
  <si>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</si>
  <si>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</si>
  <si>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</si>
  <si>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</si>
  <si>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</si>
  <si>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</si>
  <si>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</si>
  <si>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</si>
  <si>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</si>
  <si>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</si>
  <si>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</si>
  <si>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</si>
  <si>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</si>
  <si>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</si>
  <si>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</si>
  <si>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</si>
  <si>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</si>
  <si>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</si>
  <si>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</si>
  <si>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</si>
  <si>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</si>
  <si>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</si>
  <si>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</si>
  <si>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</si>
  <si>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</si>
  <si>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</si>
  <si>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</si>
  <si>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</si>
  <si>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</si>
  <si>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</si>
  <si>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</si>
  <si>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</si>
  <si>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</si>
  <si>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</si>
  <si>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</si>
  <si>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</si>
  <si>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</si>
  <si>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</si>
  <si>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</si>
  <si>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</si>
  <si>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</si>
  <si>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</si>
  <si>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</si>
  <si>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</si>
  <si>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</si>
  <si>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</si>
  <si>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</si>
  <si>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</si>
  <si>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</si>
  <si>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</si>
  <si>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</si>
  <si>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</si>
  <si>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</si>
  <si>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</si>
  <si>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</si>
  <si>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</si>
  <si>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</si>
  <si>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</si>
  <si>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</si>
  <si>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</si>
  <si>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</si>
  <si>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</si>
  <si>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</si>
  <si>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</si>
  <si>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</si>
  <si>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</si>
  <si>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</si>
  <si>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</si>
  <si>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</si>
  <si>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</si>
  <si>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</si>
  <si>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</si>
  <si>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</si>
  <si>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</si>
  <si>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</si>
  <si>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</si>
  <si>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</si>
  <si>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</si>
  <si>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</si>
  <si>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</si>
  <si>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</si>
  <si>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</si>
  <si>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</si>
  <si>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</si>
  <si>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</si>
  <si>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</si>
  <si>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</si>
  <si>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</si>
  <si>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</si>
  <si>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</si>
  <si>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</si>
  <si>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</si>
  <si>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</si>
  <si>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</si>
  <si>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</si>
  <si>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</si>
  <si>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</si>
  <si>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</si>
  <si>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</si>
  <si>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</si>
  <si>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</si>
  <si>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</si>
  <si>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</si>
  <si>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</si>
  <si>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</si>
  <si>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</si>
  <si>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</si>
  <si>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</si>
  <si>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</si>
  <si>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</si>
  <si>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</si>
  <si>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</si>
  <si>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</si>
  <si>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</si>
  <si>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</si>
  <si>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</si>
  <si>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</si>
  <si>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</si>
  <si>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</si>
  <si>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</si>
  <si>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</si>
  <si>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</si>
  <si>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</si>
  <si>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</si>
  <si>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</si>
  <si>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</si>
  <si>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</si>
  <si>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</si>
  <si>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</si>
  <si>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</si>
  <si>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</si>
  <si>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</si>
  <si>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</si>
  <si>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</si>
  <si>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</si>
  <si>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</si>
  <si>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</si>
  <si>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</si>
  <si>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</si>
  <si>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</si>
  <si>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</si>
  <si>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</si>
  <si>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</si>
  <si>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</si>
  <si>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</si>
  <si>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</si>
  <si>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</si>
  <si>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</si>
  <si>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</si>
  <si>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</si>
  <si>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</si>
  <si>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</si>
  <si>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</si>
  <si>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</si>
  <si>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</si>
  <si>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</si>
  <si>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</si>
  <si>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</si>
  <si>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</si>
  <si>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</si>
  <si>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</si>
  <si>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</si>
  <si>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</si>
  <si>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</si>
  <si>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</si>
  <si>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</si>
  <si>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</si>
  <si>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</si>
  <si>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</si>
  <si>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</si>
  <si>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</si>
  <si>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</si>
  <si>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</si>
  <si>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</si>
  <si>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</si>
  <si>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</si>
  <si>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</si>
  <si>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</si>
  <si>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</si>
  <si>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</si>
  <si>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</si>
  <si>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</si>
  <si>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</si>
  <si>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</si>
  <si>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</si>
  <si>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</si>
  <si>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</si>
  <si>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</si>
  <si>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</si>
  <si>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</si>
  <si>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</si>
  <si>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</si>
  <si>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</si>
  <si>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</si>
  <si>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</si>
  <si>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</si>
  <si>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</si>
  <si>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</si>
  <si>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</si>
  <si>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</si>
  <si>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</si>
  <si>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</si>
  <si>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</si>
  <si>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</si>
  <si>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</si>
  <si>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</si>
  <si>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</si>
  <si>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</si>
  <si>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</si>
  <si>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</si>
  <si>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</si>
  <si>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</si>
  <si>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</si>
  <si>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</si>
  <si>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</si>
  <si>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</si>
  <si>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</si>
  <si>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</si>
  <si>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</si>
  <si>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</si>
  <si>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</si>
  <si>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</si>
  <si>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</si>
  <si>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</si>
  <si>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</si>
  <si>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</si>
  <si>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</si>
  <si>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</si>
  <si>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</si>
  <si>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</si>
  <si>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</si>
  <si>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</si>
  <si>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</si>
  <si>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</si>
  <si>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</si>
  <si>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</si>
  <si>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</si>
  <si>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</si>
  <si>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</si>
  <si>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</si>
  <si>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</si>
  <si>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</si>
  <si>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</si>
  <si>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</si>
  <si>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</si>
  <si>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</si>
  <si>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</si>
  <si>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</si>
  <si>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</si>
  <si>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</si>
  <si>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</si>
  <si>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</si>
  <si>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</si>
  <si>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</si>
  <si>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</si>
  <si>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</si>
  <si>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</si>
  <si>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</si>
  <si>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</si>
  <si>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</si>
  <si>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</si>
  <si>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</si>
  <si>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</si>
  <si>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</si>
  <si>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</si>
  <si>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</si>
  <si>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</si>
  <si>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</si>
  <si>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</si>
  <si>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</si>
  <si>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</si>
  <si>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</si>
  <si>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</si>
  <si>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</si>
  <si>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</si>
  <si>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</si>
  <si>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</si>
  <si>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</si>
  <si>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</si>
  <si>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</si>
  <si>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</si>
  <si>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</si>
  <si>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</si>
  <si>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</si>
  <si>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</si>
  <si>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</si>
  <si>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</si>
  <si>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</si>
  <si>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</si>
  <si>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</si>
  <si>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</si>
  <si>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</si>
  <si>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</si>
  <si>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</si>
  <si>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</si>
  <si>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</si>
  <si>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</si>
  <si>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</si>
  <si>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</si>
  <si>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</si>
  <si>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</si>
  <si>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</si>
  <si>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</si>
  <si>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</si>
  <si>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</si>
  <si>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</si>
  <si>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</si>
  <si>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</si>
  <si>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</si>
  <si>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</si>
  <si>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</si>
  <si>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</si>
  <si>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</si>
  <si>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</si>
  <si>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</si>
  <si>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</si>
  <si>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</si>
  <si>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</si>
  <si>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</si>
  <si>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</si>
  <si>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</si>
  <si>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</si>
  <si>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30м2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</si>
  <si>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</si>
  <si>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</si>
  <si>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</si>
  <si>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</si>
  <si>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</si>
  <si>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L_22-1-20-1-01-07-0-0168</t>
  </si>
  <si>
    <t>Подп, Стр-во КЛ 10 кВ от ТП 95 до ТП 43  в г. Подпорожье ЛО (22-1-20-1-01-07-0-0168)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</si>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</sst>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4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10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43" fontId="7" fillId="0" borderId="0" xfId="0" applyNumberFormat="1" applyFont="1" applyFill="1"/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59" customWidth="1"/>
    <col min="2" max="2" width="60.42578125" style="60" customWidth="1"/>
    <col min="3" max="3" width="12.140625" style="60" customWidth="1"/>
    <col min="4" max="4" width="10.5703125" style="60" customWidth="1"/>
    <col min="5" max="5" width="14.28515625" style="60" customWidth="1"/>
    <col min="6" max="6" width="14.42578125" style="60" customWidth="1"/>
    <col min="7" max="7" width="16" style="60" customWidth="1"/>
    <col min="8" max="9" width="15.7109375" style="60" customWidth="1"/>
    <col min="10" max="10" width="13.5703125" style="60" hidden="1" customWidth="1"/>
    <col min="11" max="11" width="0" style="60" hidden="1" customWidth="1"/>
    <col min="12" max="12" width="14.140625" style="60" hidden="1" customWidth="1"/>
    <col min="13" max="13" width="10.28515625" style="60" hidden="1" customWidth="1"/>
    <col min="14" max="15" width="0" style="60" hidden="1" customWidth="1"/>
    <col min="16" max="16" width="15.28515625" style="60" hidden="1" customWidth="1"/>
    <col min="17" max="18" width="0" style="60" hidden="1" customWidth="1"/>
    <col min="19" max="16384" width="9.140625" style="60"/>
  </cols>
  <sheetData>
    <row r="1" spans="1:17" x14ac:dyDescent="0.25">
      <c r="H1" s="2" t="s">
        <v>37</v>
      </c>
      <c r="I1" s="2"/>
    </row>
    <row r="3" spans="1:17" x14ac:dyDescent="0.25">
      <c r="A3" s="61" t="s">
        <v>19</v>
      </c>
    </row>
    <row r="5" spans="1:17" x14ac:dyDescent="0.25">
      <c r="A5" s="110" t="s">
        <v>380</v>
      </c>
      <c r="B5" s="110"/>
      <c r="C5" s="110"/>
      <c r="D5" s="110"/>
      <c r="E5" s="110"/>
      <c r="F5" s="110"/>
    </row>
    <row r="7" spans="1:17" ht="21" customHeight="1" x14ac:dyDescent="0.25">
      <c r="A7" s="62" t="s">
        <v>8</v>
      </c>
      <c r="F7" s="111" t="s">
        <v>379</v>
      </c>
      <c r="G7" s="111"/>
      <c r="H7" s="111"/>
      <c r="I7" s="58"/>
    </row>
    <row r="8" spans="1:17" x14ac:dyDescent="0.25">
      <c r="A8" s="63"/>
    </row>
    <row r="9" spans="1:17" x14ac:dyDescent="0.25">
      <c r="A9" s="62" t="s">
        <v>15</v>
      </c>
      <c r="F9" s="111" t="s">
        <v>335</v>
      </c>
      <c r="G9" s="111"/>
      <c r="H9" s="111"/>
      <c r="I9" s="58"/>
    </row>
    <row r="10" spans="1:17" x14ac:dyDescent="0.25">
      <c r="A10" s="63"/>
    </row>
    <row r="11" spans="1:17" x14ac:dyDescent="0.25">
      <c r="A11" s="64" t="s">
        <v>20</v>
      </c>
      <c r="B11" s="65"/>
      <c r="C11" s="65"/>
    </row>
    <row r="12" spans="1:17" x14ac:dyDescent="0.25">
      <c r="H12" s="66" t="s">
        <v>381</v>
      </c>
      <c r="I12" s="66"/>
    </row>
    <row r="13" spans="1:17" s="59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7"/>
      <c r="J13" s="57"/>
      <c r="K13" s="56"/>
      <c r="L13" s="68">
        <v>7.46</v>
      </c>
    </row>
    <row r="14" spans="1:17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67"/>
      <c r="J14" s="56"/>
      <c r="K14" s="56"/>
      <c r="L14" s="68">
        <v>6.16</v>
      </c>
      <c r="N14" s="69"/>
      <c r="O14" s="70"/>
      <c r="P14" s="51"/>
      <c r="Q14" s="71"/>
    </row>
    <row r="15" spans="1:17" ht="15.75" x14ac:dyDescent="0.25">
      <c r="A15" s="72" t="s">
        <v>22</v>
      </c>
      <c r="B15" s="73" t="s">
        <v>23</v>
      </c>
      <c r="C15" s="74"/>
      <c r="D15" s="75"/>
      <c r="E15" s="75"/>
      <c r="F15" s="75"/>
      <c r="G15" s="75"/>
      <c r="H15" s="75"/>
      <c r="I15" s="76"/>
      <c r="J15" s="55"/>
      <c r="K15" s="55"/>
      <c r="L15" s="68">
        <v>5.62</v>
      </c>
      <c r="N15" s="69"/>
      <c r="O15" s="70"/>
      <c r="P15" s="77"/>
      <c r="Q15" s="78"/>
    </row>
    <row r="16" spans="1:17" ht="15.75" x14ac:dyDescent="0.25">
      <c r="A16" s="79" t="s">
        <v>355</v>
      </c>
      <c r="B16" s="80" t="s">
        <v>224</v>
      </c>
      <c r="C16" s="81" t="s">
        <v>327</v>
      </c>
      <c r="D16" s="82">
        <v>0.26</v>
      </c>
      <c r="E16" s="82">
        <f ca="1">VLOOKUP(B16,'Типовые 2 кв. 2021'!B:D,3,)</f>
        <v>965601.36666666658</v>
      </c>
      <c r="F16" s="82">
        <f ca="1">D16*E16</f>
        <v>251056.35533333331</v>
      </c>
      <c r="G16" s="83">
        <v>5.62</v>
      </c>
      <c r="H16" s="82">
        <f ca="1">F16*G16</f>
        <v>1410936.7169733332</v>
      </c>
      <c r="I16" s="84"/>
      <c r="K16" s="76"/>
      <c r="L16" s="76"/>
      <c r="N16" s="69"/>
      <c r="O16" s="70"/>
      <c r="P16" s="77"/>
      <c r="Q16" s="78"/>
    </row>
    <row r="17" spans="1:17" ht="15.75" x14ac:dyDescent="0.25">
      <c r="A17" s="79" t="s">
        <v>353</v>
      </c>
      <c r="B17" s="80" t="s">
        <v>195</v>
      </c>
      <c r="C17" s="81" t="s">
        <v>327</v>
      </c>
      <c r="D17" s="82">
        <v>0.04</v>
      </c>
      <c r="E17" s="82">
        <f ca="1">VLOOKUP(B17,'Типовые 2 кв. 2021'!B:D,3,)</f>
        <v>898103.21666666679</v>
      </c>
      <c r="F17" s="82">
        <f ca="1">D17*E17</f>
        <v>35924.128666666671</v>
      </c>
      <c r="G17" s="83">
        <v>5.62</v>
      </c>
      <c r="H17" s="82">
        <f ca="1">F17*G17</f>
        <v>201893.60310666671</v>
      </c>
      <c r="I17" s="84"/>
      <c r="K17" s="76"/>
      <c r="L17" s="76"/>
      <c r="N17" s="69"/>
      <c r="O17" s="70"/>
      <c r="P17" s="77"/>
      <c r="Q17" s="78"/>
    </row>
    <row r="18" spans="1:17" ht="15.75" x14ac:dyDescent="0.25">
      <c r="A18" s="79" t="s">
        <v>354</v>
      </c>
      <c r="B18" s="80" t="s">
        <v>370</v>
      </c>
      <c r="C18" s="81" t="s">
        <v>373</v>
      </c>
      <c r="D18" s="82">
        <v>3.33</v>
      </c>
      <c r="E18" s="82">
        <f ca="1">VLOOKUP(B18,'Типовые 2 кв. 2021'!B:D,3,)</f>
        <v>11335.533333333333</v>
      </c>
      <c r="F18" s="82">
        <f ca="1">D18*E18</f>
        <v>37747.326000000001</v>
      </c>
      <c r="G18" s="83">
        <v>5.62</v>
      </c>
      <c r="H18" s="82">
        <f ca="1">F18*G18</f>
        <v>212139.97212000002</v>
      </c>
      <c r="I18" s="84"/>
      <c r="K18" s="76"/>
      <c r="L18" s="76"/>
      <c r="N18" s="69"/>
      <c r="O18" s="70"/>
      <c r="P18" s="77"/>
      <c r="Q18" s="78"/>
    </row>
    <row r="19" spans="1:17" x14ac:dyDescent="0.25">
      <c r="A19" s="85"/>
      <c r="B19" s="73" t="s">
        <v>12</v>
      </c>
      <c r="C19" s="81"/>
      <c r="D19" s="83"/>
      <c r="E19" s="83"/>
      <c r="F19" s="83"/>
      <c r="G19" s="83"/>
      <c r="H19" s="83">
        <f ca="1">SUM(H20:H21)</f>
        <v>1824970.2922</v>
      </c>
      <c r="I19" s="86"/>
    </row>
    <row r="20" spans="1:17" x14ac:dyDescent="0.25">
      <c r="A20" s="85"/>
      <c r="B20" s="87" t="s">
        <v>2</v>
      </c>
      <c r="C20" s="81"/>
      <c r="D20" s="83"/>
      <c r="E20" s="83"/>
      <c r="F20" s="83"/>
      <c r="G20" s="83"/>
      <c r="H20" s="83">
        <f ca="1">H16+H17+H18</f>
        <v>1824970.2922</v>
      </c>
      <c r="I20" s="86"/>
    </row>
    <row r="21" spans="1:17" x14ac:dyDescent="0.25">
      <c r="A21" s="85"/>
      <c r="B21" s="87" t="s">
        <v>3</v>
      </c>
      <c r="C21" s="81"/>
      <c r="D21" s="83"/>
      <c r="E21" s="83"/>
      <c r="F21" s="83"/>
      <c r="G21" s="83"/>
      <c r="H21" s="83">
        <v>0</v>
      </c>
      <c r="I21" s="86"/>
    </row>
    <row r="22" spans="1:17" x14ac:dyDescent="0.25">
      <c r="A22" s="72" t="s">
        <v>24</v>
      </c>
      <c r="B22" s="73" t="s">
        <v>31</v>
      </c>
      <c r="C22" s="81"/>
      <c r="D22" s="83"/>
      <c r="E22" s="83"/>
      <c r="F22" s="83"/>
      <c r="G22" s="83"/>
      <c r="H22" s="83">
        <f ca="1">H19*0.08</f>
        <v>145997.623376</v>
      </c>
      <c r="I22" s="86"/>
    </row>
    <row r="23" spans="1:17" x14ac:dyDescent="0.25">
      <c r="A23" s="72" t="s">
        <v>26</v>
      </c>
      <c r="B23" s="73" t="s">
        <v>25</v>
      </c>
      <c r="C23" s="81"/>
      <c r="D23" s="83"/>
      <c r="E23" s="83"/>
      <c r="F23" s="83"/>
      <c r="G23" s="83"/>
      <c r="H23" s="83">
        <f ca="1">H22+H19</f>
        <v>1970967.915576</v>
      </c>
      <c r="I23" s="86"/>
      <c r="J23" s="88">
        <f ca="1">H23-(SUM(C28:C30))</f>
        <v>0</v>
      </c>
    </row>
    <row r="24" spans="1:17" x14ac:dyDescent="0.25">
      <c r="A24" s="89"/>
      <c r="B24" s="55"/>
      <c r="C24" s="55"/>
    </row>
    <row r="25" spans="1:17" x14ac:dyDescent="0.25">
      <c r="A25" s="65" t="s">
        <v>13</v>
      </c>
      <c r="B25" s="55"/>
      <c r="C25" s="55"/>
    </row>
    <row r="26" spans="1:17" x14ac:dyDescent="0.25">
      <c r="A26" s="90"/>
      <c r="B26" s="55"/>
      <c r="C26" s="55"/>
      <c r="I26" s="66" t="s">
        <v>381</v>
      </c>
    </row>
    <row r="27" spans="1:17" ht="63.75" customHeight="1" x14ac:dyDescent="0.25">
      <c r="A27" s="91" t="s">
        <v>9</v>
      </c>
      <c r="B27" s="91" t="s">
        <v>0</v>
      </c>
      <c r="C27" s="92" t="s">
        <v>44</v>
      </c>
      <c r="D27" s="91" t="s">
        <v>40</v>
      </c>
      <c r="E27" s="91" t="s">
        <v>16</v>
      </c>
      <c r="F27" s="91" t="s">
        <v>17</v>
      </c>
      <c r="G27" s="91" t="s">
        <v>18</v>
      </c>
      <c r="H27" s="91" t="s">
        <v>378</v>
      </c>
      <c r="I27" s="91" t="s">
        <v>374</v>
      </c>
    </row>
    <row r="28" spans="1:17" ht="15.75" x14ac:dyDescent="0.25">
      <c r="A28" s="93">
        <v>1</v>
      </c>
      <c r="B28" s="87" t="s">
        <v>1</v>
      </c>
      <c r="C28" s="94">
        <f ca="1">H22</f>
        <v>145997.623376</v>
      </c>
      <c r="D28" s="95">
        <v>1.0760000000000001</v>
      </c>
      <c r="E28" s="54">
        <f ca="1">C28*D28</f>
        <v>157093.44275257603</v>
      </c>
      <c r="F28" s="54">
        <f ca="1">E28*0.2</f>
        <v>31418.688550515206</v>
      </c>
      <c r="G28" s="54">
        <f ca="1">E28+F28</f>
        <v>188512.13130309124</v>
      </c>
      <c r="H28" s="54">
        <f ca="1">I28*1.2</f>
        <v>208154.98888693468</v>
      </c>
      <c r="I28" s="96">
        <v>173462.49073911223</v>
      </c>
      <c r="J28" s="69"/>
      <c r="K28" s="70"/>
      <c r="L28" s="77"/>
      <c r="M28" s="97"/>
    </row>
    <row r="29" spans="1:17" ht="15.75" x14ac:dyDescent="0.25">
      <c r="A29" s="93">
        <v>2</v>
      </c>
      <c r="B29" s="87" t="s">
        <v>2</v>
      </c>
      <c r="C29" s="98">
        <f ca="1">H20</f>
        <v>1824970.2922</v>
      </c>
      <c r="D29" s="95">
        <v>1.0760000000000001</v>
      </c>
      <c r="E29" s="54">
        <f t="shared" ref="E29:E36" ca="1" si="0">C29*D29</f>
        <v>1963668.0344072001</v>
      </c>
      <c r="F29" s="54">
        <f t="shared" ref="F29:F36" ca="1" si="1">E29*0.2</f>
        <v>392733.60688144004</v>
      </c>
      <c r="G29" s="54">
        <f t="shared" ref="G29:G36" ca="1" si="2">E29+F29</f>
        <v>2356401.64128864</v>
      </c>
      <c r="H29" s="54">
        <f ca="1">I29*1.2</f>
        <v>2178558.7060478991</v>
      </c>
      <c r="I29" s="96">
        <v>1815465.5883732494</v>
      </c>
      <c r="J29" s="69"/>
      <c r="K29" s="70"/>
      <c r="L29" s="77"/>
      <c r="M29" s="97"/>
    </row>
    <row r="30" spans="1:17" ht="15.75" x14ac:dyDescent="0.25">
      <c r="A30" s="93">
        <v>3</v>
      </c>
      <c r="B30" s="87" t="s">
        <v>3</v>
      </c>
      <c r="C30" s="98">
        <f ca="1">H21</f>
        <v>0</v>
      </c>
      <c r="D30" s="95">
        <v>1.0760000000000001</v>
      </c>
      <c r="E30" s="54">
        <f t="shared" ca="1" si="0"/>
        <v>0</v>
      </c>
      <c r="F30" s="54">
        <f t="shared" ca="1" si="1"/>
        <v>0</v>
      </c>
      <c r="G30" s="54">
        <f t="shared" ca="1" si="2"/>
        <v>0</v>
      </c>
      <c r="H30" s="54"/>
      <c r="I30" s="96"/>
      <c r="J30" s="69"/>
      <c r="K30" s="70"/>
      <c r="L30" s="77"/>
      <c r="M30" s="97"/>
    </row>
    <row r="31" spans="1:17" ht="15.75" x14ac:dyDescent="0.25">
      <c r="A31" s="93">
        <v>4</v>
      </c>
      <c r="B31" s="87" t="s">
        <v>7</v>
      </c>
      <c r="C31" s="98">
        <f ca="1">SUM(C32:C36)</f>
        <v>326589.38361094316</v>
      </c>
      <c r="D31" s="95">
        <v>1.0760000000000001</v>
      </c>
      <c r="E31" s="54">
        <f t="shared" ca="1" si="0"/>
        <v>351410.17676537484</v>
      </c>
      <c r="F31" s="54">
        <f t="shared" ca="1" si="1"/>
        <v>70282.035353074971</v>
      </c>
      <c r="G31" s="54">
        <f t="shared" ca="1" si="2"/>
        <v>421692.2121184498</v>
      </c>
      <c r="H31" s="54">
        <f ca="1">I31*1.2</f>
        <v>208154.98888693468</v>
      </c>
      <c r="I31" s="96">
        <v>173462.49073911223</v>
      </c>
      <c r="J31" s="69"/>
      <c r="K31" s="70"/>
      <c r="L31" s="77"/>
      <c r="M31" s="97"/>
    </row>
    <row r="32" spans="1:17" ht="15.75" x14ac:dyDescent="0.25">
      <c r="A32" s="79" t="s">
        <v>356</v>
      </c>
      <c r="B32" s="87" t="s">
        <v>4</v>
      </c>
      <c r="C32" s="98">
        <f ca="1">SUM(C28:C30)*J32</f>
        <v>19118.3887810872</v>
      </c>
      <c r="D32" s="95">
        <v>1.0760000000000001</v>
      </c>
      <c r="E32" s="54">
        <f t="shared" ca="1" si="0"/>
        <v>20571.386328449829</v>
      </c>
      <c r="F32" s="54">
        <f t="shared" ca="1" si="1"/>
        <v>4114.277265689966</v>
      </c>
      <c r="G32" s="54">
        <f t="shared" ca="1" si="2"/>
        <v>24685.663594139794</v>
      </c>
      <c r="H32" s="54"/>
      <c r="I32" s="96"/>
      <c r="J32" s="99">
        <v>9.7000000000000003E-3</v>
      </c>
      <c r="K32" s="70"/>
      <c r="L32" s="77"/>
      <c r="M32" s="97"/>
    </row>
    <row r="33" spans="1:13" ht="15.75" x14ac:dyDescent="0.25">
      <c r="A33" s="79" t="s">
        <v>357</v>
      </c>
      <c r="B33" s="100" t="s">
        <v>38</v>
      </c>
      <c r="C33" s="98">
        <f ca="1">SUM(C28:C30)*J33</f>
        <v>42178.713393326398</v>
      </c>
      <c r="D33" s="95">
        <v>1.0760000000000001</v>
      </c>
      <c r="E33" s="54">
        <f t="shared" ca="1" si="0"/>
        <v>45384.295611219204</v>
      </c>
      <c r="F33" s="54">
        <f t="shared" ca="1" si="1"/>
        <v>9076.8591222438408</v>
      </c>
      <c r="G33" s="54">
        <f t="shared" ca="1" si="2"/>
        <v>54461.154733463045</v>
      </c>
      <c r="H33" s="54"/>
      <c r="I33" s="96"/>
      <c r="J33" s="99">
        <v>2.1399999999999999E-2</v>
      </c>
      <c r="K33" s="70"/>
      <c r="L33" s="77"/>
      <c r="M33" s="97"/>
    </row>
    <row r="34" spans="1:13" ht="15.75" x14ac:dyDescent="0.25">
      <c r="A34" s="79" t="s">
        <v>358</v>
      </c>
      <c r="B34" s="100" t="s">
        <v>39</v>
      </c>
      <c r="C34" s="98">
        <f ca="1">SUM(C28:C30)*J34</f>
        <v>166349.6920746144</v>
      </c>
      <c r="D34" s="95">
        <v>1.0760000000000001</v>
      </c>
      <c r="E34" s="54">
        <f t="shared" ca="1" si="0"/>
        <v>178992.26867228511</v>
      </c>
      <c r="F34" s="54">
        <f t="shared" ca="1" si="1"/>
        <v>35798.45373445702</v>
      </c>
      <c r="G34" s="54">
        <f t="shared" ca="1" si="2"/>
        <v>214790.72240674213</v>
      </c>
      <c r="H34" s="54"/>
      <c r="I34" s="96"/>
      <c r="J34" s="99">
        <v>8.4400000000000003E-2</v>
      </c>
      <c r="K34" s="70"/>
      <c r="L34" s="77"/>
      <c r="M34" s="97"/>
    </row>
    <row r="35" spans="1:13" ht="15.75" x14ac:dyDescent="0.25">
      <c r="A35" s="79" t="s">
        <v>359</v>
      </c>
      <c r="B35" s="87" t="s">
        <v>6</v>
      </c>
      <c r="C35" s="98">
        <f ca="1">SUM(C28:C30)*J35</f>
        <v>56172.585593916003</v>
      </c>
      <c r="D35" s="95">
        <v>1.0760000000000001</v>
      </c>
      <c r="E35" s="54">
        <f t="shared" ca="1" si="0"/>
        <v>60441.702099053626</v>
      </c>
      <c r="F35" s="54">
        <f t="shared" ca="1" si="1"/>
        <v>12088.340419810726</v>
      </c>
      <c r="G35" s="54">
        <f t="shared" ca="1" si="2"/>
        <v>72530.042518864357</v>
      </c>
      <c r="H35" s="54"/>
      <c r="I35" s="96"/>
      <c r="J35" s="99">
        <v>2.8500000000000001E-2</v>
      </c>
      <c r="K35" s="70"/>
      <c r="L35" s="77"/>
      <c r="M35" s="97"/>
    </row>
    <row r="36" spans="1:13" x14ac:dyDescent="0.25">
      <c r="A36" s="79" t="s">
        <v>360</v>
      </c>
      <c r="B36" s="87" t="s">
        <v>5</v>
      </c>
      <c r="C36" s="98">
        <f ca="1">SUM(C28:C30)*J36</f>
        <v>42770.003767999202</v>
      </c>
      <c r="D36" s="95">
        <v>1.0760000000000001</v>
      </c>
      <c r="E36" s="54">
        <f t="shared" ca="1" si="0"/>
        <v>46020.524054367146</v>
      </c>
      <c r="F36" s="54">
        <f t="shared" ca="1" si="1"/>
        <v>9204.1048108734303</v>
      </c>
      <c r="G36" s="54">
        <f t="shared" ca="1" si="2"/>
        <v>55224.628865240578</v>
      </c>
      <c r="H36" s="54"/>
      <c r="I36" s="96"/>
      <c r="J36" s="101">
        <v>2.1700000000000001E-2</v>
      </c>
    </row>
    <row r="37" spans="1:13" x14ac:dyDescent="0.25">
      <c r="A37" s="85"/>
      <c r="B37" s="102" t="s">
        <v>361</v>
      </c>
      <c r="C37" s="98">
        <f ca="1">SUM(C28:C31)</f>
        <v>2297557.2991869431</v>
      </c>
      <c r="D37" s="103"/>
      <c r="E37" s="54">
        <f ca="1">SUM(E28:E31)</f>
        <v>2472171.6539251511</v>
      </c>
      <c r="F37" s="54">
        <f ca="1">SUM(F28:F31)</f>
        <v>494434.33078503021</v>
      </c>
      <c r="G37" s="54">
        <f ca="1">SUM(G28:G31)</f>
        <v>2966605.9847101807</v>
      </c>
      <c r="H37" s="54">
        <f ca="1">I37*1.2</f>
        <v>2594868.6829319992</v>
      </c>
      <c r="I37" s="96">
        <v>2162390.5691099996</v>
      </c>
    </row>
    <row r="39" spans="1:13" s="55" customFormat="1" ht="12.75" x14ac:dyDescent="0.2">
      <c r="A39" s="90" t="s">
        <v>28</v>
      </c>
      <c r="B39" s="90"/>
    </row>
    <row r="40" spans="1:13" s="56" customFormat="1" ht="67.5" customHeight="1" x14ac:dyDescent="0.25">
      <c r="A40" s="104" t="s">
        <v>29</v>
      </c>
      <c r="B40" s="107" t="s">
        <v>375</v>
      </c>
      <c r="C40" s="107"/>
      <c r="D40" s="107"/>
      <c r="E40" s="107"/>
      <c r="F40" s="107"/>
      <c r="G40" s="107"/>
    </row>
    <row r="41" spans="1:13" s="56" customFormat="1" ht="40.5" customHeight="1" x14ac:dyDescent="0.25">
      <c r="A41" s="104" t="s">
        <v>30</v>
      </c>
      <c r="B41" s="107" t="s">
        <v>362</v>
      </c>
      <c r="C41" s="107"/>
      <c r="D41" s="107"/>
      <c r="E41" s="107"/>
      <c r="F41" s="107"/>
      <c r="G41" s="107"/>
      <c r="H41" s="57"/>
      <c r="I41" s="57"/>
      <c r="J41" s="57" t="s">
        <v>369</v>
      </c>
      <c r="K41" s="56">
        <v>7.46</v>
      </c>
    </row>
    <row r="42" spans="1:13" s="56" customFormat="1" ht="28.5" customHeight="1" x14ac:dyDescent="0.25">
      <c r="A42" s="104" t="s">
        <v>32</v>
      </c>
      <c r="B42" s="107" t="s">
        <v>33</v>
      </c>
      <c r="C42" s="107"/>
      <c r="D42" s="107"/>
      <c r="E42" s="107"/>
      <c r="F42" s="107"/>
      <c r="G42" s="107"/>
      <c r="J42" s="56" t="s">
        <v>367</v>
      </c>
      <c r="K42" s="56">
        <v>5.62</v>
      </c>
    </row>
    <row r="43" spans="1:13" s="55" customFormat="1" ht="16.5" customHeight="1" x14ac:dyDescent="0.2">
      <c r="A43" s="104" t="s">
        <v>34</v>
      </c>
      <c r="B43" s="56" t="s">
        <v>376</v>
      </c>
      <c r="C43" s="56"/>
      <c r="J43" s="55" t="s">
        <v>366</v>
      </c>
      <c r="K43" s="55">
        <v>6.16</v>
      </c>
    </row>
    <row r="44" spans="1:13" s="55" customFormat="1" ht="15.75" customHeight="1" x14ac:dyDescent="0.2">
      <c r="A44" s="105" t="s">
        <v>35</v>
      </c>
      <c r="B44" s="56" t="s">
        <v>377</v>
      </c>
      <c r="C44" s="56"/>
    </row>
    <row r="45" spans="1:13" s="55" customFormat="1" ht="18.75" customHeight="1" x14ac:dyDescent="0.2">
      <c r="A45" s="105" t="s">
        <v>36</v>
      </c>
      <c r="B45" s="56" t="s">
        <v>41</v>
      </c>
      <c r="C45" s="56"/>
    </row>
    <row r="46" spans="1:13" s="55" customFormat="1" ht="12.75" x14ac:dyDescent="0.2">
      <c r="A46" s="89"/>
    </row>
    <row r="47" spans="1:13" x14ac:dyDescent="0.25">
      <c r="B47" s="56"/>
      <c r="D47" s="106"/>
      <c r="E47" s="106"/>
      <c r="F47" s="106"/>
      <c r="G47" s="106"/>
      <c r="H47" s="106"/>
      <c r="I47" s="106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18" xr:uid="{00000000-0002-0000-0000-000001000000}">
      <formula1>$K$13:$K$15</formula1>
    </dataValidation>
    <dataValidation type="decimal" operator="greaterThanOrEqual" allowBlank="1" showInputMessage="1" showErrorMessage="1" error="Допускается ввод только числовых значений" sqref="D46:I46" xr:uid="{71534543-BC04-413F-AC55-42CEB83CC7F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09" activePane="bottomLeft" state="frozen"/>
      <selection pane="bottomLeft" activeCell="B213" sqref="B213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2" t="s">
        <v>46</v>
      </c>
      <c r="C3" s="112"/>
      <c r="D3" s="112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3"/>
      <c r="D6" s="113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2022-03-14T10:58:40Z</dcterms:modified>
</cp:coreProperties>
</file>