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0-1-08-03-0-1082\"/>
    </mc:Choice>
  </mc:AlternateContent>
  <xr:revisionPtr revIDLastSave="0" documentId="13_ncr:1_{CA8D5DB9-6582-4BB1-BB07-49670D038AD6}" xr6:coauthVersionLast="36" xr6:coauthVersionMax="36" xr10:uidLastSave="{00000000-0000-0000-0000-000000000000}"/>
  <bookViews>
    <workbookView xWindow="0" yWindow="0" windowWidth="25935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4" l="1"/>
  <c r="J37" i="4"/>
  <c r="J38" i="4"/>
  <c r="J39" i="4"/>
  <c r="J40" i="4"/>
  <c r="J41" i="4"/>
  <c r="J42" i="4"/>
  <c r="J43" i="4"/>
  <c r="J44" i="4"/>
  <c r="J35" i="4"/>
  <c r="H36" i="4"/>
  <c r="H37" i="4"/>
  <c r="H38" i="4"/>
  <c r="H44" i="4"/>
  <c r="H35" i="4"/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E19" i="4" s="1"/>
  <c r="F19" i="4" s="1"/>
  <c r="H19" i="4" s="1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E16" i="4" s="1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F17" i="4" s="1"/>
  <c r="H17" i="4" s="1"/>
  <c r="E18" i="4"/>
  <c r="F18" i="4" s="1"/>
  <c r="H18" i="4" s="1"/>
  <c r="E20" i="4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l="1"/>
  <c r="F39" i="4" s="1"/>
  <c r="G39" i="4" s="1"/>
  <c r="C42" i="4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<sst xmlns="http://schemas.openxmlformats.org/spreadsheetml/2006/main" count="696" uniqueCount="383">
  <si>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</si>
  <si>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</si>
  <si>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</si>
  <si>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</si>
  <si>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</si>
  <si>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</si>
  <si>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</si>
  <si>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</si>
  <si>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</si>
  <si>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</si>
  <si>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</si>
  <si>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</si>
  <si>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</si>
  <si>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</si>
  <si>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</si>
  <si>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</si>
  <si>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</si>
  <si>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</si>
  <si>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</si>
  <si>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</si>
  <si>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</si>
  <si>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</si>
  <si>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</si>
  <si>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</si>
  <si>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</si>
  <si>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</si>
  <si>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</si>
  <si>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</si>
  <si>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</si>
  <si>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</si>
  <si>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</si>
  <si>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</si>
  <si>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</si>
  <si>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</si>
  <si>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</si>
  <si>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</si>
  <si>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</si>
  <si>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</si>
  <si>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</si>
  <si>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</si>
  <si>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</si>
  <si>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</si>
  <si>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</si>
  <si>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</si>
  <si>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</si>
  <si>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</si>
  <si>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</si>
  <si>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</si>
  <si>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</si>
  <si>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</si>
  <si>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</si>
  <si>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</si>
  <si>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</si>
  <si>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</si>
  <si>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</si>
  <si>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</si>
  <si>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</si>
  <si>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</si>
  <si>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</si>
  <si>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</si>
  <si>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</si>
  <si>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</si>
  <si>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</si>
  <si>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</si>
  <si>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</si>
  <si>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</si>
  <si>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</si>
  <si>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</si>
  <si>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</si>
  <si>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</si>
  <si>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</si>
  <si>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</si>
  <si>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</si>
  <si>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</si>
  <si>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</si>
  <si>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</si>
  <si>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</si>
  <si>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</si>
  <si>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</si>
  <si>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</si>
  <si>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</si>
  <si>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</si>
  <si>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</si>
  <si>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</si>
  <si>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</si>
  <si>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</si>
  <si>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</si>
  <si>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</si>
  <si>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</si>
  <si>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</si>
  <si>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</si>
  <si>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</si>
  <si>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</si>
  <si>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</si>
  <si>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</si>
  <si>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</si>
  <si>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</si>
  <si>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</si>
  <si>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</si>
  <si>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</si>
  <si>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</si>
  <si>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</si>
  <si>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</si>
  <si>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</si>
  <si>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</si>
  <si>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</si>
  <si>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</si>
  <si>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</si>
  <si>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</si>
  <si>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</si>
  <si>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</si>
  <si>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</si>
  <si>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</si>
  <si>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</si>
  <si>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</si>
  <si>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</si>
  <si>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</si>
  <si>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</si>
  <si>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</si>
  <si>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</si>
  <si>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</si>
  <si>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</si>
  <si>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</si>
  <si>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</si>
  <si>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</si>
  <si>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</si>
  <si>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</si>
  <si>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</si>
  <si>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</si>
  <si>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</si>
  <si>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</si>
  <si>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</si>
  <si>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</si>
  <si>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</si>
  <si>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</si>
  <si>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</si>
  <si>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</si>
  <si>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</si>
  <si>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</si>
  <si>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</si>
  <si>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</si>
  <si>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</si>
  <si>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</si>
  <si>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</si>
  <si>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</si>
  <si>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</si>
  <si>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</si>
  <si>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</si>
  <si>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</si>
  <si>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</si>
  <si>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</si>
  <si>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</si>
  <si>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</si>
  <si>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</si>
  <si>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</si>
  <si>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</si>
  <si>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</si>
  <si>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</si>
  <si>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</si>
  <si>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</si>
  <si>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</si>
  <si>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</si>
  <si>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</si>
  <si>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</si>
  <si>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</si>
  <si>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</si>
  <si>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</si>
  <si>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</si>
  <si>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</si>
  <si>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</si>
  <si>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</si>
  <si>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</si>
  <si>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</si>
  <si>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</si>
  <si>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</si>
  <si>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</si>
  <si>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</si>
  <si>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</si>
  <si>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</si>
  <si>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</si>
  <si>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</si>
  <si>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</si>
  <si>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</si>
  <si>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</si>
  <si>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</si>
  <si>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</si>
  <si>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</si>
  <si>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</si>
  <si>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</si>
  <si>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</si>
  <si>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</si>
  <si>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</si>
  <si>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</si>
  <si>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</si>
  <si>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</si>
  <si>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</si>
  <si>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</si>
  <si>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</si>
  <si>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</si>
  <si>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</si>
  <si>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</si>
  <si>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</si>
  <si>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</si>
  <si>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</si>
  <si>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</si>
  <si>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</si>
  <si>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</si>
  <si>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</si>
  <si>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</si>
  <si>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</si>
  <si>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</si>
  <si>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</si>
  <si>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</si>
  <si>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</si>
  <si>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</si>
  <si>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</si>
  <si>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</si>
  <si>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</si>
  <si>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</si>
  <si>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</si>
  <si>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</si>
  <si>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</si>
  <si>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</si>
  <si>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</si>
  <si>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</si>
  <si>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</si>
  <si>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</si>
  <si>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</si>
  <si>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</si>
  <si>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</si>
  <si>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</si>
  <si>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</si>
  <si>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</si>
  <si>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</si>
  <si>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</si>
  <si>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</si>
  <si>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</si>
  <si>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</si>
  <si>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</si>
  <si>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</si>
  <si>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</si>
  <si>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</si>
  <si>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</si>
  <si>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</si>
  <si>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</si>
  <si>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</si>
  <si>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</si>
  <si>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</si>
  <si>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</si>
  <si>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</si>
  <si>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</si>
  <si>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</si>
  <si>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</si>
  <si>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</si>
  <si>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</si>
  <si>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</si>
  <si>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</si>
  <si>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</si>
  <si>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</si>
  <si>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</si>
  <si>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</si>
  <si>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</si>
  <si>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</si>
  <si>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</si>
  <si>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</si>
  <si>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</si>
  <si>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</si>
  <si>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</si>
  <si>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</si>
  <si>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</si>
  <si>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</si>
  <si>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</si>
  <si>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</si>
  <si>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</si>
  <si>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</si>
  <si>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</si>
  <si>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</si>
  <si>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</si>
  <si>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</si>
  <si>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</si>
  <si>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</si>
  <si>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</si>
  <si>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</si>
  <si>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</si>
  <si>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</si>
  <si>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</si>
  <si>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</si>
  <si>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</si>
  <si>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</si>
  <si>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</si>
  <si>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</si>
  <si>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</si>
  <si>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</si>
  <si>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</si>
  <si>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</si>
  <si>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</si>
  <si>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</si>
  <si>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</si>
  <si>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</si>
  <si>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</si>
  <si>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</si>
  <si>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</si>
  <si>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</si>
  <si>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</si>
  <si>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</si>
  <si>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</si>
  <si>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</si>
  <si>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</si>
  <si>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</si>
  <si>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</si>
  <si>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</si>
  <si>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</si>
  <si>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</si>
  <si>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</si>
  <si>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</si>
  <si>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</si>
  <si>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</si>
  <si>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</si>
  <si>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</si>
  <si>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</si>
  <si>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</si>
  <si>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</si>
  <si>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</si>
  <si>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</si>
  <si>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</si>
  <si>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</si>
  <si>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</si>
  <si>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</si>
  <si>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</si>
  <si>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</si>
  <si>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</si>
  <si>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</si>
  <si>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</si>
  <si>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</si>
  <si>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</si>
  <si>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</si>
  <si>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</si>
  <si>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</si>
  <si>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</si>
  <si>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</si>
  <si>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</si>
  <si>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</si>
  <si>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</si>
  <si>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</si>
  <si>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</si>
  <si>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</si>
  <si>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</si>
  <si>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</si>
  <si>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</si>
  <si>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</si>
  <si>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</si>
  <si>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</si>
  <si>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</si>
  <si>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</si>
  <si>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</si>
  <si>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</si>
  <si>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</si>
  <si>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</si>
  <si>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</si>
  <si>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</si>
  <si>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</si>
  <si>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</si>
  <si>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</si>
  <si>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</si>
  <si>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</si>
  <si>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</si>
  <si>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</si>
  <si>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</si>
  <si>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</si>
  <si>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</si>
  <si>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</si>
  <si>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</si>
  <si>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</si>
  <si>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</si>
  <si>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</si>
  <si>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</si>
  <si>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L_20-1-10-1-08-03-0-1082</t>
  </si>
  <si>
    <t>Сумма с полнижающим коэффициэнетом, с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</si>
  <si>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</si>
  <si>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</si>
  <si>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</si>
  <si>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Тосно, Стр-во 2КЛ-0,4 кВ от ТП-49 до ВРУ-0,4 кВ объекта в г. Никольское Тосненского района ЛО (20-1-10-1-08-03-0-1082)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</si>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</sst>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71" customWidth="1"/>
    <col min="2" max="2" width="60.42578125" style="61" customWidth="1"/>
    <col min="3" max="3" width="12.710937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16" style="61" hidden="1" customWidth="1"/>
    <col min="11" max="11" width="14.140625" style="61" hidden="1" customWidth="1"/>
    <col min="12" max="12" width="10.28515625" style="61" bestFit="1" customWidth="1"/>
    <col min="13" max="14" width="9.140625" style="61"/>
    <col min="15" max="15" width="15.28515625" style="61" customWidth="1"/>
    <col min="16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x14ac:dyDescent="0.25">
      <c r="A5" s="108" t="s">
        <v>381</v>
      </c>
      <c r="B5" s="108"/>
      <c r="C5" s="108"/>
      <c r="D5" s="108"/>
      <c r="E5" s="108"/>
      <c r="F5" s="108"/>
    </row>
    <row r="7" spans="1:16" ht="21" customHeight="1" x14ac:dyDescent="0.25">
      <c r="A7" s="73" t="s">
        <v>8</v>
      </c>
      <c r="F7" s="109" t="s">
        <v>376</v>
      </c>
      <c r="G7" s="109"/>
      <c r="H7" s="109"/>
    </row>
    <row r="8" spans="1:16" x14ac:dyDescent="0.25">
      <c r="A8" s="74"/>
    </row>
    <row r="9" spans="1:16" x14ac:dyDescent="0.25">
      <c r="A9" s="73" t="s">
        <v>15</v>
      </c>
      <c r="F9" s="109" t="s">
        <v>334</v>
      </c>
      <c r="G9" s="109"/>
      <c r="H9" s="109"/>
    </row>
    <row r="10" spans="1:16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382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69"/>
      <c r="J13" s="68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8"/>
      <c r="J14" s="68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3"/>
      <c r="E15" s="63"/>
      <c r="F15" s="63"/>
      <c r="G15" s="63"/>
      <c r="H15" s="63"/>
      <c r="I15" s="67"/>
      <c r="J15" s="67"/>
      <c r="K15" s="77">
        <v>5.62</v>
      </c>
      <c r="M15" s="78"/>
      <c r="N15" s="79"/>
      <c r="O15" s="84"/>
      <c r="P15" s="85"/>
    </row>
    <row r="16" spans="1:16" ht="15.75" x14ac:dyDescent="0.25">
      <c r="A16" s="86" t="s">
        <v>356</v>
      </c>
      <c r="B16" s="87" t="s">
        <v>176</v>
      </c>
      <c r="C16" s="88" t="s">
        <v>327</v>
      </c>
      <c r="D16" s="64">
        <v>0.38</v>
      </c>
      <c r="E16" s="64">
        <f>VLOOKUP(B16,'Типовые 2 кв. 2021'!B:D,3,)</f>
        <v>2454749.9833333334</v>
      </c>
      <c r="F16" s="64">
        <f>D16*E16</f>
        <v>932804.99366666668</v>
      </c>
      <c r="G16" s="65">
        <v>5.62</v>
      </c>
      <c r="H16" s="64">
        <f>F16*G16</f>
        <v>5242364.0644066669</v>
      </c>
      <c r="J16" s="89"/>
      <c r="K16" s="89"/>
      <c r="M16" s="78"/>
      <c r="N16" s="79"/>
      <c r="O16" s="84"/>
      <c r="P16" s="85"/>
    </row>
    <row r="17" spans="1:16" ht="15.75" x14ac:dyDescent="0.25">
      <c r="A17" s="86" t="s">
        <v>354</v>
      </c>
      <c r="B17" s="87" t="s">
        <v>196</v>
      </c>
      <c r="C17" s="88" t="s">
        <v>327</v>
      </c>
      <c r="D17" s="64">
        <v>0.1</v>
      </c>
      <c r="E17" s="64">
        <f>VLOOKUP(B17,'Типовые 2 кв. 2021'!B:D,3,)</f>
        <v>1332610.1083333334</v>
      </c>
      <c r="F17" s="64">
        <f>D17*E17</f>
        <v>133261.01083333333</v>
      </c>
      <c r="G17" s="65">
        <v>5.62</v>
      </c>
      <c r="H17" s="64">
        <f>F17*G17</f>
        <v>748926.88088333339</v>
      </c>
      <c r="J17" s="89"/>
      <c r="K17" s="89"/>
      <c r="M17" s="78"/>
      <c r="N17" s="79"/>
      <c r="O17" s="84"/>
      <c r="P17" s="85"/>
    </row>
    <row r="18" spans="1:16" ht="15.75" x14ac:dyDescent="0.25">
      <c r="A18" s="86" t="s">
        <v>355</v>
      </c>
      <c r="B18" s="87" t="s">
        <v>196</v>
      </c>
      <c r="C18" s="88" t="s">
        <v>327</v>
      </c>
      <c r="D18" s="64">
        <v>0.1</v>
      </c>
      <c r="E18" s="64">
        <f>VLOOKUP(B18,'Типовые 2 кв. 2021'!B:D,3,)</f>
        <v>1332610.1083333334</v>
      </c>
      <c r="F18" s="64">
        <f>D18*E18</f>
        <v>133261.01083333333</v>
      </c>
      <c r="G18" s="65">
        <v>5.62</v>
      </c>
      <c r="H18" s="64">
        <f>F18*G18</f>
        <v>748926.88088333339</v>
      </c>
      <c r="J18" s="89"/>
      <c r="K18" s="89"/>
      <c r="M18" s="78"/>
      <c r="N18" s="79"/>
      <c r="O18" s="84"/>
      <c r="P18" s="85"/>
    </row>
    <row r="19" spans="1:16" ht="15.75" x14ac:dyDescent="0.25">
      <c r="A19" s="86" t="s">
        <v>366</v>
      </c>
      <c r="B19" s="87" t="s">
        <v>310</v>
      </c>
      <c r="C19" s="88" t="s">
        <v>353</v>
      </c>
      <c r="D19" s="64">
        <v>2</v>
      </c>
      <c r="E19" s="64">
        <f>VLOOKUP(B19,'Типовые 2 кв. 2021'!B:D,3,)</f>
        <v>9949.2916666666661</v>
      </c>
      <c r="F19" s="64">
        <f>D19*E19</f>
        <v>19898.583333333332</v>
      </c>
      <c r="G19" s="65">
        <v>7.46</v>
      </c>
      <c r="H19" s="64">
        <f>F19*G19</f>
        <v>148443.43166666667</v>
      </c>
      <c r="J19" s="89"/>
      <c r="K19" s="89"/>
      <c r="M19" s="78"/>
      <c r="N19" s="79"/>
      <c r="O19" s="84"/>
      <c r="P19" s="85"/>
    </row>
    <row r="20" spans="1:16" ht="15.75" x14ac:dyDescent="0.25">
      <c r="A20" s="90"/>
      <c r="B20" s="91" t="s">
        <v>2</v>
      </c>
      <c r="C20" s="88" t="s">
        <v>353</v>
      </c>
      <c r="D20" s="64">
        <f>D19</f>
        <v>2</v>
      </c>
      <c r="E20" s="64">
        <f>E19-E21</f>
        <v>6352.1716666666662</v>
      </c>
      <c r="F20" s="64">
        <f t="shared" ref="F20:F21" si="0">D20*E20</f>
        <v>12704.343333333332</v>
      </c>
      <c r="G20" s="65">
        <v>7.46</v>
      </c>
      <c r="H20" s="64">
        <f t="shared" ref="H20:H21" si="1">F20*G20</f>
        <v>94774.401266666653</v>
      </c>
      <c r="J20" s="89"/>
      <c r="K20" s="89"/>
      <c r="M20" s="78"/>
      <c r="N20" s="79"/>
      <c r="O20" s="84"/>
      <c r="P20" s="85"/>
    </row>
    <row r="21" spans="1:16" ht="15.75" x14ac:dyDescent="0.25">
      <c r="A21" s="90"/>
      <c r="B21" s="91" t="s">
        <v>3</v>
      </c>
      <c r="C21" s="88" t="s">
        <v>353</v>
      </c>
      <c r="D21" s="64">
        <f>D19</f>
        <v>2</v>
      </c>
      <c r="E21" s="55">
        <f>VLOOKUP(B19,'Типовые 2 кв. 2021'!B:E,4,)</f>
        <v>3597.12</v>
      </c>
      <c r="F21" s="64">
        <f t="shared" si="0"/>
        <v>7194.24</v>
      </c>
      <c r="G21" s="65">
        <v>7.46</v>
      </c>
      <c r="H21" s="64">
        <f t="shared" si="1"/>
        <v>53669.030399999996</v>
      </c>
      <c r="M21" s="78"/>
      <c r="N21" s="79"/>
      <c r="O21" s="84"/>
      <c r="P21" s="85"/>
    </row>
    <row r="22" spans="1:16" ht="15.75" x14ac:dyDescent="0.25">
      <c r="A22" s="86" t="s">
        <v>367</v>
      </c>
      <c r="B22" s="87" t="s">
        <v>373</v>
      </c>
      <c r="C22" s="88" t="s">
        <v>353</v>
      </c>
      <c r="D22" s="64">
        <v>4</v>
      </c>
      <c r="E22" s="64">
        <f>VLOOKUP(B22,'Типовые 2 кв. 2021'!B:D,3,)</f>
        <v>11335.533333333333</v>
      </c>
      <c r="F22" s="64">
        <f>D22*E22</f>
        <v>45342.133333333331</v>
      </c>
      <c r="G22" s="65">
        <v>5.62</v>
      </c>
      <c r="H22" s="64">
        <f>F22*G22</f>
        <v>254822.78933333332</v>
      </c>
      <c r="J22" s="89"/>
      <c r="K22" s="89"/>
      <c r="M22" s="78"/>
      <c r="N22" s="79"/>
      <c r="O22" s="84"/>
      <c r="P22" s="85"/>
    </row>
    <row r="23" spans="1:16" ht="15.75" x14ac:dyDescent="0.25">
      <c r="A23" s="90"/>
      <c r="B23" s="91"/>
      <c r="C23" s="88"/>
      <c r="D23" s="64"/>
      <c r="E23" s="55"/>
      <c r="F23" s="64"/>
      <c r="G23" s="65"/>
      <c r="H23" s="64"/>
      <c r="M23" s="78"/>
      <c r="N23" s="79"/>
      <c r="O23" s="84"/>
      <c r="P23" s="85"/>
    </row>
    <row r="24" spans="1:16" x14ac:dyDescent="0.25">
      <c r="A24" s="90"/>
      <c r="B24" s="83"/>
      <c r="C24" s="88"/>
      <c r="D24" s="65"/>
      <c r="E24" s="65"/>
      <c r="F24" s="65"/>
      <c r="G24" s="65"/>
      <c r="H24" s="65"/>
    </row>
    <row r="25" spans="1:16" x14ac:dyDescent="0.25">
      <c r="A25" s="90"/>
      <c r="B25" s="83"/>
      <c r="C25" s="88"/>
      <c r="D25" s="65"/>
      <c r="E25" s="65"/>
      <c r="F25" s="65"/>
      <c r="G25" s="65"/>
      <c r="H25" s="65"/>
    </row>
    <row r="26" spans="1:16" x14ac:dyDescent="0.25">
      <c r="A26" s="90"/>
      <c r="B26" s="82" t="s">
        <v>12</v>
      </c>
      <c r="C26" s="88"/>
      <c r="D26" s="65"/>
      <c r="E26" s="65"/>
      <c r="F26" s="65"/>
      <c r="G26" s="65"/>
      <c r="H26" s="65">
        <f>SUM(H27:H28)</f>
        <v>7143484.0471733334</v>
      </c>
    </row>
    <row r="27" spans="1:16" x14ac:dyDescent="0.25">
      <c r="A27" s="90"/>
      <c r="B27" s="92" t="s">
        <v>2</v>
      </c>
      <c r="C27" s="88"/>
      <c r="D27" s="65"/>
      <c r="E27" s="65"/>
      <c r="F27" s="65"/>
      <c r="G27" s="65"/>
      <c r="H27" s="65">
        <f>H16+H17+H18+H20+H22</f>
        <v>7089815.0167733338</v>
      </c>
    </row>
    <row r="28" spans="1:16" x14ac:dyDescent="0.25">
      <c r="A28" s="90"/>
      <c r="B28" s="92" t="s">
        <v>3</v>
      </c>
      <c r="C28" s="88"/>
      <c r="D28" s="65"/>
      <c r="E28" s="65"/>
      <c r="F28" s="65"/>
      <c r="G28" s="65"/>
      <c r="H28" s="65">
        <f>H21</f>
        <v>53669.030399999996</v>
      </c>
    </row>
    <row r="29" spans="1:16" x14ac:dyDescent="0.25">
      <c r="A29" s="81" t="s">
        <v>24</v>
      </c>
      <c r="B29" s="82" t="s">
        <v>31</v>
      </c>
      <c r="C29" s="88"/>
      <c r="D29" s="65"/>
      <c r="E29" s="65"/>
      <c r="F29" s="65"/>
      <c r="G29" s="65"/>
      <c r="H29" s="65">
        <f>H26*0.08</f>
        <v>571478.72377386666</v>
      </c>
    </row>
    <row r="30" spans="1:16" x14ac:dyDescent="0.25">
      <c r="A30" s="81" t="s">
        <v>26</v>
      </c>
      <c r="B30" s="82" t="s">
        <v>25</v>
      </c>
      <c r="C30" s="88"/>
      <c r="D30" s="65"/>
      <c r="E30" s="65"/>
      <c r="F30" s="65"/>
      <c r="G30" s="65"/>
      <c r="H30" s="65">
        <f>H29+H26</f>
        <v>7714962.7709472002</v>
      </c>
      <c r="I30" s="93">
        <f>H30-(SUM(C35:C37))</f>
        <v>0</v>
      </c>
    </row>
    <row r="31" spans="1:16" x14ac:dyDescent="0.25">
      <c r="A31" s="94"/>
      <c r="B31" s="67"/>
      <c r="C31" s="67"/>
    </row>
    <row r="32" spans="1:16" x14ac:dyDescent="0.25">
      <c r="A32" s="76" t="s">
        <v>13</v>
      </c>
      <c r="B32" s="67"/>
      <c r="C32" s="67"/>
    </row>
    <row r="33" spans="1:12" x14ac:dyDescent="0.25">
      <c r="A33" s="95"/>
      <c r="B33" s="67"/>
      <c r="C33" s="67"/>
      <c r="H33" s="62" t="s">
        <v>382</v>
      </c>
    </row>
    <row r="34" spans="1:12" ht="90.75" customHeight="1" x14ac:dyDescent="0.25">
      <c r="A34" s="66" t="s">
        <v>9</v>
      </c>
      <c r="B34" s="66" t="s">
        <v>0</v>
      </c>
      <c r="C34" s="70" t="s">
        <v>44</v>
      </c>
      <c r="D34" s="66" t="s">
        <v>40</v>
      </c>
      <c r="E34" s="66" t="s">
        <v>16</v>
      </c>
      <c r="F34" s="66" t="s">
        <v>17</v>
      </c>
      <c r="G34" s="66" t="s">
        <v>18</v>
      </c>
      <c r="H34" s="66" t="s">
        <v>377</v>
      </c>
    </row>
    <row r="35" spans="1:12" ht="15.75" x14ac:dyDescent="0.25">
      <c r="A35" s="96">
        <v>1</v>
      </c>
      <c r="B35" s="92" t="s">
        <v>1</v>
      </c>
      <c r="C35" s="97">
        <f>H29</f>
        <v>571478.72377386666</v>
      </c>
      <c r="D35" s="98">
        <v>1.0369999999999999</v>
      </c>
      <c r="E35" s="60">
        <f>C35*D35</f>
        <v>592623.43655349966</v>
      </c>
      <c r="F35" s="60">
        <f>E35*0.2</f>
        <v>118524.68731069994</v>
      </c>
      <c r="G35" s="60">
        <f>E35+F35</f>
        <v>711148.12386419962</v>
      </c>
      <c r="H35" s="60">
        <f>G35*0.8</f>
        <v>568918.49909135967</v>
      </c>
      <c r="I35" s="78"/>
      <c r="J35" s="79">
        <f>H35/1.2/1000</f>
        <v>474.09874924279978</v>
      </c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7089815.0167733338</v>
      </c>
      <c r="D36" s="98">
        <v>1.0369999999999999</v>
      </c>
      <c r="E36" s="60">
        <f t="shared" ref="E36:E43" si="2">C36*D36</f>
        <v>7352138.1723939469</v>
      </c>
      <c r="F36" s="60">
        <f t="shared" ref="F36:F43" si="3">E36*0.2</f>
        <v>1470427.6344787895</v>
      </c>
      <c r="G36" s="60">
        <f t="shared" ref="G36:G43" si="4">E36+F36</f>
        <v>8822565.8068727367</v>
      </c>
      <c r="H36" s="60">
        <f t="shared" ref="H36:H44" si="5">G36*0.8</f>
        <v>7058052.6454981901</v>
      </c>
      <c r="I36" s="78"/>
      <c r="J36" s="79">
        <f t="shared" ref="J36:J44" si="6">H36/1.2/1000</f>
        <v>5881.710537915159</v>
      </c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53669.030399999996</v>
      </c>
      <c r="D37" s="98">
        <v>1.0369999999999999</v>
      </c>
      <c r="E37" s="60">
        <f t="shared" si="2"/>
        <v>55654.784524799994</v>
      </c>
      <c r="F37" s="60">
        <f t="shared" si="3"/>
        <v>11130.95690496</v>
      </c>
      <c r="G37" s="60">
        <f t="shared" si="4"/>
        <v>66785.74142975999</v>
      </c>
      <c r="H37" s="60">
        <f t="shared" si="5"/>
        <v>53428.593143807993</v>
      </c>
      <c r="I37" s="78"/>
      <c r="J37" s="79">
        <f t="shared" si="6"/>
        <v>44.523827619839999</v>
      </c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1278369.3311459511</v>
      </c>
      <c r="D38" s="98">
        <v>1.0369999999999999</v>
      </c>
      <c r="E38" s="60">
        <f t="shared" si="2"/>
        <v>1325668.9963983512</v>
      </c>
      <c r="F38" s="60">
        <f t="shared" si="3"/>
        <v>265133.79927967023</v>
      </c>
      <c r="G38" s="60">
        <f t="shared" si="4"/>
        <v>1590802.7956780214</v>
      </c>
      <c r="H38" s="60">
        <f t="shared" si="5"/>
        <v>1272642.2365424172</v>
      </c>
      <c r="I38" s="78"/>
      <c r="J38" s="79">
        <f t="shared" si="6"/>
        <v>1060.5351971186813</v>
      </c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74835.138878187849</v>
      </c>
      <c r="D39" s="98">
        <v>1.0369999999999999</v>
      </c>
      <c r="E39" s="60">
        <f t="shared" si="2"/>
        <v>77604.039016680792</v>
      </c>
      <c r="F39" s="60">
        <f t="shared" si="3"/>
        <v>15520.80780333616</v>
      </c>
      <c r="G39" s="60">
        <f t="shared" si="4"/>
        <v>93124.846820016945</v>
      </c>
      <c r="H39" s="60"/>
      <c r="I39" s="101">
        <v>9.7000000000000003E-3</v>
      </c>
      <c r="J39" s="79">
        <f t="shared" si="6"/>
        <v>0</v>
      </c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165100.20329827009</v>
      </c>
      <c r="D40" s="98">
        <v>1.0369999999999999</v>
      </c>
      <c r="E40" s="60">
        <f t="shared" si="2"/>
        <v>171208.91082030608</v>
      </c>
      <c r="F40" s="60">
        <f t="shared" si="3"/>
        <v>34241.782164061216</v>
      </c>
      <c r="G40" s="60">
        <f t="shared" si="4"/>
        <v>205450.69298436728</v>
      </c>
      <c r="H40" s="60"/>
      <c r="I40" s="101">
        <v>2.1399999999999999E-2</v>
      </c>
      <c r="J40" s="79">
        <f t="shared" si="6"/>
        <v>0</v>
      </c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651142.85786794371</v>
      </c>
      <c r="D41" s="98">
        <v>1.0369999999999999</v>
      </c>
      <c r="E41" s="60">
        <f t="shared" si="2"/>
        <v>675235.14360905753</v>
      </c>
      <c r="F41" s="60">
        <f t="shared" si="3"/>
        <v>135047.02872181151</v>
      </c>
      <c r="G41" s="60">
        <f t="shared" si="4"/>
        <v>810282.17233086901</v>
      </c>
      <c r="H41" s="60"/>
      <c r="I41" s="101">
        <v>8.4400000000000003E-2</v>
      </c>
      <c r="J41" s="79">
        <f t="shared" si="6"/>
        <v>0</v>
      </c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219876.4389719952</v>
      </c>
      <c r="D42" s="98">
        <v>1.0369999999999999</v>
      </c>
      <c r="E42" s="60">
        <f t="shared" si="2"/>
        <v>228011.86721395902</v>
      </c>
      <c r="F42" s="60">
        <f t="shared" si="3"/>
        <v>45602.37344279181</v>
      </c>
      <c r="G42" s="60">
        <f t="shared" si="4"/>
        <v>273614.24065675086</v>
      </c>
      <c r="H42" s="60"/>
      <c r="I42" s="101">
        <v>2.8500000000000001E-2</v>
      </c>
      <c r="J42" s="79">
        <f t="shared" si="6"/>
        <v>0</v>
      </c>
      <c r="K42" s="84"/>
      <c r="L42" s="99"/>
    </row>
    <row r="43" spans="1:12" ht="15.75" x14ac:dyDescent="0.25">
      <c r="A43" s="86" t="s">
        <v>361</v>
      </c>
      <c r="B43" s="92" t="s">
        <v>5</v>
      </c>
      <c r="C43" s="100">
        <f>SUM(C35:C37)*I43</f>
        <v>167414.69212955426</v>
      </c>
      <c r="D43" s="98">
        <v>1.0369999999999999</v>
      </c>
      <c r="E43" s="60">
        <f t="shared" si="2"/>
        <v>173609.03573834774</v>
      </c>
      <c r="F43" s="60">
        <f t="shared" si="3"/>
        <v>34721.807147669548</v>
      </c>
      <c r="G43" s="60">
        <f t="shared" si="4"/>
        <v>208330.84288601729</v>
      </c>
      <c r="H43" s="60"/>
      <c r="I43" s="103">
        <v>2.1700000000000001E-2</v>
      </c>
      <c r="J43" s="79">
        <f t="shared" si="6"/>
        <v>0</v>
      </c>
    </row>
    <row r="44" spans="1:12" ht="15.75" x14ac:dyDescent="0.25">
      <c r="A44" s="90"/>
      <c r="B44" s="104" t="s">
        <v>362</v>
      </c>
      <c r="C44" s="100">
        <f>SUM(C35:C38)</f>
        <v>8993332.1020931508</v>
      </c>
      <c r="D44" s="98">
        <v>1.0369999999999999</v>
      </c>
      <c r="E44" s="60">
        <f>SUM(E35:E38)</f>
        <v>9326085.3898705989</v>
      </c>
      <c r="F44" s="60">
        <f>SUM(F35:F38)</f>
        <v>1865217.0779741197</v>
      </c>
      <c r="G44" s="60">
        <f>SUM(G35:G38)</f>
        <v>11191302.467844717</v>
      </c>
      <c r="H44" s="60">
        <f t="shared" si="5"/>
        <v>8953041.9742757734</v>
      </c>
      <c r="J44" s="79">
        <f t="shared" si="6"/>
        <v>7460.8683118964782</v>
      </c>
    </row>
    <row r="46" spans="1:12" s="67" customFormat="1" ht="12.75" x14ac:dyDescent="0.2">
      <c r="A46" s="3" t="s">
        <v>28</v>
      </c>
      <c r="B46" s="3"/>
      <c r="C46" s="2"/>
      <c r="D46" s="2"/>
      <c r="E46" s="2"/>
    </row>
    <row r="47" spans="1:12" s="68" customFormat="1" ht="67.5" customHeight="1" x14ac:dyDescent="0.25">
      <c r="A47" s="4" t="s">
        <v>29</v>
      </c>
      <c r="B47" s="105" t="s">
        <v>378</v>
      </c>
      <c r="C47" s="105"/>
      <c r="D47" s="105"/>
      <c r="E47" s="105"/>
      <c r="F47" s="105"/>
      <c r="G47" s="105"/>
    </row>
    <row r="48" spans="1:12" s="68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69"/>
      <c r="I48" s="69" t="s">
        <v>372</v>
      </c>
      <c r="J48" s="68">
        <v>7.46</v>
      </c>
    </row>
    <row r="49" spans="1:10" s="68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8" t="s">
        <v>370</v>
      </c>
      <c r="J49" s="68">
        <v>5.62</v>
      </c>
    </row>
    <row r="50" spans="1:10" s="67" customFormat="1" ht="16.5" customHeight="1" x14ac:dyDescent="0.2">
      <c r="A50" s="4" t="s">
        <v>34</v>
      </c>
      <c r="B50" s="5" t="s">
        <v>379</v>
      </c>
      <c r="C50" s="5"/>
      <c r="D50" s="2"/>
      <c r="E50" s="2"/>
      <c r="I50" s="67" t="s">
        <v>369</v>
      </c>
      <c r="J50" s="67">
        <v>6.16</v>
      </c>
    </row>
    <row r="51" spans="1:10" s="67" customFormat="1" ht="15.75" customHeight="1" x14ac:dyDescent="0.2">
      <c r="A51" s="6" t="s">
        <v>35</v>
      </c>
      <c r="B51" s="5" t="s">
        <v>380</v>
      </c>
      <c r="C51" s="5"/>
      <c r="D51" s="2"/>
      <c r="E51" s="2"/>
    </row>
    <row r="52" spans="1:10" s="67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7" customFormat="1" ht="12.75" x14ac:dyDescent="0.2">
      <c r="A53" s="94"/>
    </row>
    <row r="54" spans="1:10" x14ac:dyDescent="0.25">
      <c r="B54" s="68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B22 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0" t="s">
        <v>46</v>
      </c>
      <c r="C3" s="110"/>
      <c r="D3" s="110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1"/>
      <c r="D6" s="111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368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369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369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369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369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369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369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369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369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369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369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369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369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369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369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369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369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369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369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369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369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369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369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369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369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369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369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369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369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369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369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369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369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369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369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369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369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369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369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369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369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369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369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369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369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369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369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369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369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369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369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369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369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369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369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369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369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369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369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369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369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369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369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369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369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369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369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369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369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369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369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369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369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369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369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369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369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369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369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369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369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369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369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369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369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369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369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370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370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370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370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370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370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370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370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370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370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370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370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370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370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370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370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370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370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370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370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370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370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370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370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370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370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370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370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370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370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370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370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370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370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370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370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370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370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370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370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370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370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370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370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370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370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370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370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370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370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370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370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370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370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370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370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370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370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370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370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370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370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370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370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370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370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370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370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370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370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370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370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370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370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370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370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370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370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370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370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370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370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370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370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370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370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370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370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370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370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370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370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370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370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370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370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370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370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370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370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370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370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370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370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370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370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370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370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370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370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370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370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370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370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370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370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370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370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370</v>
      </c>
    </row>
    <row r="216" spans="1:6" x14ac:dyDescent="0.25">
      <c r="A216" s="36">
        <v>209</v>
      </c>
      <c r="B216" s="41" t="s">
        <v>373</v>
      </c>
      <c r="C216" s="42">
        <v>13602.64</v>
      </c>
      <c r="D216" s="40">
        <f t="shared" si="3"/>
        <v>11335.533333333333</v>
      </c>
      <c r="E216" s="40"/>
      <c r="F216" s="59" t="s">
        <v>370</v>
      </c>
    </row>
    <row r="217" spans="1:6" x14ac:dyDescent="0.25">
      <c r="A217" s="36">
        <v>210</v>
      </c>
      <c r="B217" s="41" t="s">
        <v>375</v>
      </c>
      <c r="C217" s="42">
        <v>59787.55</v>
      </c>
      <c r="D217" s="40">
        <f t="shared" si="3"/>
        <v>49822.958333333336</v>
      </c>
      <c r="E217" s="40"/>
      <c r="F217" s="59" t="s">
        <v>370</v>
      </c>
    </row>
    <row r="218" spans="1:6" x14ac:dyDescent="0.25">
      <c r="A218" s="36">
        <v>211</v>
      </c>
      <c r="B218" s="41" t="s">
        <v>374</v>
      </c>
      <c r="C218" s="42">
        <v>107.95</v>
      </c>
      <c r="D218" s="40">
        <f t="shared" si="3"/>
        <v>89.958333333333343</v>
      </c>
      <c r="E218" s="40"/>
      <c r="F218" s="59" t="s">
        <v>370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371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371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371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371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371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371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371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371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371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371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371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371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371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371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371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371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371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371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371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371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371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371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371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371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371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371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371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371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371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371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371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371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371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371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371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371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371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371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371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371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371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371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371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371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371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371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371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371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371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371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371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370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370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370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369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369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369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371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371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371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371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371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371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371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371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371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371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369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369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2022-03-14T12:21:46Z</dcterms:modified>
</cp:coreProperties>
</file>