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ПСД_АПР\M_22-1-06-0-01-04-0-0609\"/>
    </mc:Choice>
  </mc:AlternateContent>
  <xr:revisionPtr revIDLastSave="0" documentId="13_ncr:1_{2F08ACA7-F510-4A45-BB21-2D645E59211B}" xr6:coauthVersionLast="36" xr6:coauthVersionMax="36" xr10:uidLastSave="{00000000-0000-0000-0000-000000000000}"/>
  <bookViews>
    <workbookView xWindow="0" yWindow="0" windowWidth="12645" windowHeight="11340" tabRatio="581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0">тек.ц.!$A$1:$H$77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9" i="1" l="1"/>
  <c r="I49" i="1"/>
  <c r="G53" i="1"/>
  <c r="G54" i="1"/>
  <c r="G49" i="2"/>
  <c r="I54" i="1"/>
  <c r="I53" i="1"/>
  <c r="G58" i="2" l="1"/>
  <c r="H58" i="2" s="1"/>
  <c r="G48" i="2"/>
  <c r="H48" i="2" s="1"/>
  <c r="G47" i="2"/>
  <c r="H47" i="2" s="1"/>
  <c r="G46" i="2"/>
  <c r="E34" i="2"/>
  <c r="D34" i="2"/>
  <c r="G31" i="2"/>
  <c r="H31" i="2" s="1"/>
  <c r="G30" i="2"/>
  <c r="G25" i="2"/>
  <c r="H25" i="2" s="1"/>
  <c r="F59" i="2"/>
  <c r="E59" i="2"/>
  <c r="D59" i="2"/>
  <c r="F55" i="2"/>
  <c r="E55" i="2"/>
  <c r="D55" i="2"/>
  <c r="F50" i="2"/>
  <c r="E50" i="2"/>
  <c r="D50" i="2"/>
  <c r="H46" i="2"/>
  <c r="H43" i="2"/>
  <c r="G43" i="2"/>
  <c r="F43" i="2"/>
  <c r="E43" i="2"/>
  <c r="D43" i="2"/>
  <c r="H42" i="2"/>
  <c r="G39" i="2"/>
  <c r="F39" i="2"/>
  <c r="E39" i="2"/>
  <c r="D39" i="2"/>
  <c r="H38" i="2"/>
  <c r="H39" i="2" s="1"/>
  <c r="G35" i="2"/>
  <c r="F35" i="2"/>
  <c r="F36" i="2" s="1"/>
  <c r="F40" i="2" s="1"/>
  <c r="F32" i="2"/>
  <c r="E32" i="2"/>
  <c r="D32" i="2"/>
  <c r="H29" i="2"/>
  <c r="H28" i="2"/>
  <c r="H27" i="2"/>
  <c r="H26" i="2"/>
  <c r="H24" i="2"/>
  <c r="E34" i="1"/>
  <c r="D34" i="1"/>
  <c r="D35" i="2" l="1"/>
  <c r="D36" i="2" s="1"/>
  <c r="D40" i="2" s="1"/>
  <c r="D44" i="2" s="1"/>
  <c r="G32" i="2"/>
  <c r="G36" i="2" s="1"/>
  <c r="G40" i="2" s="1"/>
  <c r="G44" i="2" s="1"/>
  <c r="F51" i="2"/>
  <c r="F56" i="2" s="1"/>
  <c r="F60" i="2" s="1"/>
  <c r="F44" i="2"/>
  <c r="H30" i="2"/>
  <c r="H32" i="2" s="1"/>
  <c r="G59" i="2"/>
  <c r="H59" i="2" s="1"/>
  <c r="E35" i="2"/>
  <c r="E36" i="2" s="1"/>
  <c r="E40" i="2" s="1"/>
  <c r="E44" i="2" s="1"/>
  <c r="E51" i="2" s="1"/>
  <c r="E56" i="2" s="1"/>
  <c r="E60" i="2" s="1"/>
  <c r="G58" i="1"/>
  <c r="G46" i="1"/>
  <c r="G31" i="1"/>
  <c r="G30" i="1"/>
  <c r="G48" i="1"/>
  <c r="G47" i="1"/>
  <c r="G25" i="1"/>
  <c r="E62" i="2" l="1"/>
  <c r="E63" i="2" s="1"/>
  <c r="G53" i="2"/>
  <c r="G54" i="2"/>
  <c r="H54" i="2" s="1"/>
  <c r="D51" i="2"/>
  <c r="D56" i="2" s="1"/>
  <c r="D60" i="2" s="1"/>
  <c r="F62" i="2"/>
  <c r="F63" i="2" s="1"/>
  <c r="H34" i="2"/>
  <c r="H35" i="2" s="1"/>
  <c r="H36" i="2" s="1"/>
  <c r="H40" i="2" s="1"/>
  <c r="H44" i="2" s="1"/>
  <c r="D50" i="1"/>
  <c r="D62" i="2" l="1"/>
  <c r="D63" i="2" s="1"/>
  <c r="G55" i="2"/>
  <c r="H55" i="2" s="1"/>
  <c r="H53" i="2"/>
  <c r="F64" i="2"/>
  <c r="E64" i="2"/>
  <c r="E50" i="1"/>
  <c r="F50" i="1"/>
  <c r="H49" i="2" l="1"/>
  <c r="G50" i="2"/>
  <c r="D64" i="2"/>
  <c r="D59" i="1"/>
  <c r="D55" i="1"/>
  <c r="D43" i="1"/>
  <c r="D39" i="1"/>
  <c r="D32" i="1"/>
  <c r="E59" i="1"/>
  <c r="F59" i="1"/>
  <c r="G59" i="1"/>
  <c r="H48" i="1"/>
  <c r="G51" i="2" l="1"/>
  <c r="G56" i="2" s="1"/>
  <c r="G60" i="2" s="1"/>
  <c r="H50" i="2"/>
  <c r="H51" i="2" s="1"/>
  <c r="H56" i="2" s="1"/>
  <c r="H30" i="1"/>
  <c r="E32" i="1"/>
  <c r="F32" i="1"/>
  <c r="G32" i="1"/>
  <c r="G62" i="2" l="1"/>
  <c r="G63" i="2" s="1"/>
  <c r="H63" i="2" s="1"/>
  <c r="H60" i="2"/>
  <c r="H26" i="1"/>
  <c r="G64" i="2" l="1"/>
  <c r="H62" i="2"/>
  <c r="H64" i="2" s="1"/>
  <c r="D6" i="2" s="1"/>
  <c r="D35" i="1"/>
  <c r="H27" i="1"/>
  <c r="H29" i="1"/>
  <c r="H24" i="1"/>
  <c r="G43" i="1"/>
  <c r="F43" i="1"/>
  <c r="E43" i="1"/>
  <c r="H42" i="1"/>
  <c r="G39" i="1"/>
  <c r="F39" i="1"/>
  <c r="E39" i="1"/>
  <c r="H38" i="1"/>
  <c r="H39" i="1" s="1"/>
  <c r="H31" i="1"/>
  <c r="H43" i="1" l="1"/>
  <c r="H46" i="1"/>
  <c r="H28" i="1"/>
  <c r="E55" i="1" l="1"/>
  <c r="F55" i="1"/>
  <c r="H59" i="1" l="1"/>
  <c r="H25" i="1" l="1"/>
  <c r="H32" i="1" s="1"/>
  <c r="H47" i="1"/>
  <c r="H58" i="1"/>
  <c r="D36" i="1"/>
  <c r="D40" i="1" l="1"/>
  <c r="F35" i="1"/>
  <c r="F36" i="1" s="1"/>
  <c r="F40" i="1" s="1"/>
  <c r="F44" i="1" s="1"/>
  <c r="F51" i="1" s="1"/>
  <c r="G35" i="1"/>
  <c r="D44" i="1" l="1"/>
  <c r="G36" i="1"/>
  <c r="G40" i="1" s="1"/>
  <c r="G44" i="1" s="1"/>
  <c r="F56" i="1"/>
  <c r="D51" i="1" l="1"/>
  <c r="D56" i="1" s="1"/>
  <c r="D60" i="1" s="1"/>
  <c r="D62" i="1" s="1"/>
  <c r="F60" i="1"/>
  <c r="F62" i="1" s="1"/>
  <c r="H34" i="1"/>
  <c r="H35" i="1" l="1"/>
  <c r="H36" i="1" s="1"/>
  <c r="H40" i="1" s="1"/>
  <c r="H44" i="1" s="1"/>
  <c r="F64" i="1"/>
  <c r="F63" i="1"/>
  <c r="E35" i="1"/>
  <c r="E36" i="1" l="1"/>
  <c r="E40" i="1" s="1"/>
  <c r="E44" i="1" s="1"/>
  <c r="D63" i="1"/>
  <c r="H54" i="1" l="1"/>
  <c r="E51" i="1"/>
  <c r="E56" i="1" s="1"/>
  <c r="E60" i="1" s="1"/>
  <c r="D64" i="1"/>
  <c r="G55" i="1" l="1"/>
  <c r="H55" i="1" s="1"/>
  <c r="H53" i="1"/>
  <c r="E62" i="1"/>
  <c r="G50" i="1" l="1"/>
  <c r="E63" i="1"/>
  <c r="E64" i="1"/>
  <c r="H49" i="1" l="1"/>
  <c r="G51" i="1"/>
  <c r="G56" i="1" s="1"/>
  <c r="G60" i="1" s="1"/>
  <c r="H60" i="1" s="1"/>
  <c r="H62" i="1" s="1"/>
  <c r="H64" i="1" s="1"/>
  <c r="D6" i="1" s="1"/>
  <c r="H50" i="1"/>
  <c r="H51" i="1" s="1"/>
  <c r="H56" i="1" s="1"/>
  <c r="G62" i="1" l="1"/>
  <c r="G63" i="1" s="1"/>
  <c r="H63" i="1" s="1"/>
  <c r="G64" i="1"/>
</calcChain>
</file>

<file path=xl/sharedStrings.xml><?xml version="1.0" encoding="utf-8"?>
<sst xmlns="http://schemas.openxmlformats.org/spreadsheetml/2006/main" count="166" uniqueCount="70">
  <si>
    <t>Форма № 1</t>
  </si>
  <si>
    <t xml:space="preserve">Заказчик </t>
  </si>
  <si>
    <t xml:space="preserve">АО "ЛОЭСК" </t>
  </si>
  <si>
    <t>(наименование организации)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</si>
  <si>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</si>
  <si>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</si>
  <si>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</t>
  </si>
  <si>
    <t>(наименование стройки)</t>
  </si>
  <si>
    <t>№ пп</t>
  </si>
  <si>
    <t>Наименование глав, объектов, работ и затрат</t>
  </si>
  <si>
    <t>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</si>
  <si>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</si>
  <si>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</si>
  <si>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</si>
  <si>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Глава 2. Основные объекты строительства</t>
  </si>
  <si>
    <t>ЛС</t>
  </si>
  <si>
    <t>Итого по Главе 2. "Основные объекты строительства"</t>
  </si>
  <si>
    <t>Итого по Главам 1-9</t>
  </si>
  <si>
    <t>Глава 12. Публичный технологический и ценовой аудит, проектные и изыскательские работы</t>
  </si>
  <si>
    <t>Вынос в натуру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</si>
  <si>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</si>
  <si>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</si>
  <si>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</si>
  <si>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</si>
  <si>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</si>
  <si>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</si>
  <si>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</si>
  <si>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</si>
  <si>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</si>
  <si>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</si>
  <si>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Главам 1-10</t>
  </si>
  <si>
    <t>тыс. руб.</t>
  </si>
  <si>
    <t>Итого по Главе 10. "Содержание службы заказчика. Строительный контроль"</t>
  </si>
  <si>
    <t>Глава 9. Прочие работы и затраты</t>
  </si>
  <si>
    <t>Итого по Главам 1-2</t>
  </si>
  <si>
    <t>Итого по Главе 9. "Прочие работы и затраты"</t>
  </si>
  <si>
    <t>Глава 1. Подготовка территории строительства</t>
  </si>
  <si>
    <t>Итого по Главе 1. "Подготовка территории строительства"</t>
  </si>
  <si>
    <t>прочих затрат</t>
  </si>
  <si>
    <t>Пусконаладочные работы</t>
  </si>
  <si>
    <t>Контрольно-исполнительная съемка</t>
  </si>
  <si>
    <t>Топографическая съемка</t>
  </si>
  <si>
    <t>Проектные работы</t>
  </si>
  <si>
    <t>Демонтажные работы</t>
  </si>
  <si>
    <t>Итого по Главам 1-7</t>
  </si>
  <si>
    <t>Итого по Главам 1-8</t>
  </si>
  <si>
    <t>Глава 7. Благоустройство и озеленение территории</t>
  </si>
  <si>
    <t>Глава 8. Временные здания и сооружения</t>
  </si>
  <si>
    <t>Итого по Главе 8. "Временные здания и сооружения"</t>
  </si>
  <si>
    <t>Итого по Главе 7. "Благоустройство и озеленение территории"</t>
  </si>
  <si>
    <t>Разрешение на допуск в эксплуатацию</t>
  </si>
  <si>
    <t>Сервитут</t>
  </si>
  <si>
    <t>Аренда земельного участка</t>
  </si>
  <si>
    <t>Обоснование</t>
  </si>
  <si>
    <t>всего</t>
  </si>
  <si>
    <t xml:space="preserve">Руководитель проектной организации______________________________________________________  подпись (инициалы, фамилия)
Главный инженер проекта____________________________________________________________________  подпись (инициалы, фамилия)
Начальник_____________________отдела_______________________________________ (наименование) подпись (инициалы, фамилия)
Заказчик___________________________________________________________________ должность подпись (инициалы, фамилия)
</t>
  </si>
  <si>
    <t>Составлен в базисном уровне цен</t>
  </si>
  <si>
    <t>Сводный сметный расчет стоимостью</t>
  </si>
  <si>
    <t>"Утвержден" «    »________________20___ г.</t>
  </si>
  <si>
    <t>Работы по вырубке просеки</t>
  </si>
  <si>
    <t>Временные подъездные дороги</t>
  </si>
  <si>
    <t>Акт</t>
  </si>
  <si>
    <t>Организация дорожного движения</t>
  </si>
  <si>
    <t>Распоряжение АО "ЛОЭСК" №160 от 16.02.2023</t>
  </si>
  <si>
    <t>Приказ АО "ЛОЭСК" №550а о/д от 29.12.2021</t>
  </si>
  <si>
    <t>Проценты по заемным средствам</t>
  </si>
  <si>
    <t>Приказ АО "ЛОЭСК" №75 о/д от 17.04.2023</t>
  </si>
  <si>
    <t>Составлен в текущем уровне цен 3 квартала 2023 г.</t>
  </si>
  <si>
    <t>Гатч, РК ТП-64 в п. Вырица Гатчинского р-на ЛО (инв. №№ 000003979, 000003683 ) (22-1-06-0-01-04-0-0609)</t>
  </si>
  <si>
    <t>РК ТП-64 в п. Вырица Гатчинского р-на ЛО (инв. №№ 000003979, 000003683 ) (22-1-06-0-01-04-0-0609)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</si>
</sst>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2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0" fontId="1" fillId="0" borderId="3" xfId="0" applyFont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left" vertical="top" wrapText="1"/>
    </xf>
    <xf numFmtId="4" fontId="1" fillId="2" borderId="3" xfId="0" applyNumberFormat="1" applyFont="1" applyFill="1" applyBorder="1" applyAlignment="1">
      <alignment horizontal="right" vertical="top" wrapText="1"/>
    </xf>
    <xf numFmtId="2" fontId="6" fillId="0" borderId="0" xfId="0" applyNumberFormat="1" applyFont="1" applyAlignment="1">
      <alignment horizontal="center" vertical="center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49" fontId="2" fillId="0" borderId="5" xfId="0" applyNumberFormat="1" applyFont="1" applyBorder="1" applyAlignment="1">
      <alignment horizontal="right" vertical="top" wrapText="1"/>
    </xf>
    <xf numFmtId="49" fontId="2" fillId="0" borderId="6" xfId="0" applyNumberFormat="1" applyFont="1" applyBorder="1" applyAlignment="1">
      <alignment horizontal="right" vertical="top" wrapText="1"/>
    </xf>
    <xf numFmtId="49" fontId="2" fillId="0" borderId="7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0" fontId="0" fillId="0" borderId="0" xfId="0" applyAlignment="1">
      <alignment horizontal="left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vertical="top"/>
    </xf>
  </cellXfs>
  <cellStyles count="2"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7"/>
  <sheetViews>
    <sheetView tabSelected="1" view="pageBreakPreview" topLeftCell="A25" zoomScale="75" zoomScaleNormal="75" zoomScaleSheetLayoutView="75" workbookViewId="0">
      <selection activeCell="I54" sqref="I54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41" t="s">
        <v>2</v>
      </c>
      <c r="D2" s="41"/>
      <c r="E2" s="41"/>
      <c r="F2" s="41"/>
      <c r="G2" s="41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58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7" t="s">
        <v>57</v>
      </c>
      <c r="C6" s="47"/>
      <c r="D6" s="24">
        <f>H64</f>
        <v>2222.0638279999998</v>
      </c>
      <c r="E6" s="2" t="s">
        <v>31</v>
      </c>
      <c r="F6" s="2"/>
      <c r="G6" s="2"/>
      <c r="H6" s="2"/>
    </row>
    <row r="7" spans="2:8" x14ac:dyDescent="0.2">
      <c r="B7" s="48" t="s">
        <v>4</v>
      </c>
      <c r="C7" s="48"/>
      <c r="D7" s="2"/>
      <c r="E7" s="2" t="s">
        <v>31</v>
      </c>
      <c r="F7" s="2"/>
      <c r="G7" s="2"/>
      <c r="H7" s="2"/>
    </row>
    <row r="8" spans="2:8" x14ac:dyDescent="0.2">
      <c r="C8" s="42"/>
      <c r="D8" s="43"/>
      <c r="E8" s="43"/>
      <c r="F8" s="43"/>
      <c r="G8" s="43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5.5" customHeight="1" x14ac:dyDescent="0.2">
      <c r="C14" s="44" t="s">
        <v>68</v>
      </c>
      <c r="D14" s="41"/>
      <c r="E14" s="41"/>
      <c r="F14" s="41"/>
      <c r="G14" s="41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67</v>
      </c>
      <c r="D17" s="13"/>
      <c r="E17" s="2"/>
      <c r="F17" s="2"/>
      <c r="G17" s="2"/>
      <c r="H17" s="2"/>
    </row>
    <row r="18" spans="1:8" ht="12.75" customHeight="1" x14ac:dyDescent="0.2">
      <c r="A18" s="40" t="s">
        <v>8</v>
      </c>
      <c r="B18" s="45" t="s">
        <v>53</v>
      </c>
      <c r="C18" s="45" t="s">
        <v>9</v>
      </c>
      <c r="D18" s="46" t="s">
        <v>10</v>
      </c>
      <c r="E18" s="46"/>
      <c r="F18" s="46"/>
      <c r="G18" s="46"/>
      <c r="H18" s="40" t="s">
        <v>54</v>
      </c>
    </row>
    <row r="19" spans="1:8" x14ac:dyDescent="0.2">
      <c r="A19" s="40"/>
      <c r="B19" s="45"/>
      <c r="C19" s="45"/>
      <c r="D19" s="40" t="s">
        <v>11</v>
      </c>
      <c r="E19" s="40" t="s">
        <v>12</v>
      </c>
      <c r="F19" s="40" t="s">
        <v>13</v>
      </c>
      <c r="G19" s="40" t="s">
        <v>38</v>
      </c>
      <c r="H19" s="40"/>
    </row>
    <row r="20" spans="1:8" x14ac:dyDescent="0.2">
      <c r="A20" s="40"/>
      <c r="B20" s="45"/>
      <c r="C20" s="45"/>
      <c r="D20" s="40"/>
      <c r="E20" s="40"/>
      <c r="F20" s="40"/>
      <c r="G20" s="40"/>
      <c r="H20" s="40"/>
    </row>
    <row r="21" spans="1:8" x14ac:dyDescent="0.2">
      <c r="A21" s="40"/>
      <c r="B21" s="45"/>
      <c r="C21" s="45"/>
      <c r="D21" s="40"/>
      <c r="E21" s="40"/>
      <c r="F21" s="40"/>
      <c r="G21" s="40"/>
      <c r="H21" s="40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x14ac:dyDescent="0.2">
      <c r="A23" s="33" t="s">
        <v>36</v>
      </c>
      <c r="B23" s="34"/>
      <c r="C23" s="34"/>
      <c r="D23" s="34"/>
      <c r="E23" s="34"/>
      <c r="F23" s="34"/>
      <c r="G23" s="34"/>
      <c r="H23" s="34"/>
    </row>
    <row r="24" spans="1:8" x14ac:dyDescent="0.2">
      <c r="A24" s="18">
        <v>1</v>
      </c>
      <c r="B24" s="23" t="s">
        <v>61</v>
      </c>
      <c r="C24" s="19" t="s">
        <v>19</v>
      </c>
      <c r="D24" s="21"/>
      <c r="E24" s="21"/>
      <c r="F24" s="21"/>
      <c r="G24" s="20"/>
      <c r="H24" s="20">
        <f>G24+F24+E24+D24</f>
        <v>0</v>
      </c>
    </row>
    <row r="25" spans="1:8" x14ac:dyDescent="0.2">
      <c r="A25" s="18">
        <v>2</v>
      </c>
      <c r="B25" s="23" t="s">
        <v>61</v>
      </c>
      <c r="C25" s="19" t="s">
        <v>26</v>
      </c>
      <c r="D25" s="21"/>
      <c r="E25" s="21"/>
      <c r="F25" s="21"/>
      <c r="G25" s="20">
        <f>8500/1000</f>
        <v>8.5</v>
      </c>
      <c r="H25" s="20">
        <f t="shared" ref="H25:H30" si="0">G25+F25+E25+D25</f>
        <v>8.5</v>
      </c>
    </row>
    <row r="26" spans="1:8" x14ac:dyDescent="0.2">
      <c r="A26" s="18">
        <v>3</v>
      </c>
      <c r="B26" s="23" t="s">
        <v>61</v>
      </c>
      <c r="C26" s="19" t="s">
        <v>59</v>
      </c>
      <c r="D26" s="21"/>
      <c r="E26" s="21"/>
      <c r="F26" s="21"/>
      <c r="G26" s="20"/>
      <c r="H26" s="20">
        <f t="shared" si="0"/>
        <v>0</v>
      </c>
    </row>
    <row r="27" spans="1:8" x14ac:dyDescent="0.2">
      <c r="A27" s="18">
        <v>4</v>
      </c>
      <c r="B27" s="23" t="s">
        <v>61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x14ac:dyDescent="0.2">
      <c r="A28" s="18">
        <v>5</v>
      </c>
      <c r="B28" s="23" t="s">
        <v>61</v>
      </c>
      <c r="C28" s="19" t="s">
        <v>41</v>
      </c>
      <c r="D28" s="21"/>
      <c r="E28" s="21"/>
      <c r="F28" s="21"/>
      <c r="G28" s="20"/>
      <c r="H28" s="20">
        <f>G28+F28+E28+D28</f>
        <v>0</v>
      </c>
    </row>
    <row r="29" spans="1:8" x14ac:dyDescent="0.2">
      <c r="A29" s="18">
        <v>6</v>
      </c>
      <c r="B29" s="23" t="s">
        <v>61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x14ac:dyDescent="0.2">
      <c r="A30" s="18">
        <v>7</v>
      </c>
      <c r="B30" s="23" t="s">
        <v>15</v>
      </c>
      <c r="C30" s="19" t="s">
        <v>62</v>
      </c>
      <c r="D30" s="21"/>
      <c r="E30" s="21"/>
      <c r="F30" s="21"/>
      <c r="G30" s="20">
        <f>35142.45/1000</f>
        <v>35.142449999999997</v>
      </c>
      <c r="H30" s="20">
        <f t="shared" si="0"/>
        <v>35.142449999999997</v>
      </c>
    </row>
    <row r="31" spans="1:8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>
        <f>(77641.18+122744.22)/1000</f>
        <v>200.3854</v>
      </c>
      <c r="H31" s="20">
        <f>G31+F31+E31+D31</f>
        <v>200.3854</v>
      </c>
    </row>
    <row r="32" spans="1:8" x14ac:dyDescent="0.2">
      <c r="A32" s="22"/>
      <c r="B32" s="35" t="s">
        <v>37</v>
      </c>
      <c r="C32" s="36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244.02785</v>
      </c>
      <c r="H32" s="20">
        <f>H24+H31+H25+H27+H29+H26+H28+H30</f>
        <v>244.02785</v>
      </c>
    </row>
    <row r="33" spans="1:8" x14ac:dyDescent="0.2">
      <c r="A33" s="33" t="s">
        <v>14</v>
      </c>
      <c r="B33" s="34"/>
      <c r="C33" s="34"/>
      <c r="D33" s="34"/>
      <c r="E33" s="34"/>
      <c r="F33" s="34"/>
      <c r="G33" s="34"/>
      <c r="H33" s="34"/>
    </row>
    <row r="34" spans="1:8" ht="25.5" x14ac:dyDescent="0.2">
      <c r="A34" s="18">
        <v>9</v>
      </c>
      <c r="B34" s="19" t="s">
        <v>15</v>
      </c>
      <c r="C34" s="25" t="s">
        <v>69</v>
      </c>
      <c r="D34" s="27">
        <f>(1605098.16/1000/1.2-G30-G31-G46)*0.7</f>
        <v>745.35371399999985</v>
      </c>
      <c r="E34" s="27">
        <f>(1605098.16/1000/1.2-G30-G31-G46)*0.3</f>
        <v>319.43730599999998</v>
      </c>
      <c r="F34" s="21"/>
      <c r="G34" s="21"/>
      <c r="H34" s="20">
        <f>D34+E34+G34+F34</f>
        <v>1064.7910199999999</v>
      </c>
    </row>
    <row r="35" spans="1:8" x14ac:dyDescent="0.2">
      <c r="A35" s="22"/>
      <c r="B35" s="35" t="s">
        <v>16</v>
      </c>
      <c r="C35" s="36"/>
      <c r="D35" s="20">
        <f>D34</f>
        <v>745.35371399999985</v>
      </c>
      <c r="E35" s="20">
        <f>E34</f>
        <v>319.43730599999998</v>
      </c>
      <c r="F35" s="21">
        <f>F34</f>
        <v>0</v>
      </c>
      <c r="G35" s="21">
        <f>G34</f>
        <v>0</v>
      </c>
      <c r="H35" s="20">
        <f>H34</f>
        <v>1064.7910199999999</v>
      </c>
    </row>
    <row r="36" spans="1:8" x14ac:dyDescent="0.2">
      <c r="A36" s="22"/>
      <c r="B36" s="35" t="s">
        <v>34</v>
      </c>
      <c r="C36" s="36"/>
      <c r="D36" s="20">
        <f>D35+D32</f>
        <v>745.35371399999985</v>
      </c>
      <c r="E36" s="20">
        <f>E35+E32</f>
        <v>319.43730599999998</v>
      </c>
      <c r="F36" s="20">
        <f>F35+F32</f>
        <v>0</v>
      </c>
      <c r="G36" s="20">
        <f>G35+G32</f>
        <v>244.02785</v>
      </c>
      <c r="H36" s="20">
        <f>H35+H32</f>
        <v>1308.8188699999998</v>
      </c>
    </row>
    <row r="37" spans="1:8" x14ac:dyDescent="0.2">
      <c r="A37" s="33" t="s">
        <v>46</v>
      </c>
      <c r="B37" s="34"/>
      <c r="C37" s="34"/>
      <c r="D37" s="34"/>
      <c r="E37" s="34"/>
      <c r="F37" s="34"/>
      <c r="G37" s="34"/>
      <c r="H37" s="34"/>
    </row>
    <row r="38" spans="1:8" x14ac:dyDescent="0.2">
      <c r="A38" s="18">
        <v>10</v>
      </c>
      <c r="B38" s="19" t="s">
        <v>15</v>
      </c>
      <c r="C38" s="25"/>
      <c r="D38" s="27"/>
      <c r="E38" s="27"/>
      <c r="F38" s="21"/>
      <c r="G38" s="21"/>
      <c r="H38" s="20">
        <f>D38+E38+G38+F38</f>
        <v>0</v>
      </c>
    </row>
    <row r="39" spans="1:8" x14ac:dyDescent="0.2">
      <c r="A39" s="22"/>
      <c r="B39" s="35" t="s">
        <v>49</v>
      </c>
      <c r="C39" s="36"/>
      <c r="D39" s="20">
        <f>D38</f>
        <v>0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0</v>
      </c>
    </row>
    <row r="40" spans="1:8" x14ac:dyDescent="0.2">
      <c r="A40" s="22"/>
      <c r="B40" s="35" t="s">
        <v>44</v>
      </c>
      <c r="C40" s="36"/>
      <c r="D40" s="20">
        <f>D39+D36</f>
        <v>745.35371399999985</v>
      </c>
      <c r="E40" s="20">
        <f t="shared" ref="E40" si="2">E39+E36</f>
        <v>319.43730599999998</v>
      </c>
      <c r="F40" s="20">
        <f t="shared" ref="F40" si="3">F39+F36</f>
        <v>0</v>
      </c>
      <c r="G40" s="20">
        <f t="shared" ref="G40" si="4">G39+G36</f>
        <v>244.02785</v>
      </c>
      <c r="H40" s="20">
        <f>H39+H36</f>
        <v>1308.8188699999998</v>
      </c>
    </row>
    <row r="41" spans="1:8" x14ac:dyDescent="0.2">
      <c r="A41" s="33" t="s">
        <v>47</v>
      </c>
      <c r="B41" s="34"/>
      <c r="C41" s="34"/>
      <c r="D41" s="34"/>
      <c r="E41" s="34"/>
      <c r="F41" s="34"/>
      <c r="G41" s="34"/>
      <c r="H41" s="34"/>
    </row>
    <row r="42" spans="1:8" x14ac:dyDescent="0.2">
      <c r="A42" s="18">
        <v>11</v>
      </c>
      <c r="B42" s="19" t="s">
        <v>15</v>
      </c>
      <c r="C42" s="25" t="s">
        <v>60</v>
      </c>
      <c r="D42" s="27"/>
      <c r="E42" s="27"/>
      <c r="F42" s="21"/>
      <c r="G42" s="21"/>
      <c r="H42" s="20">
        <f>D42+E42+G42+F42</f>
        <v>0</v>
      </c>
    </row>
    <row r="43" spans="1:8" x14ac:dyDescent="0.2">
      <c r="A43" s="22"/>
      <c r="B43" s="35" t="s">
        <v>48</v>
      </c>
      <c r="C43" s="36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x14ac:dyDescent="0.2">
      <c r="A44" s="22"/>
      <c r="B44" s="35" t="s">
        <v>45</v>
      </c>
      <c r="C44" s="36"/>
      <c r="D44" s="20">
        <f>D43+D40</f>
        <v>745.35371399999985</v>
      </c>
      <c r="E44" s="20">
        <f t="shared" ref="E44" si="5">E43+E40</f>
        <v>319.43730599999998</v>
      </c>
      <c r="F44" s="20">
        <f t="shared" ref="F44" si="6">F43+F40</f>
        <v>0</v>
      </c>
      <c r="G44" s="20">
        <f t="shared" ref="G44" si="7">G43+G40</f>
        <v>244.02785</v>
      </c>
      <c r="H44" s="20">
        <f>H43+H40</f>
        <v>1308.8188699999998</v>
      </c>
    </row>
    <row r="45" spans="1:8" x14ac:dyDescent="0.2">
      <c r="A45" s="33" t="s">
        <v>33</v>
      </c>
      <c r="B45" s="34"/>
      <c r="C45" s="34"/>
      <c r="D45" s="34"/>
      <c r="E45" s="34"/>
      <c r="F45" s="34"/>
      <c r="G45" s="34"/>
      <c r="H45" s="34"/>
    </row>
    <row r="46" spans="1:8" x14ac:dyDescent="0.2">
      <c r="A46" s="18">
        <v>12</v>
      </c>
      <c r="B46" s="28" t="s">
        <v>15</v>
      </c>
      <c r="C46" s="28" t="s">
        <v>39</v>
      </c>
      <c r="D46" s="28"/>
      <c r="E46" s="28"/>
      <c r="F46" s="28"/>
      <c r="G46" s="29">
        <f>(3677.59+16210.93+17374.41)/1000</f>
        <v>37.262929999999997</v>
      </c>
      <c r="H46" s="20">
        <f t="shared" ref="H46" si="8">G46+F46+E46+D46</f>
        <v>37.262929999999997</v>
      </c>
    </row>
    <row r="47" spans="1:8" x14ac:dyDescent="0.2">
      <c r="A47" s="18">
        <v>13</v>
      </c>
      <c r="B47" s="23" t="s">
        <v>61</v>
      </c>
      <c r="C47" s="19" t="s">
        <v>50</v>
      </c>
      <c r="D47" s="21"/>
      <c r="E47" s="21"/>
      <c r="F47" s="21"/>
      <c r="G47" s="20">
        <f>36000/1000/1.2</f>
        <v>30</v>
      </c>
      <c r="H47" s="20">
        <f>G47+F47+E47+D47</f>
        <v>30</v>
      </c>
    </row>
    <row r="48" spans="1:8" x14ac:dyDescent="0.2">
      <c r="A48" s="18">
        <v>14</v>
      </c>
      <c r="B48" s="23" t="s">
        <v>61</v>
      </c>
      <c r="C48" s="19" t="s">
        <v>40</v>
      </c>
      <c r="D48" s="21"/>
      <c r="E48" s="21"/>
      <c r="F48" s="21"/>
      <c r="G48" s="20">
        <f>35700/1000/1.2</f>
        <v>29.750000000000004</v>
      </c>
      <c r="H48" s="20">
        <f>G48+F48+E48+D48</f>
        <v>29.750000000000004</v>
      </c>
    </row>
    <row r="49" spans="1:9" ht="38.25" x14ac:dyDescent="0.2">
      <c r="A49" s="18">
        <v>15</v>
      </c>
      <c r="B49" s="19" t="s">
        <v>63</v>
      </c>
      <c r="C49" s="50" t="s">
        <v>65</v>
      </c>
      <c r="D49" s="21"/>
      <c r="E49" s="21"/>
      <c r="F49" s="21"/>
      <c r="G49" s="31">
        <f>103419.66/1000</f>
        <v>103.41966000000001</v>
      </c>
      <c r="H49" s="20">
        <f>G49+F49+E49+D49</f>
        <v>103.41966000000001</v>
      </c>
      <c r="I49" s="32">
        <f>(D44+E44+F44+G44+H46+H47+H48+H58+I53+I54)/100*6.7</f>
        <v>113.75608745295665</v>
      </c>
    </row>
    <row r="50" spans="1:9" x14ac:dyDescent="0.2">
      <c r="A50" s="22"/>
      <c r="B50" s="35" t="s">
        <v>35</v>
      </c>
      <c r="C50" s="36"/>
      <c r="D50" s="21">
        <f>D48+D46+D47+D49</f>
        <v>0</v>
      </c>
      <c r="E50" s="21">
        <f t="shared" ref="E50:F50" si="9">E48+E46+E47+E49</f>
        <v>0</v>
      </c>
      <c r="F50" s="21">
        <f t="shared" si="9"/>
        <v>0</v>
      </c>
      <c r="G50" s="21">
        <f>G48+G46+G47+G49</f>
        <v>200.43259</v>
      </c>
      <c r="H50" s="20">
        <f>D50+E50+F50+G50</f>
        <v>200.43259</v>
      </c>
    </row>
    <row r="51" spans="1:9" x14ac:dyDescent="0.2">
      <c r="A51" s="22"/>
      <c r="B51" s="35" t="s">
        <v>17</v>
      </c>
      <c r="C51" s="36"/>
      <c r="D51" s="20">
        <f>D50+D44</f>
        <v>745.35371399999985</v>
      </c>
      <c r="E51" s="20">
        <f>E50+E44</f>
        <v>319.43730599999998</v>
      </c>
      <c r="F51" s="20">
        <f>F50+F44</f>
        <v>0</v>
      </c>
      <c r="G51" s="20">
        <f>G50+G44</f>
        <v>444.46044000000001</v>
      </c>
      <c r="H51" s="20">
        <f>H50+H44</f>
        <v>1509.25146</v>
      </c>
    </row>
    <row r="52" spans="1:9" x14ac:dyDescent="0.2">
      <c r="A52" s="33" t="s">
        <v>29</v>
      </c>
      <c r="B52" s="34"/>
      <c r="C52" s="34"/>
      <c r="D52" s="34"/>
      <c r="E52" s="34"/>
      <c r="F52" s="34"/>
      <c r="G52" s="34"/>
      <c r="H52" s="34"/>
    </row>
    <row r="53" spans="1:9" ht="39" customHeight="1" x14ac:dyDescent="0.2">
      <c r="A53" s="18">
        <v>16</v>
      </c>
      <c r="B53" s="19" t="s">
        <v>64</v>
      </c>
      <c r="C53" s="50" t="s">
        <v>27</v>
      </c>
      <c r="D53" s="21"/>
      <c r="E53" s="21"/>
      <c r="F53" s="21"/>
      <c r="G53" s="31">
        <f>21308.07/1000</f>
        <v>21.308070000000001</v>
      </c>
      <c r="H53" s="20">
        <f>D53+E53+F53+G53</f>
        <v>21.308070000000001</v>
      </c>
      <c r="I53" s="32">
        <f>(D44+E44+F44+G44+H46+H47+H48)/100*2.14</f>
        <v>30.084800520000002</v>
      </c>
    </row>
    <row r="54" spans="1:9" ht="41.25" customHeight="1" x14ac:dyDescent="0.2">
      <c r="A54" s="18">
        <v>17</v>
      </c>
      <c r="B54" s="19" t="s">
        <v>66</v>
      </c>
      <c r="C54" s="51" t="s">
        <v>28</v>
      </c>
      <c r="D54" s="21"/>
      <c r="E54" s="21"/>
      <c r="F54" s="21"/>
      <c r="G54" s="31">
        <f>233914.91/1000</f>
        <v>233.91490999999999</v>
      </c>
      <c r="H54" s="20">
        <f>D54+E54+F54+G54</f>
        <v>233.91490999999999</v>
      </c>
      <c r="I54" s="32">
        <f>(D44+E44+F44+G44+H46+H47+H48+H58)/100*11.7</f>
        <v>174.69003434999996</v>
      </c>
    </row>
    <row r="55" spans="1:9" ht="12.75" customHeight="1" x14ac:dyDescent="0.2">
      <c r="A55" s="37" t="s">
        <v>32</v>
      </c>
      <c r="B55" s="38"/>
      <c r="C55" s="39"/>
      <c r="D55" s="21">
        <f>D53+D54</f>
        <v>0</v>
      </c>
      <c r="E55" s="21">
        <f t="shared" ref="E55:F55" si="10">E53+E54</f>
        <v>0</v>
      </c>
      <c r="F55" s="21">
        <f t="shared" si="10"/>
        <v>0</v>
      </c>
      <c r="G55" s="21">
        <f>G53+G54</f>
        <v>255.22298000000001</v>
      </c>
      <c r="H55" s="20">
        <f>D55+E55+F55+G55</f>
        <v>255.22298000000001</v>
      </c>
    </row>
    <row r="56" spans="1:9" x14ac:dyDescent="0.2">
      <c r="A56" s="22"/>
      <c r="B56" s="35" t="s">
        <v>30</v>
      </c>
      <c r="C56" s="36"/>
      <c r="D56" s="20">
        <f>D51+D55</f>
        <v>745.35371399999985</v>
      </c>
      <c r="E56" s="20">
        <f t="shared" ref="E56:G56" si="11">E51+E55</f>
        <v>319.43730599999998</v>
      </c>
      <c r="F56" s="20">
        <f t="shared" si="11"/>
        <v>0</v>
      </c>
      <c r="G56" s="20">
        <f t="shared" si="11"/>
        <v>699.68342000000007</v>
      </c>
      <c r="H56" s="20">
        <f>H55+H51</f>
        <v>1764.47444</v>
      </c>
    </row>
    <row r="57" spans="1:9" x14ac:dyDescent="0.2">
      <c r="A57" s="33" t="s">
        <v>18</v>
      </c>
      <c r="B57" s="34"/>
      <c r="C57" s="34"/>
      <c r="D57" s="34"/>
      <c r="E57" s="34"/>
      <c r="F57" s="34"/>
      <c r="G57" s="34"/>
      <c r="H57" s="34"/>
    </row>
    <row r="58" spans="1:9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104694.5/1000/1.2</f>
        <v>87.245416666666671</v>
      </c>
      <c r="H58" s="20">
        <f>G58+F58+E58+D58</f>
        <v>87.245416666666671</v>
      </c>
    </row>
    <row r="59" spans="1:9" x14ac:dyDescent="0.2">
      <c r="A59" s="22"/>
      <c r="B59" s="35" t="s">
        <v>20</v>
      </c>
      <c r="C59" s="36"/>
      <c r="D59" s="20">
        <f>D58</f>
        <v>0</v>
      </c>
      <c r="E59" s="20">
        <f t="shared" ref="E59:G59" si="12">E58</f>
        <v>0</v>
      </c>
      <c r="F59" s="20">
        <f t="shared" si="12"/>
        <v>0</v>
      </c>
      <c r="G59" s="20">
        <f t="shared" si="12"/>
        <v>87.245416666666671</v>
      </c>
      <c r="H59" s="20">
        <f>G59+F59+E59+D59</f>
        <v>87.245416666666671</v>
      </c>
    </row>
    <row r="60" spans="1:9" x14ac:dyDescent="0.2">
      <c r="A60" s="22"/>
      <c r="B60" s="35" t="s">
        <v>21</v>
      </c>
      <c r="C60" s="36"/>
      <c r="D60" s="20">
        <f>D56+D59</f>
        <v>745.35371399999985</v>
      </c>
      <c r="E60" s="20">
        <f>E56+E59</f>
        <v>319.43730599999998</v>
      </c>
      <c r="F60" s="20">
        <f>F56+F59</f>
        <v>0</v>
      </c>
      <c r="G60" s="20">
        <f>G56+G59</f>
        <v>786.92883666666671</v>
      </c>
      <c r="H60" s="20">
        <f>D60+E60+F60+G60</f>
        <v>1851.7198566666666</v>
      </c>
    </row>
    <row r="61" spans="1:9" x14ac:dyDescent="0.2">
      <c r="A61" s="33" t="s">
        <v>22</v>
      </c>
      <c r="B61" s="34"/>
      <c r="C61" s="34"/>
      <c r="D61" s="34"/>
      <c r="E61" s="34"/>
      <c r="F61" s="34"/>
      <c r="G61" s="34"/>
      <c r="H61" s="34"/>
    </row>
    <row r="62" spans="1:9" x14ac:dyDescent="0.2">
      <c r="A62" s="18">
        <v>19</v>
      </c>
      <c r="B62" s="23"/>
      <c r="C62" s="19" t="s">
        <v>23</v>
      </c>
      <c r="D62" s="20">
        <f>D60/100*20</f>
        <v>149.07074279999995</v>
      </c>
      <c r="E62" s="20">
        <f>E60/100*20</f>
        <v>63.887461199999997</v>
      </c>
      <c r="F62" s="20">
        <f>F60/100*20</f>
        <v>0</v>
      </c>
      <c r="G62" s="20">
        <f>G60/100*20</f>
        <v>157.38576733333335</v>
      </c>
      <c r="H62" s="20">
        <f>H60/100*20</f>
        <v>370.34397133333329</v>
      </c>
    </row>
    <row r="63" spans="1:9" x14ac:dyDescent="0.2">
      <c r="A63" s="22"/>
      <c r="B63" s="35" t="s">
        <v>24</v>
      </c>
      <c r="C63" s="36"/>
      <c r="D63" s="20">
        <f>D62</f>
        <v>149.07074279999995</v>
      </c>
      <c r="E63" s="20">
        <f>E62</f>
        <v>63.887461199999997</v>
      </c>
      <c r="F63" s="21">
        <f>F62</f>
        <v>0</v>
      </c>
      <c r="G63" s="20">
        <f>G62</f>
        <v>157.38576733333335</v>
      </c>
      <c r="H63" s="20">
        <f>D63+E63+F63+G63</f>
        <v>370.34397133333329</v>
      </c>
    </row>
    <row r="64" spans="1:9" x14ac:dyDescent="0.2">
      <c r="A64" s="22"/>
      <c r="B64" s="35" t="s">
        <v>25</v>
      </c>
      <c r="C64" s="36"/>
      <c r="D64" s="20">
        <f>D60+D62</f>
        <v>894.4244567999998</v>
      </c>
      <c r="E64" s="20">
        <f>E60+E62</f>
        <v>383.3247672</v>
      </c>
      <c r="F64" s="20">
        <f>F60+F62</f>
        <v>0</v>
      </c>
      <c r="G64" s="20">
        <f>G60+G62</f>
        <v>944.31460400000003</v>
      </c>
      <c r="H64" s="20">
        <f>H60+H62</f>
        <v>2222.0638279999998</v>
      </c>
    </row>
    <row r="67" spans="1:8" ht="12.75" customHeight="1" x14ac:dyDescent="0.2">
      <c r="A67" s="49" t="s">
        <v>55</v>
      </c>
      <c r="B67" s="49"/>
      <c r="C67" s="49"/>
      <c r="D67" s="49"/>
      <c r="E67" s="49"/>
      <c r="F67" s="49"/>
      <c r="G67" s="49"/>
      <c r="H67" s="49"/>
    </row>
    <row r="68" spans="1:8" ht="12.75" customHeight="1" x14ac:dyDescent="0.2">
      <c r="A68" s="49"/>
      <c r="B68" s="49"/>
      <c r="C68" s="49"/>
      <c r="D68" s="49"/>
      <c r="E68" s="49"/>
      <c r="F68" s="49"/>
      <c r="G68" s="49"/>
      <c r="H68" s="49"/>
    </row>
    <row r="69" spans="1:8" ht="12.75" customHeight="1" x14ac:dyDescent="0.2">
      <c r="A69" s="49"/>
      <c r="B69" s="49"/>
      <c r="C69" s="49"/>
      <c r="D69" s="49"/>
      <c r="E69" s="49"/>
      <c r="F69" s="49"/>
      <c r="G69" s="49"/>
      <c r="H69" s="49"/>
    </row>
    <row r="70" spans="1:8" ht="12.75" customHeight="1" x14ac:dyDescent="0.2">
      <c r="A70" s="49"/>
      <c r="B70" s="49"/>
      <c r="C70" s="49"/>
      <c r="D70" s="49"/>
      <c r="E70" s="49"/>
      <c r="F70" s="49"/>
      <c r="G70" s="49"/>
      <c r="H70" s="49"/>
    </row>
    <row r="71" spans="1:8" ht="12.75" customHeight="1" x14ac:dyDescent="0.2">
      <c r="A71" s="49"/>
      <c r="B71" s="49"/>
      <c r="C71" s="49"/>
      <c r="D71" s="49"/>
      <c r="E71" s="49"/>
      <c r="F71" s="49"/>
      <c r="G71" s="49"/>
      <c r="H71" s="49"/>
    </row>
    <row r="72" spans="1:8" ht="12.75" customHeight="1" x14ac:dyDescent="0.2">
      <c r="A72" s="49"/>
      <c r="B72" s="49"/>
      <c r="C72" s="49"/>
      <c r="D72" s="49"/>
      <c r="E72" s="49"/>
      <c r="F72" s="49"/>
      <c r="G72" s="49"/>
      <c r="H72" s="49"/>
    </row>
    <row r="73" spans="1:8" ht="12.75" customHeight="1" x14ac:dyDescent="0.2">
      <c r="A73" s="49"/>
      <c r="B73" s="49"/>
      <c r="C73" s="49"/>
      <c r="D73" s="49"/>
      <c r="E73" s="49"/>
      <c r="F73" s="49"/>
      <c r="G73" s="49"/>
      <c r="H73" s="49"/>
    </row>
    <row r="74" spans="1:8" ht="12.75" customHeight="1" x14ac:dyDescent="0.2">
      <c r="A74" s="49"/>
      <c r="B74" s="49"/>
      <c r="C74" s="49"/>
      <c r="D74" s="49"/>
      <c r="E74" s="49"/>
      <c r="F74" s="49"/>
      <c r="G74" s="49"/>
      <c r="H74" s="49"/>
    </row>
    <row r="75" spans="1:8" x14ac:dyDescent="0.2">
      <c r="A75" s="49"/>
      <c r="B75" s="49"/>
      <c r="C75" s="49"/>
      <c r="D75" s="49"/>
      <c r="E75" s="49"/>
      <c r="F75" s="49"/>
      <c r="G75" s="49"/>
      <c r="H75" s="49"/>
    </row>
    <row r="76" spans="1:8" x14ac:dyDescent="0.2">
      <c r="A76" s="49"/>
      <c r="B76" s="49"/>
      <c r="C76" s="49"/>
      <c r="D76" s="49"/>
      <c r="E76" s="49"/>
      <c r="F76" s="49"/>
      <c r="G76" s="49"/>
      <c r="H76" s="49"/>
    </row>
    <row r="77" spans="1:8" x14ac:dyDescent="0.2">
      <c r="A77" s="49"/>
      <c r="B77" s="49"/>
      <c r="C77" s="49"/>
      <c r="D77" s="49"/>
      <c r="E77" s="49"/>
      <c r="F77" s="49"/>
      <c r="G77" s="49"/>
      <c r="H77" s="49"/>
    </row>
  </sheetData>
  <mergeCells count="38">
    <mergeCell ref="A67:H77"/>
    <mergeCell ref="B32:C32"/>
    <mergeCell ref="A37:H37"/>
    <mergeCell ref="B39:C39"/>
    <mergeCell ref="B40:C40"/>
    <mergeCell ref="A41:H41"/>
    <mergeCell ref="A33:H33"/>
    <mergeCell ref="B44:C44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  <mergeCell ref="F19:F21"/>
    <mergeCell ref="G19:G21"/>
    <mergeCell ref="A23:H23"/>
    <mergeCell ref="B60:C60"/>
    <mergeCell ref="A61:H61"/>
    <mergeCell ref="B63:C63"/>
    <mergeCell ref="B64:C64"/>
    <mergeCell ref="B35:C35"/>
    <mergeCell ref="B36:C36"/>
    <mergeCell ref="A57:H57"/>
    <mergeCell ref="B59:C59"/>
    <mergeCell ref="A52:H52"/>
    <mergeCell ref="B56:C56"/>
    <mergeCell ref="A45:H45"/>
    <mergeCell ref="B50:C50"/>
    <mergeCell ref="A55:C55"/>
    <mergeCell ref="B51:C51"/>
    <mergeCell ref="B43:C43"/>
  </mergeCells>
  <pageMargins left="0.23622047244094491" right="0.23622047244094491" top="0.74803149606299213" bottom="0.74803149606299213" header="0.31496062992125984" footer="0.31496062992125984"/>
  <pageSetup paperSize="9" scale="7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77"/>
  <sheetViews>
    <sheetView view="pageBreakPreview" topLeftCell="A22" zoomScale="75" zoomScaleNormal="75" zoomScaleSheetLayoutView="75" workbookViewId="0">
      <selection activeCell="G53" sqref="G53:G54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41" t="s">
        <v>2</v>
      </c>
      <c r="D2" s="41"/>
      <c r="E2" s="41"/>
      <c r="F2" s="41"/>
      <c r="G2" s="41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58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7" t="s">
        <v>57</v>
      </c>
      <c r="C6" s="47"/>
      <c r="D6" s="24">
        <f>H64</f>
        <v>348.3679815143413</v>
      </c>
      <c r="E6" s="2" t="s">
        <v>31</v>
      </c>
      <c r="F6" s="2"/>
      <c r="G6" s="2"/>
      <c r="H6" s="2"/>
    </row>
    <row r="7" spans="2:8" x14ac:dyDescent="0.2">
      <c r="B7" s="48" t="s">
        <v>4</v>
      </c>
      <c r="C7" s="48"/>
      <c r="D7" s="2"/>
      <c r="E7" s="2" t="s">
        <v>31</v>
      </c>
      <c r="F7" s="2"/>
      <c r="G7" s="2"/>
      <c r="H7" s="2"/>
    </row>
    <row r="8" spans="2:8" x14ac:dyDescent="0.2">
      <c r="C8" s="42"/>
      <c r="D8" s="43"/>
      <c r="E8" s="43"/>
      <c r="F8" s="43"/>
      <c r="G8" s="43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7" customHeight="1" x14ac:dyDescent="0.2">
      <c r="C14" s="44" t="s">
        <v>68</v>
      </c>
      <c r="D14" s="41"/>
      <c r="E14" s="41"/>
      <c r="F14" s="41"/>
      <c r="G14" s="41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56</v>
      </c>
      <c r="D17" s="13"/>
      <c r="E17" s="2"/>
      <c r="F17" s="2"/>
      <c r="G17" s="2"/>
      <c r="H17" s="2"/>
    </row>
    <row r="18" spans="1:8" ht="12.75" customHeight="1" x14ac:dyDescent="0.2">
      <c r="A18" s="40" t="s">
        <v>8</v>
      </c>
      <c r="B18" s="45" t="s">
        <v>53</v>
      </c>
      <c r="C18" s="45" t="s">
        <v>9</v>
      </c>
      <c r="D18" s="46" t="s">
        <v>10</v>
      </c>
      <c r="E18" s="46"/>
      <c r="F18" s="46"/>
      <c r="G18" s="46"/>
      <c r="H18" s="40" t="s">
        <v>54</v>
      </c>
    </row>
    <row r="19" spans="1:8" ht="12.75" customHeight="1" x14ac:dyDescent="0.2">
      <c r="A19" s="40"/>
      <c r="B19" s="45"/>
      <c r="C19" s="45"/>
      <c r="D19" s="40" t="s">
        <v>11</v>
      </c>
      <c r="E19" s="40" t="s">
        <v>12</v>
      </c>
      <c r="F19" s="40" t="s">
        <v>13</v>
      </c>
      <c r="G19" s="40" t="s">
        <v>38</v>
      </c>
      <c r="H19" s="40"/>
    </row>
    <row r="20" spans="1:8" x14ac:dyDescent="0.2">
      <c r="A20" s="40"/>
      <c r="B20" s="45"/>
      <c r="C20" s="45"/>
      <c r="D20" s="40"/>
      <c r="E20" s="40"/>
      <c r="F20" s="40"/>
      <c r="G20" s="40"/>
      <c r="H20" s="40"/>
    </row>
    <row r="21" spans="1:8" x14ac:dyDescent="0.2">
      <c r="A21" s="40"/>
      <c r="B21" s="45"/>
      <c r="C21" s="45"/>
      <c r="D21" s="40"/>
      <c r="E21" s="40"/>
      <c r="F21" s="40"/>
      <c r="G21" s="40"/>
      <c r="H21" s="40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ht="12.75" customHeight="1" x14ac:dyDescent="0.2">
      <c r="A23" s="33" t="s">
        <v>36</v>
      </c>
      <c r="B23" s="34"/>
      <c r="C23" s="34"/>
      <c r="D23" s="34"/>
      <c r="E23" s="34"/>
      <c r="F23" s="34"/>
      <c r="G23" s="34"/>
      <c r="H23" s="34"/>
    </row>
    <row r="24" spans="1:8" x14ac:dyDescent="0.2">
      <c r="A24" s="18">
        <v>1</v>
      </c>
      <c r="B24" s="23" t="s">
        <v>61</v>
      </c>
      <c r="C24" s="19" t="s">
        <v>19</v>
      </c>
      <c r="D24" s="21"/>
      <c r="E24" s="21"/>
      <c r="F24" s="21"/>
      <c r="G24" s="20"/>
      <c r="H24" s="20">
        <f>G24+F24+E24+D24</f>
        <v>0</v>
      </c>
    </row>
    <row r="25" spans="1:8" ht="12.75" customHeight="1" x14ac:dyDescent="0.2">
      <c r="A25" s="18">
        <v>2</v>
      </c>
      <c r="B25" s="23" t="s">
        <v>61</v>
      </c>
      <c r="C25" s="19" t="s">
        <v>26</v>
      </c>
      <c r="D25" s="21"/>
      <c r="E25" s="21"/>
      <c r="F25" s="21"/>
      <c r="G25" s="20">
        <f>8500/1000/12.54</f>
        <v>0.67783094098883578</v>
      </c>
      <c r="H25" s="20">
        <f t="shared" ref="H25:H30" si="0">G25+F25+E25+D25</f>
        <v>0.67783094098883578</v>
      </c>
    </row>
    <row r="26" spans="1:8" ht="12.75" customHeight="1" x14ac:dyDescent="0.2">
      <c r="A26" s="18">
        <v>3</v>
      </c>
      <c r="B26" s="23" t="s">
        <v>61</v>
      </c>
      <c r="C26" s="19" t="s">
        <v>59</v>
      </c>
      <c r="D26" s="21"/>
      <c r="E26" s="21"/>
      <c r="F26" s="21"/>
      <c r="G26" s="20"/>
      <c r="H26" s="20">
        <f t="shared" si="0"/>
        <v>0</v>
      </c>
    </row>
    <row r="27" spans="1:8" ht="12.75" customHeight="1" x14ac:dyDescent="0.2">
      <c r="A27" s="18">
        <v>4</v>
      </c>
      <c r="B27" s="23" t="s">
        <v>61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ht="12.75" customHeight="1" x14ac:dyDescent="0.2">
      <c r="A28" s="18">
        <v>5</v>
      </c>
      <c r="B28" s="23" t="s">
        <v>61</v>
      </c>
      <c r="C28" s="19" t="s">
        <v>41</v>
      </c>
      <c r="D28" s="21"/>
      <c r="E28" s="21"/>
      <c r="F28" s="21"/>
      <c r="G28" s="20"/>
      <c r="H28" s="20">
        <f>G28+F28+E28+D28</f>
        <v>0</v>
      </c>
    </row>
    <row r="29" spans="1:8" ht="12.75" customHeight="1" x14ac:dyDescent="0.2">
      <c r="A29" s="18">
        <v>6</v>
      </c>
      <c r="B29" s="23" t="s">
        <v>61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ht="12.75" customHeight="1" x14ac:dyDescent="0.2">
      <c r="A30" s="18">
        <v>7</v>
      </c>
      <c r="B30" s="23" t="s">
        <v>15</v>
      </c>
      <c r="C30" s="19" t="s">
        <v>62</v>
      </c>
      <c r="D30" s="21"/>
      <c r="E30" s="21"/>
      <c r="F30" s="21"/>
      <c r="G30" s="20">
        <f>35142.45/1000/7.21</f>
        <v>4.8741262135922323</v>
      </c>
      <c r="H30" s="20">
        <f t="shared" si="0"/>
        <v>4.8741262135922323</v>
      </c>
    </row>
    <row r="31" spans="1:8" ht="12.75" customHeight="1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>
        <f>(77641.18+122744.22)/1000/7.21</f>
        <v>27.792704576976423</v>
      </c>
      <c r="H31" s="20">
        <f>G31+F31+E31+D31</f>
        <v>27.792704576976423</v>
      </c>
    </row>
    <row r="32" spans="1:8" ht="12.75" customHeight="1" x14ac:dyDescent="0.2">
      <c r="A32" s="22"/>
      <c r="B32" s="35" t="s">
        <v>37</v>
      </c>
      <c r="C32" s="36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33.344661731557494</v>
      </c>
      <c r="H32" s="20">
        <f>H24+H31+H25+H27+H29+H26+H28+H30</f>
        <v>33.344661731557494</v>
      </c>
    </row>
    <row r="33" spans="1:8" ht="12.75" customHeight="1" x14ac:dyDescent="0.2">
      <c r="A33" s="33" t="s">
        <v>14</v>
      </c>
      <c r="B33" s="34"/>
      <c r="C33" s="34"/>
      <c r="D33" s="34"/>
      <c r="E33" s="34"/>
      <c r="F33" s="34"/>
      <c r="G33" s="34"/>
      <c r="H33" s="34"/>
    </row>
    <row r="34" spans="1:8" ht="12.75" customHeight="1" x14ac:dyDescent="0.2">
      <c r="A34" s="18">
        <v>9</v>
      </c>
      <c r="B34" s="19" t="s">
        <v>15</v>
      </c>
      <c r="C34" s="25" t="s">
        <v>69</v>
      </c>
      <c r="D34" s="27">
        <f>(1605098.16/1000/1.2-G30-G31-G46)*0.7/7.21</f>
        <v>126.18900391850585</v>
      </c>
      <c r="E34" s="27">
        <f>(1605098.16/1000/1.2-G30-G31-G46)*0.3/7.21</f>
        <v>54.081001679359659</v>
      </c>
      <c r="F34" s="21"/>
      <c r="G34" s="21"/>
      <c r="H34" s="20">
        <f>D34+E34+G34+F34</f>
        <v>180.27000559786552</v>
      </c>
    </row>
    <row r="35" spans="1:8" ht="12.75" customHeight="1" x14ac:dyDescent="0.2">
      <c r="A35" s="22"/>
      <c r="B35" s="35" t="s">
        <v>16</v>
      </c>
      <c r="C35" s="36"/>
      <c r="D35" s="20">
        <f>D34</f>
        <v>126.18900391850585</v>
      </c>
      <c r="E35" s="20">
        <f>E34</f>
        <v>54.081001679359659</v>
      </c>
      <c r="F35" s="21">
        <f>F34</f>
        <v>0</v>
      </c>
      <c r="G35" s="21">
        <f>G34</f>
        <v>0</v>
      </c>
      <c r="H35" s="20">
        <f>H34</f>
        <v>180.27000559786552</v>
      </c>
    </row>
    <row r="36" spans="1:8" ht="12.75" customHeight="1" x14ac:dyDescent="0.2">
      <c r="A36" s="22"/>
      <c r="B36" s="35" t="s">
        <v>34</v>
      </c>
      <c r="C36" s="36"/>
      <c r="D36" s="20">
        <f>D35+D32</f>
        <v>126.18900391850585</v>
      </c>
      <c r="E36" s="20">
        <f>E35+E32</f>
        <v>54.081001679359659</v>
      </c>
      <c r="F36" s="20">
        <f>F35+F32</f>
        <v>0</v>
      </c>
      <c r="G36" s="20">
        <f>G35+G32</f>
        <v>33.344661731557494</v>
      </c>
      <c r="H36" s="20">
        <f>H35+H32</f>
        <v>213.61466732942301</v>
      </c>
    </row>
    <row r="37" spans="1:8" ht="12.75" customHeight="1" x14ac:dyDescent="0.2">
      <c r="A37" s="33" t="s">
        <v>46</v>
      </c>
      <c r="B37" s="34"/>
      <c r="C37" s="34"/>
      <c r="D37" s="34"/>
      <c r="E37" s="34"/>
      <c r="F37" s="34"/>
      <c r="G37" s="34"/>
      <c r="H37" s="34"/>
    </row>
    <row r="38" spans="1:8" ht="12.75" customHeight="1" x14ac:dyDescent="0.2">
      <c r="A38" s="18">
        <v>10</v>
      </c>
      <c r="B38" s="19" t="s">
        <v>15</v>
      </c>
      <c r="C38" s="25"/>
      <c r="D38" s="27"/>
      <c r="E38" s="27"/>
      <c r="F38" s="21"/>
      <c r="G38" s="21"/>
      <c r="H38" s="20">
        <f>D38+E38+G38+F38</f>
        <v>0</v>
      </c>
    </row>
    <row r="39" spans="1:8" ht="12.75" customHeight="1" x14ac:dyDescent="0.2">
      <c r="A39" s="22"/>
      <c r="B39" s="35" t="s">
        <v>49</v>
      </c>
      <c r="C39" s="36"/>
      <c r="D39" s="20">
        <f>D38</f>
        <v>0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0</v>
      </c>
    </row>
    <row r="40" spans="1:8" ht="12.75" customHeight="1" x14ac:dyDescent="0.2">
      <c r="A40" s="22"/>
      <c r="B40" s="35" t="s">
        <v>44</v>
      </c>
      <c r="C40" s="36"/>
      <c r="D40" s="20">
        <f>D39+D36</f>
        <v>126.18900391850585</v>
      </c>
      <c r="E40" s="20">
        <f t="shared" ref="E40:G40" si="2">E39+E36</f>
        <v>54.081001679359659</v>
      </c>
      <c r="F40" s="20">
        <f t="shared" si="2"/>
        <v>0</v>
      </c>
      <c r="G40" s="20">
        <f t="shared" si="2"/>
        <v>33.344661731557494</v>
      </c>
      <c r="H40" s="20">
        <f>H39+H36</f>
        <v>213.61466732942301</v>
      </c>
    </row>
    <row r="41" spans="1:8" ht="12.75" customHeight="1" x14ac:dyDescent="0.2">
      <c r="A41" s="33" t="s">
        <v>47</v>
      </c>
      <c r="B41" s="34"/>
      <c r="C41" s="34"/>
      <c r="D41" s="34"/>
      <c r="E41" s="34"/>
      <c r="F41" s="34"/>
      <c r="G41" s="34"/>
      <c r="H41" s="34"/>
    </row>
    <row r="42" spans="1:8" ht="12.75" customHeight="1" x14ac:dyDescent="0.2">
      <c r="A42" s="18">
        <v>11</v>
      </c>
      <c r="B42" s="19" t="s">
        <v>15</v>
      </c>
      <c r="C42" s="25" t="s">
        <v>60</v>
      </c>
      <c r="D42" s="27"/>
      <c r="E42" s="27"/>
      <c r="F42" s="21"/>
      <c r="G42" s="21"/>
      <c r="H42" s="20">
        <f>D42+E42+G42+F42</f>
        <v>0</v>
      </c>
    </row>
    <row r="43" spans="1:8" ht="12.75" customHeight="1" x14ac:dyDescent="0.2">
      <c r="A43" s="22"/>
      <c r="B43" s="35" t="s">
        <v>48</v>
      </c>
      <c r="C43" s="36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ht="12.75" customHeight="1" x14ac:dyDescent="0.2">
      <c r="A44" s="22"/>
      <c r="B44" s="35" t="s">
        <v>45</v>
      </c>
      <c r="C44" s="36"/>
      <c r="D44" s="20">
        <f>D43+D40</f>
        <v>126.18900391850585</v>
      </c>
      <c r="E44" s="20">
        <f t="shared" ref="E44:G44" si="3">E43+E40</f>
        <v>54.081001679359659</v>
      </c>
      <c r="F44" s="20">
        <f t="shared" si="3"/>
        <v>0</v>
      </c>
      <c r="G44" s="20">
        <f t="shared" si="3"/>
        <v>33.344661731557494</v>
      </c>
      <c r="H44" s="20">
        <f>H43+H40</f>
        <v>213.61466732942301</v>
      </c>
    </row>
    <row r="45" spans="1:8" ht="12.75" customHeight="1" x14ac:dyDescent="0.2">
      <c r="A45" s="33" t="s">
        <v>33</v>
      </c>
      <c r="B45" s="34"/>
      <c r="C45" s="34"/>
      <c r="D45" s="34"/>
      <c r="E45" s="34"/>
      <c r="F45" s="34"/>
      <c r="G45" s="34"/>
      <c r="H45" s="34"/>
    </row>
    <row r="46" spans="1:8" ht="12.75" customHeight="1" x14ac:dyDescent="0.2">
      <c r="A46" s="18">
        <v>12</v>
      </c>
      <c r="B46" s="30" t="s">
        <v>15</v>
      </c>
      <c r="C46" s="30" t="s">
        <v>39</v>
      </c>
      <c r="D46" s="30"/>
      <c r="E46" s="30"/>
      <c r="F46" s="30"/>
      <c r="G46" s="29">
        <f>(3677.59+16210.93+17374.41)/1000/7.21</f>
        <v>5.1682288488210819</v>
      </c>
      <c r="H46" s="20">
        <f t="shared" ref="H46" si="4">G46+F46+E46+D46</f>
        <v>5.1682288488210819</v>
      </c>
    </row>
    <row r="47" spans="1:8" ht="12.75" customHeight="1" x14ac:dyDescent="0.2">
      <c r="A47" s="18">
        <v>13</v>
      </c>
      <c r="B47" s="23" t="s">
        <v>61</v>
      </c>
      <c r="C47" s="19" t="s">
        <v>50</v>
      </c>
      <c r="D47" s="21"/>
      <c r="E47" s="21"/>
      <c r="F47" s="21"/>
      <c r="G47" s="20">
        <f>36000/1000/1.2/12.54</f>
        <v>2.3923444976076556</v>
      </c>
      <c r="H47" s="20">
        <f>G47+F47+E47+D47</f>
        <v>2.3923444976076556</v>
      </c>
    </row>
    <row r="48" spans="1:8" ht="12.75" customHeight="1" x14ac:dyDescent="0.2">
      <c r="A48" s="18">
        <v>14</v>
      </c>
      <c r="B48" s="23" t="s">
        <v>61</v>
      </c>
      <c r="C48" s="19" t="s">
        <v>40</v>
      </c>
      <c r="D48" s="21"/>
      <c r="E48" s="21"/>
      <c r="F48" s="21"/>
      <c r="G48" s="20">
        <f>35700/1000/1.2/12.54</f>
        <v>2.3724082934609254</v>
      </c>
      <c r="H48" s="20">
        <f>G48+F48+E48+D48</f>
        <v>2.3724082934609254</v>
      </c>
    </row>
    <row r="49" spans="1:8" ht="38.25" x14ac:dyDescent="0.2">
      <c r="A49" s="18">
        <v>15</v>
      </c>
      <c r="B49" s="19" t="s">
        <v>63</v>
      </c>
      <c r="C49" s="19" t="s">
        <v>65</v>
      </c>
      <c r="D49" s="21"/>
      <c r="E49" s="21"/>
      <c r="F49" s="21"/>
      <c r="G49" s="20">
        <f>(D44+E44+F44+G44+H46+H47+H48+H58+H54+H53)/100*6.7</f>
        <v>18.22918991054426</v>
      </c>
      <c r="H49" s="20">
        <f>G49+F49+E49+D49</f>
        <v>18.22918991054426</v>
      </c>
    </row>
    <row r="50" spans="1:8" ht="12.75" customHeight="1" x14ac:dyDescent="0.2">
      <c r="A50" s="22"/>
      <c r="B50" s="35" t="s">
        <v>35</v>
      </c>
      <c r="C50" s="36"/>
      <c r="D50" s="21">
        <f>D48+D46+D47+D49</f>
        <v>0</v>
      </c>
      <c r="E50" s="21">
        <f t="shared" ref="E50:F50" si="5">E48+E46+E47+E49</f>
        <v>0</v>
      </c>
      <c r="F50" s="21">
        <f t="shared" si="5"/>
        <v>0</v>
      </c>
      <c r="G50" s="21">
        <f>G48+G46+G47+G49</f>
        <v>28.162171550433925</v>
      </c>
      <c r="H50" s="20">
        <f>D50+E50+F50+G50</f>
        <v>28.162171550433925</v>
      </c>
    </row>
    <row r="51" spans="1:8" ht="12.75" customHeight="1" x14ac:dyDescent="0.2">
      <c r="A51" s="22"/>
      <c r="B51" s="35" t="s">
        <v>17</v>
      </c>
      <c r="C51" s="36"/>
      <c r="D51" s="20">
        <f>D50+D44</f>
        <v>126.18900391850585</v>
      </c>
      <c r="E51" s="20">
        <f>E50+E44</f>
        <v>54.081001679359659</v>
      </c>
      <c r="F51" s="20">
        <f>F50+F44</f>
        <v>0</v>
      </c>
      <c r="G51" s="20">
        <f>G50+G44</f>
        <v>61.506833281991419</v>
      </c>
      <c r="H51" s="20">
        <f>H50+H44</f>
        <v>241.77683887985694</v>
      </c>
    </row>
    <row r="52" spans="1:8" ht="12.75" customHeight="1" x14ac:dyDescent="0.2">
      <c r="A52" s="33" t="s">
        <v>29</v>
      </c>
      <c r="B52" s="34"/>
      <c r="C52" s="34"/>
      <c r="D52" s="34"/>
      <c r="E52" s="34"/>
      <c r="F52" s="34"/>
      <c r="G52" s="34"/>
      <c r="H52" s="34"/>
    </row>
    <row r="53" spans="1:8" ht="39.75" customHeight="1" x14ac:dyDescent="0.2">
      <c r="A53" s="18">
        <v>16</v>
      </c>
      <c r="B53" s="19" t="s">
        <v>64</v>
      </c>
      <c r="C53" s="19" t="s">
        <v>27</v>
      </c>
      <c r="D53" s="21"/>
      <c r="E53" s="21"/>
      <c r="F53" s="21"/>
      <c r="G53" s="20">
        <f>(D44+E44+F44+G44+H46+H47+H48)/100*2.14</f>
        <v>4.7839196879432917</v>
      </c>
      <c r="H53" s="20">
        <f>D53+E53+F53+G53</f>
        <v>4.7839196879432917</v>
      </c>
    </row>
    <row r="54" spans="1:8" ht="39.75" customHeight="1" x14ac:dyDescent="0.2">
      <c r="A54" s="18">
        <v>17</v>
      </c>
      <c r="B54" s="19" t="s">
        <v>66</v>
      </c>
      <c r="C54" s="26" t="s">
        <v>28</v>
      </c>
      <c r="D54" s="21"/>
      <c r="E54" s="21"/>
      <c r="F54" s="21"/>
      <c r="G54" s="20">
        <f>(D44+E44+F44+G44+H46+H47+H48+H58)/100*11.7</f>
        <v>27.997622537712829</v>
      </c>
      <c r="H54" s="20">
        <f>D54+E54+F54+G54</f>
        <v>27.997622537712829</v>
      </c>
    </row>
    <row r="55" spans="1:8" ht="12.75" customHeight="1" x14ac:dyDescent="0.2">
      <c r="A55" s="37" t="s">
        <v>32</v>
      </c>
      <c r="B55" s="38"/>
      <c r="C55" s="39"/>
      <c r="D55" s="21">
        <f>D53+D54</f>
        <v>0</v>
      </c>
      <c r="E55" s="21">
        <f t="shared" ref="E55:F55" si="6">E53+E54</f>
        <v>0</v>
      </c>
      <c r="F55" s="21">
        <f t="shared" si="6"/>
        <v>0</v>
      </c>
      <c r="G55" s="21">
        <f>G53+G54</f>
        <v>32.781542225656118</v>
      </c>
      <c r="H55" s="20">
        <f>D55+E55+F55+G55</f>
        <v>32.781542225656118</v>
      </c>
    </row>
    <row r="56" spans="1:8" ht="12.75" customHeight="1" x14ac:dyDescent="0.2">
      <c r="A56" s="22"/>
      <c r="B56" s="35" t="s">
        <v>30</v>
      </c>
      <c r="C56" s="36"/>
      <c r="D56" s="20">
        <f>D51+D55</f>
        <v>126.18900391850585</v>
      </c>
      <c r="E56" s="20">
        <f t="shared" ref="E56:G56" si="7">E51+E55</f>
        <v>54.081001679359659</v>
      </c>
      <c r="F56" s="20">
        <f t="shared" si="7"/>
        <v>0</v>
      </c>
      <c r="G56" s="20">
        <f t="shared" si="7"/>
        <v>94.288375507647544</v>
      </c>
      <c r="H56" s="20">
        <f>H55+H51</f>
        <v>274.55838110551304</v>
      </c>
    </row>
    <row r="57" spans="1:8" ht="12.75" customHeight="1" x14ac:dyDescent="0.2">
      <c r="A57" s="33" t="s">
        <v>18</v>
      </c>
      <c r="B57" s="34"/>
      <c r="C57" s="34"/>
      <c r="D57" s="34"/>
      <c r="E57" s="34"/>
      <c r="F57" s="34"/>
      <c r="G57" s="34"/>
      <c r="H57" s="34"/>
    </row>
    <row r="58" spans="1:8" ht="12.75" customHeight="1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104694.5/1000/1.2/5.54</f>
        <v>15.748270156438027</v>
      </c>
      <c r="H58" s="20">
        <f>G58+F58+E58+D58</f>
        <v>15.748270156438027</v>
      </c>
    </row>
    <row r="59" spans="1:8" ht="12.75" customHeight="1" x14ac:dyDescent="0.2">
      <c r="A59" s="22"/>
      <c r="B59" s="35" t="s">
        <v>20</v>
      </c>
      <c r="C59" s="36"/>
      <c r="D59" s="20">
        <f>D58</f>
        <v>0</v>
      </c>
      <c r="E59" s="20">
        <f t="shared" ref="E59:G59" si="8">E58</f>
        <v>0</v>
      </c>
      <c r="F59" s="20">
        <f t="shared" si="8"/>
        <v>0</v>
      </c>
      <c r="G59" s="20">
        <f t="shared" si="8"/>
        <v>15.748270156438027</v>
      </c>
      <c r="H59" s="20">
        <f>G59+F59+E59+D59</f>
        <v>15.748270156438027</v>
      </c>
    </row>
    <row r="60" spans="1:8" ht="12.75" customHeight="1" x14ac:dyDescent="0.2">
      <c r="A60" s="22"/>
      <c r="B60" s="35" t="s">
        <v>21</v>
      </c>
      <c r="C60" s="36"/>
      <c r="D60" s="20">
        <f>D56+D59</f>
        <v>126.18900391850585</v>
      </c>
      <c r="E60" s="20">
        <f>E56+E59</f>
        <v>54.081001679359659</v>
      </c>
      <c r="F60" s="20">
        <f>F56+F59</f>
        <v>0</v>
      </c>
      <c r="G60" s="20">
        <f>G56+G59</f>
        <v>110.03664566408557</v>
      </c>
      <c r="H60" s="20">
        <f>D60+E60+F60+G60</f>
        <v>290.30665126195106</v>
      </c>
    </row>
    <row r="61" spans="1:8" ht="12.75" customHeight="1" x14ac:dyDescent="0.2">
      <c r="A61" s="33" t="s">
        <v>22</v>
      </c>
      <c r="B61" s="34"/>
      <c r="C61" s="34"/>
      <c r="D61" s="34"/>
      <c r="E61" s="34"/>
      <c r="F61" s="34"/>
      <c r="G61" s="34"/>
      <c r="H61" s="34"/>
    </row>
    <row r="62" spans="1:8" ht="12.75" customHeight="1" x14ac:dyDescent="0.2">
      <c r="A62" s="18">
        <v>19</v>
      </c>
      <c r="B62" s="23"/>
      <c r="C62" s="19" t="s">
        <v>23</v>
      </c>
      <c r="D62" s="20">
        <f>D60/100*20</f>
        <v>25.237800783701168</v>
      </c>
      <c r="E62" s="20">
        <f>E60/100*20</f>
        <v>10.816200335871933</v>
      </c>
      <c r="F62" s="20">
        <f>F60/100*20</f>
        <v>0</v>
      </c>
      <c r="G62" s="20">
        <f>G60/100*20</f>
        <v>22.007329132817116</v>
      </c>
      <c r="H62" s="20">
        <f>H60/100*20</f>
        <v>58.061330252390214</v>
      </c>
    </row>
    <row r="63" spans="1:8" ht="12.75" customHeight="1" x14ac:dyDescent="0.2">
      <c r="A63" s="22"/>
      <c r="B63" s="35" t="s">
        <v>24</v>
      </c>
      <c r="C63" s="36"/>
      <c r="D63" s="20">
        <f>D62</f>
        <v>25.237800783701168</v>
      </c>
      <c r="E63" s="20">
        <f>E62</f>
        <v>10.816200335871933</v>
      </c>
      <c r="F63" s="21">
        <f>F62</f>
        <v>0</v>
      </c>
      <c r="G63" s="20">
        <f>G62</f>
        <v>22.007329132817116</v>
      </c>
      <c r="H63" s="20">
        <f>D63+E63+F63+G63</f>
        <v>58.061330252390221</v>
      </c>
    </row>
    <row r="64" spans="1:8" ht="12.75" customHeight="1" x14ac:dyDescent="0.2">
      <c r="A64" s="22"/>
      <c r="B64" s="35" t="s">
        <v>25</v>
      </c>
      <c r="C64" s="36"/>
      <c r="D64" s="20">
        <f>D60+D62</f>
        <v>151.42680470220702</v>
      </c>
      <c r="E64" s="20">
        <f>E60+E62</f>
        <v>64.897202015231585</v>
      </c>
      <c r="F64" s="20">
        <f>F60+F62</f>
        <v>0</v>
      </c>
      <c r="G64" s="20">
        <f>G60+G62</f>
        <v>132.04397479690269</v>
      </c>
      <c r="H64" s="20">
        <f>H60+H62</f>
        <v>348.3679815143413</v>
      </c>
    </row>
    <row r="65" spans="1:8" ht="12.75" customHeight="1" x14ac:dyDescent="0.2"/>
    <row r="66" spans="1:8" ht="12.75" customHeight="1" x14ac:dyDescent="0.2"/>
    <row r="67" spans="1:8" ht="12.75" customHeight="1" x14ac:dyDescent="0.2">
      <c r="A67" s="49" t="s">
        <v>55</v>
      </c>
      <c r="B67" s="49"/>
      <c r="C67" s="49"/>
      <c r="D67" s="49"/>
      <c r="E67" s="49"/>
      <c r="F67" s="49"/>
      <c r="G67" s="49"/>
      <c r="H67" s="49"/>
    </row>
    <row r="68" spans="1:8" ht="12.75" customHeight="1" x14ac:dyDescent="0.2">
      <c r="A68" s="49"/>
      <c r="B68" s="49"/>
      <c r="C68" s="49"/>
      <c r="D68" s="49"/>
      <c r="E68" s="49"/>
      <c r="F68" s="49"/>
      <c r="G68" s="49"/>
      <c r="H68" s="49"/>
    </row>
    <row r="69" spans="1:8" ht="12.75" customHeight="1" x14ac:dyDescent="0.2">
      <c r="A69" s="49"/>
      <c r="B69" s="49"/>
      <c r="C69" s="49"/>
      <c r="D69" s="49"/>
      <c r="E69" s="49"/>
      <c r="F69" s="49"/>
      <c r="G69" s="49"/>
      <c r="H69" s="49"/>
    </row>
    <row r="70" spans="1:8" ht="12.75" customHeight="1" x14ac:dyDescent="0.2">
      <c r="A70" s="49"/>
      <c r="B70" s="49"/>
      <c r="C70" s="49"/>
      <c r="D70" s="49"/>
      <c r="E70" s="49"/>
      <c r="F70" s="49"/>
      <c r="G70" s="49"/>
      <c r="H70" s="49"/>
    </row>
    <row r="71" spans="1:8" ht="12.75" customHeight="1" x14ac:dyDescent="0.2">
      <c r="A71" s="49"/>
      <c r="B71" s="49"/>
      <c r="C71" s="49"/>
      <c r="D71" s="49"/>
      <c r="E71" s="49"/>
      <c r="F71" s="49"/>
      <c r="G71" s="49"/>
      <c r="H71" s="49"/>
    </row>
    <row r="72" spans="1:8" ht="12.75" customHeight="1" x14ac:dyDescent="0.2">
      <c r="A72" s="49"/>
      <c r="B72" s="49"/>
      <c r="C72" s="49"/>
      <c r="D72" s="49"/>
      <c r="E72" s="49"/>
      <c r="F72" s="49"/>
      <c r="G72" s="49"/>
      <c r="H72" s="49"/>
    </row>
    <row r="73" spans="1:8" ht="12.75" customHeight="1" x14ac:dyDescent="0.2">
      <c r="A73" s="49"/>
      <c r="B73" s="49"/>
      <c r="C73" s="49"/>
      <c r="D73" s="49"/>
      <c r="E73" s="49"/>
      <c r="F73" s="49"/>
      <c r="G73" s="49"/>
      <c r="H73" s="49"/>
    </row>
    <row r="74" spans="1:8" ht="12.75" customHeight="1" x14ac:dyDescent="0.2">
      <c r="A74" s="49"/>
      <c r="B74" s="49"/>
      <c r="C74" s="49"/>
      <c r="D74" s="49"/>
      <c r="E74" s="49"/>
      <c r="F74" s="49"/>
      <c r="G74" s="49"/>
      <c r="H74" s="49"/>
    </row>
    <row r="75" spans="1:8" ht="12.75" customHeight="1" x14ac:dyDescent="0.2">
      <c r="A75" s="49"/>
      <c r="B75" s="49"/>
      <c r="C75" s="49"/>
      <c r="D75" s="49"/>
      <c r="E75" s="49"/>
      <c r="F75" s="49"/>
      <c r="G75" s="49"/>
      <c r="H75" s="49"/>
    </row>
    <row r="76" spans="1:8" ht="12.75" customHeight="1" x14ac:dyDescent="0.2">
      <c r="A76" s="49"/>
      <c r="B76" s="49"/>
      <c r="C76" s="49"/>
      <c r="D76" s="49"/>
      <c r="E76" s="49"/>
      <c r="F76" s="49"/>
      <c r="G76" s="49"/>
      <c r="H76" s="49"/>
    </row>
    <row r="77" spans="1:8" ht="12.75" customHeight="1" x14ac:dyDescent="0.2">
      <c r="A77" s="49"/>
      <c r="B77" s="49"/>
      <c r="C77" s="49"/>
      <c r="D77" s="49"/>
      <c r="E77" s="49"/>
      <c r="F77" s="49"/>
      <c r="G77" s="49"/>
      <c r="H77" s="49"/>
    </row>
  </sheetData>
  <mergeCells count="38">
    <mergeCell ref="B40:C40"/>
    <mergeCell ref="B59:C59"/>
    <mergeCell ref="A55:C55"/>
    <mergeCell ref="B56:C56"/>
    <mergeCell ref="A57:H57"/>
    <mergeCell ref="B43:C43"/>
    <mergeCell ref="B50:C50"/>
    <mergeCell ref="B35:C35"/>
    <mergeCell ref="B39:C39"/>
    <mergeCell ref="B32:C32"/>
    <mergeCell ref="A33:H33"/>
    <mergeCell ref="B36:C36"/>
    <mergeCell ref="A37:H37"/>
    <mergeCell ref="F19:F21"/>
    <mergeCell ref="G19:G21"/>
    <mergeCell ref="A23:H23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  <mergeCell ref="B64:C64"/>
    <mergeCell ref="A67:H77"/>
    <mergeCell ref="A41:H41"/>
    <mergeCell ref="B44:C44"/>
    <mergeCell ref="A45:H45"/>
    <mergeCell ref="B51:C51"/>
    <mergeCell ref="A52:H52"/>
    <mergeCell ref="B63:C63"/>
    <mergeCell ref="B60:C60"/>
    <mergeCell ref="A61:H61"/>
  </mergeCells>
  <pageMargins left="0.23622047244094491" right="0.23622047244094491" top="0.74803149606299213" bottom="0.74803149606299213" header="0.31496062992125984" footer="0.31496062992125984"/>
  <pageSetup paperSize="9" scale="7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тек.ц.</vt:lpstr>
      <vt:lpstr>база</vt:lpstr>
      <vt:lpstr>тек.ц.!Область_печати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Копылова Алёна Сергеевна</cp:lastModifiedBy>
  <cp:lastPrinted>2023-02-17T08:26:29Z</cp:lastPrinted>
  <dcterms:created xsi:type="dcterms:W3CDTF">2022-07-06T13:17:17Z</dcterms:created>
  <dcterms:modified xsi:type="dcterms:W3CDTF">2023-11-23T11:52:14Z</dcterms:modified>
</cp:coreProperties>
</file>