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14\"/>
    </mc:Choice>
  </mc:AlternateContent>
  <xr:revisionPtr revIDLastSave="0" documentId="13_ncr:1_{4702E288-5062-41E3-9607-221CF04F93A6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4" l="1"/>
  <c r="I33" i="4"/>
  <c r="I34" i="4"/>
  <c r="I31" i="4"/>
  <c r="H31" i="4" l="1"/>
  <c r="H32" i="4"/>
  <c r="H33" i="4"/>
  <c r="H34" i="4"/>
  <c r="H35" i="4"/>
  <c r="H36" i="4"/>
  <c r="H37" i="4"/>
  <c r="H38" i="4"/>
  <c r="H39" i="4"/>
  <c r="H40" i="4"/>
  <c r="E20" i="4" l="1"/>
  <c r="D20" i="4"/>
  <c r="D19" i="4"/>
  <c r="E18" i="4"/>
  <c r="F18" i="4" s="1"/>
  <c r="H18" i="4" s="1"/>
  <c r="F20" i="4" l="1"/>
  <c r="H20" i="4" s="1"/>
  <c r="H24" i="4" s="1"/>
  <c r="E19" i="4"/>
  <c r="F19" i="4" s="1"/>
  <c r="H19" i="4" s="1"/>
  <c r="D287" i="5" l="1"/>
  <c r="D286" i="5"/>
  <c r="E16" i="4" l="1"/>
  <c r="F16" i="4" s="1"/>
  <c r="H16" i="4" s="1"/>
  <c r="E17" i="4" l="1"/>
  <c r="F17" i="4" s="1"/>
  <c r="H17" i="4" s="1"/>
  <c r="H23" i="4" s="1"/>
  <c r="C33" i="4" l="1"/>
  <c r="E33" i="4" s="1"/>
  <c r="F33" i="4" s="1"/>
  <c r="G3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32" i="4" l="1"/>
  <c r="H22" i="4" l="1"/>
  <c r="H25" i="4" s="1"/>
  <c r="E32" i="4"/>
  <c r="F32" i="4" s="1"/>
  <c r="G32" i="4" s="1"/>
  <c r="H26" i="4" l="1"/>
  <c r="C31" i="4" l="1"/>
  <c r="C35" i="4" s="1"/>
  <c r="E35" i="4" l="1"/>
  <c r="F35" i="4" s="1"/>
  <c r="G35" i="4" s="1"/>
  <c r="E31" i="4"/>
  <c r="F31" i="4" s="1"/>
  <c r="C36" i="4"/>
  <c r="E36" i="4" s="1"/>
  <c r="F36" i="4" s="1"/>
  <c r="G36" i="4" s="1"/>
  <c r="C37" i="4"/>
  <c r="C39" i="4"/>
  <c r="C38" i="4"/>
  <c r="E38" i="4" s="1"/>
  <c r="F38" i="4" s="1"/>
  <c r="I26" i="4"/>
  <c r="C34" i="4" l="1"/>
  <c r="G31" i="4"/>
  <c r="G38" i="4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F40" i="4"/>
  <c r="G40" i="4" l="1"/>
</calcChain>
</file>

<file path=xl/sharedStrings.xml><?xml version="1.0" encoding="utf-8"?>
<sst xmlns="http://schemas.openxmlformats.org/spreadsheetml/2006/main" count="690" uniqueCount="381">
  <si>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</si>
  <si>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</si>
  <si>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</si>
  <si>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</si>
  <si>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</si>
  <si>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</si>
  <si>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</si>
  <si>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</si>
  <si>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</si>
  <si>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</si>
  <si>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</si>
  <si>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</si>
  <si>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</si>
  <si>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</si>
  <si>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</si>
  <si>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</si>
  <si>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</si>
  <si>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</si>
  <si>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</si>
  <si>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</si>
  <si>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</si>
  <si>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</si>
  <si>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</si>
  <si>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</si>
  <si>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</si>
  <si>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</si>
  <si>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</si>
  <si>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</si>
  <si>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</si>
  <si>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</si>
  <si>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</si>
  <si>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</si>
  <si>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</si>
  <si>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</si>
  <si>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</si>
  <si>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</si>
  <si>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</si>
  <si>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</si>
  <si>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</si>
  <si>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</si>
  <si>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</si>
  <si>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</si>
  <si>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</si>
  <si>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</si>
  <si>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</si>
  <si>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</si>
  <si>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</si>
  <si>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</si>
  <si>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</si>
  <si>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</si>
  <si>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</si>
  <si>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</si>
  <si>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</si>
  <si>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</si>
  <si>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</si>
  <si>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</si>
  <si>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</si>
  <si>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</si>
  <si>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</si>
  <si>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</si>
  <si>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</si>
  <si>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</si>
  <si>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</si>
  <si>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</si>
  <si>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</si>
  <si>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</si>
  <si>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</si>
  <si>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</si>
  <si>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</si>
  <si>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</si>
  <si>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</si>
  <si>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</si>
  <si>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</si>
  <si>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</si>
  <si>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</si>
  <si>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</si>
  <si>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</si>
  <si>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</si>
  <si>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</si>
  <si>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</si>
  <si>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</si>
  <si>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</si>
  <si>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</si>
  <si>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</si>
  <si>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</si>
  <si>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</si>
  <si>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</si>
  <si>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</si>
  <si>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</si>
  <si>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</si>
  <si>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</si>
  <si>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</si>
  <si>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</si>
  <si>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</si>
  <si>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</si>
  <si>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</si>
  <si>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</si>
  <si>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</si>
  <si>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</si>
  <si>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</si>
  <si>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</si>
  <si>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</si>
  <si>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</si>
  <si>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</si>
  <si>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</si>
  <si>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</si>
  <si>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</si>
  <si>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</si>
  <si>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</si>
  <si>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</si>
  <si>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</si>
  <si>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</si>
  <si>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</si>
  <si>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</si>
  <si>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</si>
  <si>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</si>
  <si>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</si>
  <si>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</si>
  <si>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</si>
  <si>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</si>
  <si>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</si>
  <si>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</si>
  <si>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</si>
  <si>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</si>
  <si>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</si>
  <si>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</si>
  <si>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</si>
  <si>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</si>
  <si>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</si>
  <si>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</si>
  <si>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</si>
  <si>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</si>
  <si>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</si>
  <si>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</si>
  <si>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</si>
  <si>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</si>
  <si>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</si>
  <si>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</si>
  <si>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</si>
  <si>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</si>
  <si>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</si>
  <si>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</si>
  <si>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</si>
  <si>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</si>
  <si>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</si>
  <si>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</si>
  <si>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</si>
  <si>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</si>
  <si>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</si>
  <si>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</si>
  <si>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</si>
  <si>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</si>
  <si>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</si>
  <si>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</si>
  <si>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</si>
  <si>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</si>
  <si>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</si>
  <si>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</si>
  <si>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</si>
  <si>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</si>
  <si>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</si>
  <si>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</si>
  <si>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</si>
  <si>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</si>
  <si>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</si>
  <si>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</si>
  <si>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</si>
  <si>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</si>
  <si>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</si>
  <si>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</si>
  <si>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</si>
  <si>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</si>
  <si>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</si>
  <si>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</si>
  <si>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</si>
  <si>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</si>
  <si>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</si>
  <si>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</si>
  <si>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</si>
  <si>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</si>
  <si>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</si>
  <si>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</si>
  <si>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</si>
  <si>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</si>
  <si>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</si>
  <si>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</si>
  <si>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</si>
  <si>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</si>
  <si>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</si>
  <si>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</si>
  <si>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</si>
  <si>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</si>
  <si>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</si>
  <si>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</si>
  <si>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</si>
  <si>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</si>
  <si>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</si>
  <si>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</si>
  <si>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</si>
  <si>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</si>
  <si>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</si>
  <si>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</si>
  <si>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</si>
  <si>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</si>
  <si>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</si>
  <si>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</si>
  <si>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</si>
  <si>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</si>
  <si>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</si>
  <si>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</si>
  <si>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</si>
  <si>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</si>
  <si>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</si>
  <si>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</si>
  <si>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</si>
  <si>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</si>
  <si>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</si>
  <si>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</si>
  <si>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</si>
  <si>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</si>
  <si>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</si>
  <si>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</si>
  <si>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</si>
  <si>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</si>
  <si>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</si>
  <si>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</si>
  <si>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</si>
  <si>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</si>
  <si>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</si>
  <si>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</si>
  <si>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</si>
  <si>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</si>
  <si>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</si>
  <si>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</si>
  <si>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</si>
  <si>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</si>
  <si>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</si>
  <si>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</si>
  <si>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</si>
  <si>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</si>
  <si>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</si>
  <si>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</si>
  <si>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</si>
  <si>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</si>
  <si>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</si>
  <si>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</si>
  <si>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</si>
  <si>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</si>
  <si>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</si>
  <si>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</si>
  <si>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</si>
  <si>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</si>
  <si>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</si>
  <si>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</si>
  <si>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</si>
  <si>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</si>
  <si>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</si>
  <si>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</si>
  <si>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</si>
  <si>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</si>
  <si>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</si>
  <si>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</si>
  <si>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</si>
  <si>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</si>
  <si>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</si>
  <si>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</si>
  <si>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</si>
  <si>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</si>
  <si>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</si>
  <si>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</si>
  <si>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</si>
  <si>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</si>
  <si>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</si>
  <si>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</si>
  <si>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</si>
  <si>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</si>
  <si>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</si>
  <si>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</si>
  <si>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</si>
  <si>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</si>
  <si>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</si>
  <si>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</si>
  <si>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</si>
  <si>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</si>
  <si>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</si>
  <si>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</si>
  <si>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</si>
  <si>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</si>
  <si>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</si>
  <si>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</si>
  <si>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</si>
  <si>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</si>
  <si>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</si>
  <si>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</si>
  <si>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</si>
  <si>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</si>
  <si>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</si>
  <si>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</si>
  <si>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</si>
  <si>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</si>
  <si>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</si>
  <si>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</si>
  <si>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</si>
  <si>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</si>
  <si>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</si>
  <si>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</si>
  <si>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</si>
  <si>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</si>
  <si>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</si>
  <si>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</si>
  <si>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</si>
  <si>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</si>
  <si>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</si>
  <si>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</si>
  <si>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</si>
  <si>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</si>
  <si>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</si>
  <si>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</si>
  <si>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</si>
  <si>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</si>
  <si>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</si>
  <si>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</si>
  <si>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</si>
  <si>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</si>
  <si>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</si>
  <si>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</si>
  <si>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</si>
  <si>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</si>
  <si>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</si>
  <si>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</si>
  <si>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</si>
  <si>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</si>
  <si>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</si>
  <si>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</si>
  <si>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</si>
  <si>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</si>
  <si>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</si>
  <si>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</si>
  <si>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</si>
  <si>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</si>
  <si>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</si>
  <si>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</si>
  <si>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</si>
  <si>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</si>
  <si>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</si>
  <si>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</si>
  <si>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</si>
  <si>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</si>
  <si>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</si>
  <si>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</si>
  <si>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</si>
  <si>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</si>
  <si>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</si>
  <si>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</si>
  <si>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</si>
  <si>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</si>
  <si>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</si>
  <si>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</si>
  <si>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</si>
  <si>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</si>
  <si>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</si>
  <si>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</si>
  <si>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</si>
  <si>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</si>
  <si>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</si>
  <si>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</si>
  <si>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</si>
  <si>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</si>
  <si>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</si>
  <si>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</si>
  <si>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</si>
  <si>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</si>
  <si>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</si>
  <si>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</si>
  <si>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</si>
  <si>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>M_22-1-17-01-08-00-0-0014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</si>
  <si>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</si>
  <si>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</si>
  <si>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</si>
  <si>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Строительство 2БКТП-10/0,4 кВ мощностью 2 МВА, КЛ-10/0,4 кВ протяженностью 2,4 км для технологического присоединения заявителя в соответствии с договором №17-173/005-ПС-17 в г.Мурино ЛО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</si>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</sst>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1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 refreshError="1"/>
      <sheetData sheetId="1" refreshError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="80" zoomScaleNormal="100" zoomScaleSheetLayoutView="80" workbookViewId="0"/>
  </sheetViews>
  <sheetFormatPr defaultRowHeight="15" x14ac:dyDescent="0.25"/>
  <cols>
    <col min="1" max="1" width="6.7109375" style="56" customWidth="1"/>
    <col min="2" max="2" width="60.42578125" style="57" customWidth="1"/>
    <col min="3" max="3" width="15.42578125" style="57" customWidth="1"/>
    <col min="4" max="4" width="10.5703125" style="57" customWidth="1"/>
    <col min="5" max="5" width="14.28515625" style="57" customWidth="1"/>
    <col min="6" max="6" width="14.42578125" style="57" customWidth="1"/>
    <col min="7" max="7" width="16" style="57" customWidth="1"/>
    <col min="8" max="8" width="15.7109375" style="57" customWidth="1"/>
    <col min="9" max="9" width="13.5703125" style="57" hidden="1" customWidth="1"/>
    <col min="10" max="10" width="0" style="57" hidden="1" customWidth="1"/>
    <col min="11" max="11" width="14.140625" style="57" hidden="1" customWidth="1"/>
    <col min="12" max="12" width="10.28515625" style="57" hidden="1" customWidth="1"/>
    <col min="13" max="14" width="0" style="57" hidden="1" customWidth="1"/>
    <col min="15" max="15" width="15.28515625" style="57" hidden="1" customWidth="1"/>
    <col min="16" max="19" width="0" style="57" hidden="1" customWidth="1"/>
    <col min="20" max="16384" width="9.140625" style="57"/>
  </cols>
  <sheetData>
    <row r="1" spans="1:16" x14ac:dyDescent="0.25">
      <c r="H1" s="2" t="s">
        <v>37</v>
      </c>
    </row>
    <row r="3" spans="1:16" x14ac:dyDescent="0.25">
      <c r="A3" s="58" t="s">
        <v>19</v>
      </c>
    </row>
    <row r="5" spans="1:16" ht="33.75" customHeight="1" x14ac:dyDescent="0.25">
      <c r="A5" s="106" t="s">
        <v>379</v>
      </c>
      <c r="B5" s="107"/>
      <c r="C5" s="107"/>
      <c r="D5" s="107"/>
      <c r="E5" s="107"/>
      <c r="F5" s="107"/>
    </row>
    <row r="7" spans="1:16" ht="21" customHeight="1" x14ac:dyDescent="0.25">
      <c r="A7" s="59" t="s">
        <v>8</v>
      </c>
      <c r="F7" s="108" t="s">
        <v>375</v>
      </c>
      <c r="G7" s="108"/>
      <c r="H7" s="108"/>
    </row>
    <row r="8" spans="1:16" x14ac:dyDescent="0.25">
      <c r="A8" s="60"/>
    </row>
    <row r="9" spans="1:16" x14ac:dyDescent="0.25">
      <c r="A9" s="59" t="s">
        <v>15</v>
      </c>
      <c r="F9" s="108" t="s">
        <v>335</v>
      </c>
      <c r="G9" s="108"/>
      <c r="H9" s="108"/>
    </row>
    <row r="10" spans="1:16" x14ac:dyDescent="0.25">
      <c r="A10" s="60"/>
    </row>
    <row r="11" spans="1:16" x14ac:dyDescent="0.25">
      <c r="A11" s="61" t="s">
        <v>20</v>
      </c>
      <c r="B11" s="62"/>
      <c r="C11" s="62"/>
    </row>
    <row r="12" spans="1:16" x14ac:dyDescent="0.25">
      <c r="H12" s="63" t="s">
        <v>380</v>
      </c>
    </row>
    <row r="13" spans="1:16" s="56" customFormat="1" ht="26.25" customHeight="1" x14ac:dyDescent="0.25">
      <c r="A13" s="104" t="s">
        <v>9</v>
      </c>
      <c r="B13" s="104" t="s">
        <v>21</v>
      </c>
      <c r="C13" s="104" t="s">
        <v>11</v>
      </c>
      <c r="D13" s="104" t="s">
        <v>10</v>
      </c>
      <c r="E13" s="104" t="s">
        <v>43</v>
      </c>
      <c r="F13" s="104" t="s">
        <v>14</v>
      </c>
      <c r="G13" s="104" t="s">
        <v>27</v>
      </c>
      <c r="H13" s="104" t="s">
        <v>42</v>
      </c>
      <c r="I13" s="64"/>
      <c r="J13" s="65"/>
      <c r="K13" s="66">
        <v>7.46</v>
      </c>
    </row>
    <row r="14" spans="1:16" ht="37.5" customHeight="1" x14ac:dyDescent="0.25">
      <c r="A14" s="105"/>
      <c r="B14" s="105"/>
      <c r="C14" s="105"/>
      <c r="D14" s="105"/>
      <c r="E14" s="105"/>
      <c r="F14" s="105"/>
      <c r="G14" s="105"/>
      <c r="H14" s="105"/>
      <c r="I14" s="65"/>
      <c r="J14" s="65"/>
      <c r="K14" s="66">
        <v>6.16</v>
      </c>
      <c r="M14" s="67"/>
      <c r="N14" s="68"/>
      <c r="O14" s="51"/>
      <c r="P14" s="69"/>
    </row>
    <row r="15" spans="1:16" ht="15.75" x14ac:dyDescent="0.25">
      <c r="A15" s="70" t="s">
        <v>22</v>
      </c>
      <c r="B15" s="71" t="s">
        <v>23</v>
      </c>
      <c r="C15" s="72"/>
      <c r="D15" s="73"/>
      <c r="E15" s="73"/>
      <c r="F15" s="73"/>
      <c r="G15" s="73"/>
      <c r="H15" s="73"/>
      <c r="I15" s="55"/>
      <c r="J15" s="55"/>
      <c r="K15" s="66">
        <v>5.62</v>
      </c>
      <c r="M15" s="67"/>
      <c r="N15" s="68"/>
      <c r="O15" s="74"/>
      <c r="P15" s="75"/>
    </row>
    <row r="16" spans="1:16" ht="15.75" x14ac:dyDescent="0.25">
      <c r="A16" s="76" t="s">
        <v>354</v>
      </c>
      <c r="B16" s="77" t="s">
        <v>174</v>
      </c>
      <c r="C16" s="78" t="s">
        <v>327</v>
      </c>
      <c r="D16" s="79">
        <v>0.9</v>
      </c>
      <c r="E16" s="79">
        <f>VLOOKUP(B16,'Типовые 2 кв. 2021'!B:D,3,)</f>
        <v>1235355.8666666667</v>
      </c>
      <c r="F16" s="79">
        <f t="shared" ref="F16:F17" si="0">D16*E16</f>
        <v>1111820.28</v>
      </c>
      <c r="G16" s="80">
        <v>5.62</v>
      </c>
      <c r="H16" s="79">
        <f t="shared" ref="H16:H17" si="1">F16*G16</f>
        <v>6248429.9736000001</v>
      </c>
      <c r="J16" s="81"/>
      <c r="K16" s="81"/>
      <c r="M16" s="67"/>
      <c r="N16" s="68"/>
      <c r="O16" s="74"/>
      <c r="P16" s="75"/>
    </row>
    <row r="17" spans="1:16" ht="15.75" x14ac:dyDescent="0.25">
      <c r="A17" s="76" t="s">
        <v>355</v>
      </c>
      <c r="B17" s="77" t="s">
        <v>230</v>
      </c>
      <c r="C17" s="78" t="s">
        <v>327</v>
      </c>
      <c r="D17" s="79">
        <v>0.3</v>
      </c>
      <c r="E17" s="79">
        <f>VLOOKUP(B17,'Типовые 2 кв. 2021'!B:D,3,)</f>
        <v>2839519.6749999998</v>
      </c>
      <c r="F17" s="79">
        <f t="shared" si="0"/>
        <v>851855.90249999997</v>
      </c>
      <c r="G17" s="80">
        <v>5.62</v>
      </c>
      <c r="H17" s="79">
        <f t="shared" si="1"/>
        <v>4787430.1720500002</v>
      </c>
      <c r="J17" s="81"/>
      <c r="K17" s="81"/>
      <c r="M17" s="67"/>
      <c r="N17" s="68"/>
      <c r="O17" s="74"/>
      <c r="P17" s="75"/>
    </row>
    <row r="18" spans="1:16" ht="15.75" x14ac:dyDescent="0.25">
      <c r="A18" s="82" t="s">
        <v>373</v>
      </c>
      <c r="B18" s="34" t="s">
        <v>268</v>
      </c>
      <c r="C18" s="78" t="s">
        <v>353</v>
      </c>
      <c r="D18" s="79">
        <v>1</v>
      </c>
      <c r="E18" s="79">
        <f>VLOOKUP(B18,'[2]Типовые 2 кв. 2021'!B:D,3,)</f>
        <v>2490546.4583333335</v>
      </c>
      <c r="F18" s="79">
        <f t="shared" ref="F18:F20" si="2">D18*E18</f>
        <v>2490546.4583333335</v>
      </c>
      <c r="G18" s="80">
        <v>7.46</v>
      </c>
      <c r="H18" s="79">
        <f t="shared" ref="H18:H20" si="3">F18*G18</f>
        <v>18579476.579166669</v>
      </c>
      <c r="M18" s="67"/>
      <c r="N18" s="68"/>
      <c r="O18" s="74"/>
      <c r="P18" s="75"/>
    </row>
    <row r="19" spans="1:16" ht="15.75" x14ac:dyDescent="0.25">
      <c r="A19" s="82"/>
      <c r="B19" s="83" t="s">
        <v>2</v>
      </c>
      <c r="C19" s="78" t="s">
        <v>353</v>
      </c>
      <c r="D19" s="79">
        <f>D18</f>
        <v>1</v>
      </c>
      <c r="E19" s="79">
        <f>E18-E20</f>
        <v>407363.00833333354</v>
      </c>
      <c r="F19" s="79">
        <f t="shared" si="2"/>
        <v>407363.00833333354</v>
      </c>
      <c r="G19" s="80">
        <v>7.46</v>
      </c>
      <c r="H19" s="79">
        <f t="shared" si="3"/>
        <v>3038928.042166668</v>
      </c>
      <c r="M19" s="67"/>
      <c r="N19" s="68"/>
      <c r="O19" s="74"/>
      <c r="P19" s="75"/>
    </row>
    <row r="20" spans="1:16" ht="15.75" x14ac:dyDescent="0.25">
      <c r="A20" s="82"/>
      <c r="B20" s="83" t="s">
        <v>3</v>
      </c>
      <c r="C20" s="78" t="s">
        <v>353</v>
      </c>
      <c r="D20" s="79">
        <f>D18</f>
        <v>1</v>
      </c>
      <c r="E20" s="84">
        <f>VLOOKUP(B18,'[2]Типовые 2 кв. 2021'!B:E,4,)</f>
        <v>2083183.45</v>
      </c>
      <c r="F20" s="79">
        <f t="shared" si="2"/>
        <v>2083183.45</v>
      </c>
      <c r="G20" s="80">
        <v>7.46</v>
      </c>
      <c r="H20" s="79">
        <f t="shared" si="3"/>
        <v>15540548.537</v>
      </c>
      <c r="M20" s="67"/>
      <c r="N20" s="68"/>
      <c r="O20" s="74"/>
      <c r="P20" s="75"/>
    </row>
    <row r="21" spans="1:16" x14ac:dyDescent="0.25">
      <c r="A21" s="82"/>
      <c r="B21" s="72"/>
      <c r="C21" s="78"/>
      <c r="D21" s="80"/>
      <c r="E21" s="80"/>
      <c r="F21" s="80"/>
      <c r="G21" s="80"/>
      <c r="H21" s="80"/>
    </row>
    <row r="22" spans="1:16" x14ac:dyDescent="0.25">
      <c r="A22" s="82"/>
      <c r="B22" s="71" t="s">
        <v>12</v>
      </c>
      <c r="C22" s="78"/>
      <c r="D22" s="80"/>
      <c r="E22" s="80"/>
      <c r="F22" s="80"/>
      <c r="G22" s="80"/>
      <c r="H22" s="80">
        <f>SUM(H23:H24)</f>
        <v>29615336.724816669</v>
      </c>
    </row>
    <row r="23" spans="1:16" x14ac:dyDescent="0.25">
      <c r="A23" s="82"/>
      <c r="B23" s="85" t="s">
        <v>2</v>
      </c>
      <c r="C23" s="78"/>
      <c r="D23" s="80"/>
      <c r="E23" s="80"/>
      <c r="F23" s="80"/>
      <c r="G23" s="80"/>
      <c r="H23" s="80">
        <f>H16+H17+H19</f>
        <v>14074788.187816668</v>
      </c>
    </row>
    <row r="24" spans="1:16" x14ac:dyDescent="0.25">
      <c r="A24" s="82"/>
      <c r="B24" s="85" t="s">
        <v>3</v>
      </c>
      <c r="C24" s="78"/>
      <c r="D24" s="80"/>
      <c r="E24" s="80"/>
      <c r="F24" s="80"/>
      <c r="G24" s="80"/>
      <c r="H24" s="80">
        <f>H20</f>
        <v>15540548.537</v>
      </c>
    </row>
    <row r="25" spans="1:16" x14ac:dyDescent="0.25">
      <c r="A25" s="70" t="s">
        <v>24</v>
      </c>
      <c r="B25" s="71" t="s">
        <v>31</v>
      </c>
      <c r="C25" s="78"/>
      <c r="D25" s="80"/>
      <c r="E25" s="80"/>
      <c r="F25" s="80"/>
      <c r="G25" s="80"/>
      <c r="H25" s="80">
        <f>H22*0.08</f>
        <v>2369226.9379853336</v>
      </c>
    </row>
    <row r="26" spans="1:16" x14ac:dyDescent="0.25">
      <c r="A26" s="70" t="s">
        <v>26</v>
      </c>
      <c r="B26" s="71" t="s">
        <v>25</v>
      </c>
      <c r="C26" s="78"/>
      <c r="D26" s="80"/>
      <c r="E26" s="80"/>
      <c r="F26" s="80"/>
      <c r="G26" s="80"/>
      <c r="H26" s="86">
        <f>H25+H22</f>
        <v>31984563.662802003</v>
      </c>
      <c r="I26" s="87">
        <f>H26-(SUM(C31:C33))</f>
        <v>0</v>
      </c>
    </row>
    <row r="27" spans="1:16" x14ac:dyDescent="0.25">
      <c r="A27" s="88"/>
      <c r="B27" s="55"/>
      <c r="C27" s="55"/>
    </row>
    <row r="28" spans="1:16" x14ac:dyDescent="0.25">
      <c r="A28" s="62" t="s">
        <v>13</v>
      </c>
      <c r="B28" s="55"/>
      <c r="C28" s="55"/>
    </row>
    <row r="29" spans="1:16" x14ac:dyDescent="0.25">
      <c r="A29" s="89"/>
      <c r="B29" s="55"/>
      <c r="C29" s="55"/>
      <c r="H29" s="63" t="s">
        <v>380</v>
      </c>
    </row>
    <row r="30" spans="1:16" ht="63.75" customHeight="1" x14ac:dyDescent="0.25">
      <c r="A30" s="90" t="s">
        <v>9</v>
      </c>
      <c r="B30" s="90" t="s">
        <v>0</v>
      </c>
      <c r="C30" s="91" t="s">
        <v>44</v>
      </c>
      <c r="D30" s="90" t="s">
        <v>40</v>
      </c>
      <c r="E30" s="90" t="s">
        <v>16</v>
      </c>
      <c r="F30" s="90" t="s">
        <v>17</v>
      </c>
      <c r="G30" s="90" t="s">
        <v>18</v>
      </c>
      <c r="H30" s="90" t="s">
        <v>374</v>
      </c>
    </row>
    <row r="31" spans="1:16" ht="15.75" x14ac:dyDescent="0.25">
      <c r="A31" s="92">
        <v>1</v>
      </c>
      <c r="B31" s="85" t="s">
        <v>1</v>
      </c>
      <c r="C31" s="93">
        <f>H25</f>
        <v>2369226.9379853336</v>
      </c>
      <c r="D31" s="94">
        <v>1.076406</v>
      </c>
      <c r="E31" s="54">
        <f>C31*D31</f>
        <v>2550250.0914090411</v>
      </c>
      <c r="F31" s="54">
        <f>E31*0.2</f>
        <v>510050.01828180824</v>
      </c>
      <c r="G31" s="54">
        <f>E31+F31</f>
        <v>3060300.1096908492</v>
      </c>
      <c r="H31" s="79">
        <f t="shared" ref="H31:H39" si="4">G31*0.66</f>
        <v>2019798.0723959606</v>
      </c>
      <c r="I31" s="67">
        <f>H31/1000/1.2</f>
        <v>1683.1650603299672</v>
      </c>
      <c r="J31" s="68"/>
      <c r="K31" s="74"/>
      <c r="L31" s="95"/>
    </row>
    <row r="32" spans="1:16" ht="15.75" x14ac:dyDescent="0.25">
      <c r="A32" s="92">
        <v>2</v>
      </c>
      <c r="B32" s="85" t="s">
        <v>2</v>
      </c>
      <c r="C32" s="96">
        <f>H23</f>
        <v>14074788.187816668</v>
      </c>
      <c r="D32" s="94">
        <v>1.076406</v>
      </c>
      <c r="E32" s="54">
        <f t="shared" ref="E32:E39" si="5">C32*D32</f>
        <v>15150186.454094987</v>
      </c>
      <c r="F32" s="54">
        <f t="shared" ref="F32:F39" si="6">E32*0.2</f>
        <v>3030037.2908189977</v>
      </c>
      <c r="G32" s="54">
        <f t="shared" ref="G32:G39" si="7">E32+F32</f>
        <v>18180223.744913984</v>
      </c>
      <c r="H32" s="79">
        <f t="shared" si="4"/>
        <v>11998947.671643229</v>
      </c>
      <c r="I32" s="67">
        <f t="shared" ref="I32:I34" si="8">H32/1000/1.2</f>
        <v>9999.1230597026915</v>
      </c>
      <c r="J32" s="68"/>
      <c r="K32" s="74"/>
      <c r="L32" s="95"/>
    </row>
    <row r="33" spans="1:12" ht="15.75" x14ac:dyDescent="0.25">
      <c r="A33" s="92">
        <v>3</v>
      </c>
      <c r="B33" s="85" t="s">
        <v>3</v>
      </c>
      <c r="C33" s="96">
        <f>H24</f>
        <v>15540548.537</v>
      </c>
      <c r="D33" s="94">
        <v>1.076406</v>
      </c>
      <c r="E33" s="54">
        <f t="shared" si="5"/>
        <v>16727939.688518021</v>
      </c>
      <c r="F33" s="54">
        <f t="shared" si="6"/>
        <v>3345587.9377036043</v>
      </c>
      <c r="G33" s="54">
        <f t="shared" si="7"/>
        <v>20073527.626221627</v>
      </c>
      <c r="H33" s="79">
        <f t="shared" si="4"/>
        <v>13248528.233306274</v>
      </c>
      <c r="I33" s="67">
        <f t="shared" si="8"/>
        <v>11040.440194421895</v>
      </c>
      <c r="J33" s="68"/>
      <c r="K33" s="74"/>
      <c r="L33" s="95"/>
    </row>
    <row r="34" spans="1:12" ht="15.75" x14ac:dyDescent="0.25">
      <c r="A34" s="92">
        <v>4</v>
      </c>
      <c r="B34" s="85" t="s">
        <v>7</v>
      </c>
      <c r="C34" s="96">
        <f>SUM(C35:C39)</f>
        <v>5299842.1989262924</v>
      </c>
      <c r="D34" s="94">
        <v>1.076406</v>
      </c>
      <c r="E34" s="54">
        <f t="shared" si="5"/>
        <v>5704781.9419774543</v>
      </c>
      <c r="F34" s="54">
        <f t="shared" si="6"/>
        <v>1140956.3883954908</v>
      </c>
      <c r="G34" s="54">
        <f t="shared" si="7"/>
        <v>6845738.3303729454</v>
      </c>
      <c r="H34" s="79">
        <f t="shared" si="4"/>
        <v>4518187.2980461437</v>
      </c>
      <c r="I34" s="67">
        <f t="shared" si="8"/>
        <v>3765.15608170512</v>
      </c>
      <c r="J34" s="68"/>
      <c r="K34" s="74"/>
      <c r="L34" s="95"/>
    </row>
    <row r="35" spans="1:12" ht="15.75" x14ac:dyDescent="0.25">
      <c r="A35" s="76" t="s">
        <v>356</v>
      </c>
      <c r="B35" s="85" t="s">
        <v>4</v>
      </c>
      <c r="C35" s="96">
        <f>SUM(C31:C33)*I35</f>
        <v>310250.26752917946</v>
      </c>
      <c r="D35" s="94">
        <v>1.076406</v>
      </c>
      <c r="E35" s="54">
        <f t="shared" si="5"/>
        <v>333955.24947001395</v>
      </c>
      <c r="F35" s="54">
        <f t="shared" si="6"/>
        <v>66791.04989400279</v>
      </c>
      <c r="G35" s="54">
        <f t="shared" si="7"/>
        <v>400746.29936401674</v>
      </c>
      <c r="H35" s="79">
        <f t="shared" si="4"/>
        <v>264492.55758025107</v>
      </c>
      <c r="I35" s="97">
        <v>9.7000000000000003E-3</v>
      </c>
      <c r="J35" s="68"/>
      <c r="K35" s="74"/>
      <c r="L35" s="95"/>
    </row>
    <row r="36" spans="1:12" ht="15.75" x14ac:dyDescent="0.25">
      <c r="A36" s="76" t="s">
        <v>357</v>
      </c>
      <c r="B36" s="98" t="s">
        <v>38</v>
      </c>
      <c r="C36" s="96">
        <f>SUM(C31:C33)*I36</f>
        <v>684469.66238396289</v>
      </c>
      <c r="D36" s="94">
        <v>1.076406</v>
      </c>
      <c r="E36" s="54">
        <f t="shared" si="5"/>
        <v>736767.25140807196</v>
      </c>
      <c r="F36" s="54">
        <f t="shared" si="6"/>
        <v>147353.45028161441</v>
      </c>
      <c r="G36" s="54">
        <f t="shared" si="7"/>
        <v>884120.70168968639</v>
      </c>
      <c r="H36" s="79">
        <f t="shared" si="4"/>
        <v>583519.66311519302</v>
      </c>
      <c r="I36" s="97">
        <v>2.1399999999999999E-2</v>
      </c>
      <c r="J36" s="68"/>
      <c r="K36" s="74"/>
      <c r="L36" s="95"/>
    </row>
    <row r="37" spans="1:12" ht="15.75" x14ac:dyDescent="0.25">
      <c r="A37" s="76" t="s">
        <v>358</v>
      </c>
      <c r="B37" s="98" t="s">
        <v>39</v>
      </c>
      <c r="C37" s="96">
        <f>SUM(C31:C33)*I37</f>
        <v>2699497.173140489</v>
      </c>
      <c r="D37" s="94">
        <v>1.076406</v>
      </c>
      <c r="E37" s="54">
        <f t="shared" si="5"/>
        <v>2905754.9541514614</v>
      </c>
      <c r="F37" s="54">
        <f t="shared" si="6"/>
        <v>581150.99083029234</v>
      </c>
      <c r="G37" s="54">
        <f t="shared" si="7"/>
        <v>3486905.9449817538</v>
      </c>
      <c r="H37" s="79">
        <f t="shared" si="4"/>
        <v>2301357.9236879577</v>
      </c>
      <c r="I37" s="97">
        <v>8.4400000000000003E-2</v>
      </c>
      <c r="J37" s="68"/>
      <c r="K37" s="74"/>
      <c r="L37" s="95"/>
    </row>
    <row r="38" spans="1:12" ht="15.75" x14ac:dyDescent="0.25">
      <c r="A38" s="76" t="s">
        <v>359</v>
      </c>
      <c r="B38" s="85" t="s">
        <v>6</v>
      </c>
      <c r="C38" s="96">
        <f>SUM(C31:C33)*I38</f>
        <v>911560.06438985711</v>
      </c>
      <c r="D38" s="94">
        <v>1.076406</v>
      </c>
      <c r="E38" s="54">
        <f t="shared" si="5"/>
        <v>981208.72266962857</v>
      </c>
      <c r="F38" s="54">
        <f t="shared" si="6"/>
        <v>196241.74453392572</v>
      </c>
      <c r="G38" s="54">
        <f t="shared" si="7"/>
        <v>1177450.4672035542</v>
      </c>
      <c r="H38" s="79">
        <f t="shared" si="4"/>
        <v>777117.30835434585</v>
      </c>
      <c r="I38" s="97">
        <v>2.8500000000000001E-2</v>
      </c>
      <c r="J38" s="68"/>
      <c r="K38" s="74"/>
      <c r="L38" s="95"/>
    </row>
    <row r="39" spans="1:12" x14ac:dyDescent="0.25">
      <c r="A39" s="76" t="s">
        <v>360</v>
      </c>
      <c r="B39" s="85" t="s">
        <v>5</v>
      </c>
      <c r="C39" s="96">
        <f>SUM(C31:C33)*I39</f>
        <v>694065.03148280352</v>
      </c>
      <c r="D39" s="94">
        <v>1.076406</v>
      </c>
      <c r="E39" s="54">
        <f t="shared" si="5"/>
        <v>747095.76427827857</v>
      </c>
      <c r="F39" s="54">
        <f t="shared" si="6"/>
        <v>149419.15285565573</v>
      </c>
      <c r="G39" s="54">
        <f t="shared" si="7"/>
        <v>896514.91713393433</v>
      </c>
      <c r="H39" s="79">
        <f t="shared" si="4"/>
        <v>591699.84530839673</v>
      </c>
      <c r="I39" s="99">
        <v>2.1700000000000001E-2</v>
      </c>
    </row>
    <row r="40" spans="1:12" x14ac:dyDescent="0.25">
      <c r="A40" s="82"/>
      <c r="B40" s="100" t="s">
        <v>361</v>
      </c>
      <c r="C40" s="96">
        <f>SUM(C31:C34)</f>
        <v>37284405.861728296</v>
      </c>
      <c r="D40" s="94">
        <v>1.076406</v>
      </c>
      <c r="E40" s="54">
        <f>SUM(E31:E34)</f>
        <v>40133158.175999507</v>
      </c>
      <c r="F40" s="54">
        <f>SUM(F31:F34)</f>
        <v>8026631.6351999016</v>
      </c>
      <c r="G40" s="54">
        <f>SUM(G31:G34)</f>
        <v>48159789.811199404</v>
      </c>
      <c r="H40" s="79">
        <f>G40*0.66</f>
        <v>31785461.275391608</v>
      </c>
    </row>
    <row r="42" spans="1:12" s="55" customFormat="1" ht="12.75" x14ac:dyDescent="0.2">
      <c r="A42" s="89" t="s">
        <v>28</v>
      </c>
      <c r="B42" s="89"/>
    </row>
    <row r="43" spans="1:12" s="65" customFormat="1" ht="67.5" customHeight="1" x14ac:dyDescent="0.25">
      <c r="A43" s="101" t="s">
        <v>29</v>
      </c>
      <c r="B43" s="103" t="s">
        <v>376</v>
      </c>
      <c r="C43" s="103"/>
      <c r="D43" s="103"/>
      <c r="E43" s="103"/>
      <c r="F43" s="103"/>
      <c r="G43" s="103"/>
    </row>
    <row r="44" spans="1:12" s="65" customFormat="1" ht="40.5" customHeight="1" x14ac:dyDescent="0.25">
      <c r="A44" s="101" t="s">
        <v>30</v>
      </c>
      <c r="B44" s="103" t="s">
        <v>362</v>
      </c>
      <c r="C44" s="103"/>
      <c r="D44" s="103"/>
      <c r="E44" s="103"/>
      <c r="F44" s="103"/>
      <c r="G44" s="103"/>
      <c r="H44" s="64"/>
      <c r="I44" s="64" t="s">
        <v>369</v>
      </c>
      <c r="J44" s="65">
        <v>7.46</v>
      </c>
    </row>
    <row r="45" spans="1:12" s="65" customFormat="1" ht="28.5" customHeight="1" x14ac:dyDescent="0.25">
      <c r="A45" s="101" t="s">
        <v>32</v>
      </c>
      <c r="B45" s="103" t="s">
        <v>33</v>
      </c>
      <c r="C45" s="103"/>
      <c r="D45" s="103"/>
      <c r="E45" s="103"/>
      <c r="F45" s="103"/>
      <c r="G45" s="103"/>
      <c r="I45" s="65" t="s">
        <v>367</v>
      </c>
      <c r="J45" s="65">
        <v>5.62</v>
      </c>
    </row>
    <row r="46" spans="1:12" s="55" customFormat="1" ht="16.5" customHeight="1" x14ac:dyDescent="0.2">
      <c r="A46" s="101" t="s">
        <v>34</v>
      </c>
      <c r="B46" s="65" t="s">
        <v>377</v>
      </c>
      <c r="C46" s="65"/>
      <c r="I46" s="55" t="s">
        <v>366</v>
      </c>
      <c r="J46" s="55">
        <v>6.16</v>
      </c>
    </row>
    <row r="47" spans="1:12" s="55" customFormat="1" ht="15.75" customHeight="1" x14ac:dyDescent="0.2">
      <c r="A47" s="102" t="s">
        <v>35</v>
      </c>
      <c r="B47" s="65" t="s">
        <v>378</v>
      </c>
      <c r="C47" s="65"/>
    </row>
    <row r="48" spans="1:12" s="55" customFormat="1" ht="18.75" customHeight="1" x14ac:dyDescent="0.2">
      <c r="A48" s="102" t="s">
        <v>36</v>
      </c>
      <c r="B48" s="65" t="s">
        <v>41</v>
      </c>
      <c r="C48" s="65"/>
    </row>
    <row r="49" spans="1:2" s="55" customFormat="1" ht="12.75" x14ac:dyDescent="0.2">
      <c r="A49" s="88"/>
    </row>
    <row r="50" spans="1:2" x14ac:dyDescent="0.25">
      <c r="B50" s="65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'C:\Users\sert-dmitrieva\Documents\УНЦ_Укр. расчеты\[Пример _расчета_стоимости.xlsx]Типовые 2 кв. 2021'!#REF!</xm:f>
          </x14:formula1>
          <xm:sqref>B18</xm:sqref>
        </x14:dataValidation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12" activePane="bottomLeft" state="frozen"/>
      <selection pane="bottomLeft" activeCell="B227" sqref="B227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09" t="s">
        <v>46</v>
      </c>
      <c r="C3" s="109"/>
      <c r="D3" s="109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0"/>
      <c r="D6" s="110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367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367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367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367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367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367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367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367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367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367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367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367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367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367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367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367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367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367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367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367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367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367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367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367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367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367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367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367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367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367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367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367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367</v>
      </c>
    </row>
    <row r="216" spans="1:6" x14ac:dyDescent="0.25">
      <c r="A216" s="31">
        <v>209</v>
      </c>
      <c r="B216" s="36" t="s">
        <v>370</v>
      </c>
      <c r="C216" s="37">
        <v>13602.64</v>
      </c>
      <c r="D216" s="35">
        <f t="shared" si="3"/>
        <v>11335.533333333333</v>
      </c>
      <c r="E216" s="35"/>
      <c r="F216" s="53" t="s">
        <v>367</v>
      </c>
    </row>
    <row r="217" spans="1:6" x14ac:dyDescent="0.25">
      <c r="A217" s="31">
        <v>210</v>
      </c>
      <c r="B217" s="36" t="s">
        <v>372</v>
      </c>
      <c r="C217" s="37">
        <v>59787.55</v>
      </c>
      <c r="D217" s="35">
        <f t="shared" si="3"/>
        <v>49822.958333333336</v>
      </c>
      <c r="E217" s="35"/>
      <c r="F217" s="53" t="s">
        <v>367</v>
      </c>
    </row>
    <row r="218" spans="1:6" x14ac:dyDescent="0.25">
      <c r="A218" s="31">
        <v>211</v>
      </c>
      <c r="B218" s="36" t="s">
        <v>371</v>
      </c>
      <c r="C218" s="37">
        <v>107.95</v>
      </c>
      <c r="D218" s="35">
        <f t="shared" si="3"/>
        <v>89.958333333333343</v>
      </c>
      <c r="E218" s="35"/>
      <c r="F218" s="53" t="s">
        <v>367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368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368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368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368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368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368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368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368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368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368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368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368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368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368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368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368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368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368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368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368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368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368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368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368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368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368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368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368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368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368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368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368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368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368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368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368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368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368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368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368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368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368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368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368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368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368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368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368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368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368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368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367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367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367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366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366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366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368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368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368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368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368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368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368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368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368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368</v>
      </c>
    </row>
    <row r="286" spans="1:6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3" t="s">
        <v>366</v>
      </c>
    </row>
    <row r="287" spans="1:6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3" t="s">
        <v>366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2022-03-14T12:51:41Z</dcterms:modified>
</cp:coreProperties>
</file>