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М_22-1-10-02-01-00-0-0006\"/>
    </mc:Choice>
  </mc:AlternateContent>
  <xr:revisionPtr revIDLastSave="0" documentId="13_ncr:1_{7EB9DCD9-6712-4CD5-8C81-9655DA04AB2E}" xr6:coauthVersionLast="36" xr6:coauthVersionMax="36" xr10:uidLastSave="{00000000-0000-0000-0000-000000000000}"/>
  <bookViews>
    <workbookView xWindow="0" yWindow="0" windowWidth="12645" windowHeight="11340" tabRatio="581" activeTab="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тек.ц.!$A$1:$H$81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G51" i="1"/>
  <c r="G25" i="1"/>
  <c r="G24" i="1"/>
  <c r="G52" i="2"/>
  <c r="H52" i="2" s="1"/>
  <c r="G51" i="2"/>
  <c r="H51" i="2" s="1"/>
  <c r="G25" i="2"/>
  <c r="G24" i="2"/>
  <c r="F35" i="2"/>
  <c r="D35" i="2"/>
  <c r="F35" i="1"/>
  <c r="D35" i="1"/>
  <c r="F34" i="1"/>
  <c r="D34" i="1"/>
  <c r="F34" i="2"/>
  <c r="D34" i="2"/>
  <c r="H34" i="2" s="1"/>
  <c r="F37" i="1"/>
  <c r="D37" i="1"/>
  <c r="H37" i="1" s="1"/>
  <c r="F36" i="1"/>
  <c r="D36" i="1"/>
  <c r="G62" i="2"/>
  <c r="H62" i="2" s="1"/>
  <c r="G31" i="2"/>
  <c r="G30" i="2"/>
  <c r="H30" i="2" s="1"/>
  <c r="G29" i="2"/>
  <c r="H29" i="2" s="1"/>
  <c r="G28" i="2"/>
  <c r="H28" i="2" s="1"/>
  <c r="G27" i="2"/>
  <c r="H27" i="2" s="1"/>
  <c r="G26" i="2"/>
  <c r="H26" i="2" s="1"/>
  <c r="F37" i="2"/>
  <c r="H37" i="2" s="1"/>
  <c r="D37" i="2"/>
  <c r="E38" i="2"/>
  <c r="E39" i="2" s="1"/>
  <c r="E40" i="2" s="1"/>
  <c r="E44" i="2" s="1"/>
  <c r="D38" i="2"/>
  <c r="G63" i="2"/>
  <c r="H63" i="2" s="1"/>
  <c r="F63" i="2"/>
  <c r="E63" i="2"/>
  <c r="D63" i="2"/>
  <c r="F59" i="2"/>
  <c r="E59" i="2"/>
  <c r="D59" i="2"/>
  <c r="F54" i="2"/>
  <c r="E54" i="2"/>
  <c r="D54" i="2"/>
  <c r="H50" i="2"/>
  <c r="H47" i="2"/>
  <c r="G47" i="2"/>
  <c r="F47" i="2"/>
  <c r="E47" i="2"/>
  <c r="D47" i="2"/>
  <c r="H46" i="2"/>
  <c r="G43" i="2"/>
  <c r="F43" i="2"/>
  <c r="E43" i="2"/>
  <c r="D43" i="2"/>
  <c r="H42" i="2"/>
  <c r="H43" i="2" s="1"/>
  <c r="G39" i="2"/>
  <c r="F36" i="2"/>
  <c r="D36" i="2"/>
  <c r="H36" i="2" s="1"/>
  <c r="F32" i="2"/>
  <c r="E32" i="2"/>
  <c r="D32" i="2"/>
  <c r="H31" i="2"/>
  <c r="H25" i="2"/>
  <c r="H24" i="2"/>
  <c r="H36" i="1"/>
  <c r="E38" i="1"/>
  <c r="E39" i="1" s="1"/>
  <c r="D38" i="1"/>
  <c r="G62" i="1"/>
  <c r="G26" i="1"/>
  <c r="G27" i="1"/>
  <c r="G31" i="1"/>
  <c r="G30" i="1"/>
  <c r="G29" i="1"/>
  <c r="G28" i="1"/>
  <c r="G39" i="1"/>
  <c r="F39" i="2" l="1"/>
  <c r="F40" i="2" s="1"/>
  <c r="F44" i="2" s="1"/>
  <c r="F48" i="2" s="1"/>
  <c r="F55" i="2" s="1"/>
  <c r="F60" i="2" s="1"/>
  <c r="F64" i="2" s="1"/>
  <c r="H38" i="2"/>
  <c r="D39" i="2"/>
  <c r="D40" i="2" s="1"/>
  <c r="D44" i="2" s="1"/>
  <c r="D48" i="2" s="1"/>
  <c r="H32" i="2"/>
  <c r="E48" i="2"/>
  <c r="E55" i="2" s="1"/>
  <c r="E60" i="2" s="1"/>
  <c r="E64" i="2" s="1"/>
  <c r="H35" i="2"/>
  <c r="G32" i="2"/>
  <c r="G40" i="2" s="1"/>
  <c r="G44" i="2" s="1"/>
  <c r="G48" i="2" s="1"/>
  <c r="F39" i="1"/>
  <c r="H35" i="1"/>
  <c r="H38" i="1"/>
  <c r="D39" i="1"/>
  <c r="H39" i="2" l="1"/>
  <c r="H40" i="2" s="1"/>
  <c r="H44" i="2" s="1"/>
  <c r="H48" i="2" s="1"/>
  <c r="E66" i="2"/>
  <c r="E67" i="2" s="1"/>
  <c r="G57" i="2"/>
  <c r="D55" i="2"/>
  <c r="D60" i="2" s="1"/>
  <c r="D64" i="2" s="1"/>
  <c r="G58" i="2"/>
  <c r="H58" i="2" s="1"/>
  <c r="F66" i="2"/>
  <c r="F67" i="2" s="1"/>
  <c r="D54" i="1"/>
  <c r="G59" i="2" l="1"/>
  <c r="H59" i="2" s="1"/>
  <c r="H57" i="2"/>
  <c r="G53" i="2" s="1"/>
  <c r="E68" i="2"/>
  <c r="F68" i="2"/>
  <c r="D66" i="2"/>
  <c r="D67" i="2" s="1"/>
  <c r="E54" i="1"/>
  <c r="F54" i="1"/>
  <c r="H53" i="2" l="1"/>
  <c r="G54" i="2"/>
  <c r="D68" i="2"/>
  <c r="D63" i="1"/>
  <c r="D59" i="1"/>
  <c r="D47" i="1"/>
  <c r="D43" i="1"/>
  <c r="D32" i="1"/>
  <c r="E63" i="1"/>
  <c r="F63" i="1"/>
  <c r="G63" i="1"/>
  <c r="H52" i="1"/>
  <c r="G55" i="2" l="1"/>
  <c r="G60" i="2" s="1"/>
  <c r="G64" i="2" s="1"/>
  <c r="H54" i="2"/>
  <c r="H55" i="2" s="1"/>
  <c r="H60" i="2" s="1"/>
  <c r="H30" i="1"/>
  <c r="E32" i="1"/>
  <c r="F32" i="1"/>
  <c r="G32" i="1"/>
  <c r="G66" i="2" l="1"/>
  <c r="G67" i="2" s="1"/>
  <c r="H67" i="2" s="1"/>
  <c r="H64" i="2"/>
  <c r="H26" i="1"/>
  <c r="G68" i="2" l="1"/>
  <c r="H66" i="2"/>
  <c r="H68" i="2" s="1"/>
  <c r="D6" i="2"/>
  <c r="H27" i="1"/>
  <c r="H29" i="1"/>
  <c r="H24" i="1"/>
  <c r="G47" i="1"/>
  <c r="F47" i="1"/>
  <c r="E47" i="1"/>
  <c r="H46" i="1"/>
  <c r="G43" i="1"/>
  <c r="F43" i="1"/>
  <c r="E43" i="1"/>
  <c r="H42" i="1"/>
  <c r="H43" i="1" s="1"/>
  <c r="H31" i="1"/>
  <c r="H47" i="1" l="1"/>
  <c r="H50" i="1"/>
  <c r="H28" i="1"/>
  <c r="E59" i="1" l="1"/>
  <c r="F59" i="1"/>
  <c r="H63" i="1" l="1"/>
  <c r="H25" i="1" l="1"/>
  <c r="H32" i="1" s="1"/>
  <c r="H51" i="1"/>
  <c r="H62" i="1"/>
  <c r="D40" i="1"/>
  <c r="D44" i="1" l="1"/>
  <c r="F40" i="1"/>
  <c r="F44" i="1" s="1"/>
  <c r="F48" i="1" s="1"/>
  <c r="F55" i="1" s="1"/>
  <c r="D48" i="1" l="1"/>
  <c r="G40" i="1"/>
  <c r="G44" i="1" s="1"/>
  <c r="G48" i="1" s="1"/>
  <c r="F60" i="1"/>
  <c r="D55" i="1" l="1"/>
  <c r="D60" i="1" s="1"/>
  <c r="D64" i="1" s="1"/>
  <c r="D66" i="1" s="1"/>
  <c r="F64" i="1"/>
  <c r="F66" i="1" s="1"/>
  <c r="H34" i="1"/>
  <c r="H39" i="1" s="1"/>
  <c r="H40" i="1" l="1"/>
  <c r="H44" i="1" s="1"/>
  <c r="H48" i="1" s="1"/>
  <c r="F68" i="1"/>
  <c r="F67" i="1"/>
  <c r="E40" i="1" l="1"/>
  <c r="E44" i="1" s="1"/>
  <c r="E48" i="1" s="1"/>
  <c r="G58" i="1" s="1"/>
  <c r="D67" i="1"/>
  <c r="G57" i="1" l="1"/>
  <c r="H58" i="1"/>
  <c r="E55" i="1"/>
  <c r="E60" i="1" s="1"/>
  <c r="E64" i="1" s="1"/>
  <c r="D68" i="1"/>
  <c r="G59" i="1" l="1"/>
  <c r="H59" i="1" s="1"/>
  <c r="H57" i="1"/>
  <c r="G53" i="1" s="1"/>
  <c r="E66" i="1"/>
  <c r="H53" i="1" l="1"/>
  <c r="G54" i="1"/>
  <c r="G55" i="1" s="1"/>
  <c r="G60" i="1" s="1"/>
  <c r="G64" i="1" s="1"/>
  <c r="H64" i="1" s="1"/>
  <c r="H66" i="1" s="1"/>
  <c r="H68" i="1" s="1"/>
  <c r="D6" i="1" s="1"/>
  <c r="E67" i="1"/>
  <c r="E68" i="1"/>
  <c r="H54" i="1" l="1"/>
  <c r="H55" i="1" s="1"/>
  <c r="H60" i="1" s="1"/>
  <c r="G66" i="1"/>
  <c r="G67" i="1" s="1"/>
  <c r="H67" i="1" s="1"/>
  <c r="G68" i="1" l="1"/>
</calcChain>
</file>

<file path=xl/sharedStrings.xml><?xml version="1.0" encoding="utf-8"?>
<sst xmlns="http://schemas.openxmlformats.org/spreadsheetml/2006/main" count="182" uniqueCount="74">
  <si>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</si>
  <si>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</si>
  <si>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</si>
  <si>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</si>
  <si>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</si>
  <si>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</si>
  <si>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</si>
  <si>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</si>
  <si>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</si>
  <si>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</si>
  <si>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</si>
  <si>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</si>
  <si>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</si>
  <si>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</si>
  <si>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</si>
  <si>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</si>
  <si>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</si>
  <si>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</si>
  <si>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</si>
  <si>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</si>
  <si>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</si>
  <si>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</si>
  <si>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</si>
  <si>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</si>
  <si>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</si>
  <si>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</si>
  <si>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</si>
  <si>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</si>
  <si>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</si>
  <si>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</si>
  <si>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</si>
  <si>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</si>
  <si>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</si>
  <si>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</si>
  <si>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</si>
  <si>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</si>
  <si>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</si>
  <si>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</si>
  <si>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</si>
  <si>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</si>
  <si>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</si>
  <si>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</si>
  <si>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</si>
  <si>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</si>
  <si>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</si>
  <si>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</si>
  <si>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</si>
  <si>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</si>
  <si>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</si>
  <si>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</si>
  <si>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</si>
  <si>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</si>
  <si>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</si>
  <si>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</si>
  <si>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</si>
  <si>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</si>
  <si>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Временные подъездные дороги</t>
  </si>
  <si>
    <t>Акт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</si>
  <si>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</si>
  <si>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</si>
  <si>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</si>
  <si>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</si>
  <si>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</si>
  <si>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Повышение надежности электроснабжения потребителей в п. Ульяновка (реконструкция ТП-80, РП-3, РТП-4, КТП-12, строительство КЛ -10 кВ от РТП-4 до  РП-3  (M_22-1-10-02-01-00-0-0006)</t>
  </si>
  <si>
    <t>РК здания ТП-80 (оборудование)  в п.Ульяновка Тосненсого района ЛО (инв. № 210000943)</t>
  </si>
  <si>
    <t>РК КТП-12 (оборудование) в п.Ульяновка Тосненского  р-на ЛО (инв. № 000002306)</t>
  </si>
  <si>
    <t>РК оборудования РП-3 в п. Ульяновка Тосненского района ЛО  (инв.№ 000002172)</t>
  </si>
  <si>
    <t>РК оборудования РТП №4 в п.Ульяновка Тосненского района ЛО (инв. № 100001416)</t>
  </si>
  <si>
    <t>Стр-во 2КЛ-10 кВ от РП-3 до РП-4 в п. Ульяновка Тосненского района ЛО</t>
  </si>
  <si>
    <t>Согласование топографической съемки с АО "ЛОКС"</t>
  </si>
  <si>
    <t>Инженерно-геологические изыскания</t>
  </si>
  <si>
    <t>Выдача ТУ СПб-Московской дистанцией ПЧ</t>
  </si>
  <si>
    <t>Выдача ТУ Октябрьской дирекцией связи</t>
  </si>
  <si>
    <t>Выбор створа перехода через жд пути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</si>
</sst>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0" fillId="0" borderId="0" xfId="0" applyAlignment="1">
      <alignment horizontal="lef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1"/>
  <sheetViews>
    <sheetView view="pageBreakPreview" zoomScale="75" zoomScaleNormal="75" zoomScaleSheetLayoutView="75" workbookViewId="0">
      <selection activeCell="C14" sqref="C14:G1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55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54</v>
      </c>
      <c r="C6" s="45"/>
      <c r="D6" s="24">
        <f>H68</f>
        <v>39099.55118734976</v>
      </c>
      <c r="E6" s="2" t="s">
        <v>31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31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42" t="s">
        <v>63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62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50</v>
      </c>
      <c r="C18" s="43" t="s">
        <v>9</v>
      </c>
      <c r="D18" s="44" t="s">
        <v>10</v>
      </c>
      <c r="E18" s="44"/>
      <c r="F18" s="44"/>
      <c r="G18" s="44"/>
      <c r="H18" s="38" t="s">
        <v>51</v>
      </c>
    </row>
    <row r="19" spans="1:8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38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1" t="s">
        <v>36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57</v>
      </c>
      <c r="C24" s="19" t="s">
        <v>19</v>
      </c>
      <c r="D24" s="21"/>
      <c r="E24" s="21"/>
      <c r="F24" s="21"/>
      <c r="G24" s="20">
        <f>12.75</f>
        <v>12.75</v>
      </c>
      <c r="H24" s="20">
        <f>G24+F24+E24+D24</f>
        <v>12.75</v>
      </c>
    </row>
    <row r="25" spans="1:8" x14ac:dyDescent="0.2">
      <c r="A25" s="18">
        <v>2</v>
      </c>
      <c r="B25" s="23" t="s">
        <v>57</v>
      </c>
      <c r="C25" s="19" t="s">
        <v>26</v>
      </c>
      <c r="D25" s="21"/>
      <c r="E25" s="21"/>
      <c r="F25" s="21"/>
      <c r="G25" s="20">
        <f>8.5</f>
        <v>8.5</v>
      </c>
      <c r="H25" s="20">
        <f t="shared" ref="H25:H30" si="0">G25+F25+E25+D25</f>
        <v>8.5</v>
      </c>
    </row>
    <row r="26" spans="1:8" x14ac:dyDescent="0.2">
      <c r="A26" s="18">
        <v>3</v>
      </c>
      <c r="B26" s="23" t="s">
        <v>57</v>
      </c>
      <c r="C26" s="19" t="s">
        <v>73</v>
      </c>
      <c r="D26" s="21"/>
      <c r="E26" s="21"/>
      <c r="F26" s="21"/>
      <c r="G26" s="20">
        <f>80652.84/1000/1.2</f>
        <v>67.210700000000003</v>
      </c>
      <c r="H26" s="20">
        <f t="shared" si="0"/>
        <v>67.210700000000003</v>
      </c>
    </row>
    <row r="27" spans="1:8" x14ac:dyDescent="0.2">
      <c r="A27" s="18">
        <v>4</v>
      </c>
      <c r="B27" s="23" t="s">
        <v>57</v>
      </c>
      <c r="C27" s="19" t="s">
        <v>72</v>
      </c>
      <c r="D27" s="21"/>
      <c r="E27" s="21"/>
      <c r="F27" s="21"/>
      <c r="G27" s="20">
        <f>6804/1000/1.2</f>
        <v>5.6700000000000008</v>
      </c>
      <c r="H27" s="20">
        <f t="shared" si="0"/>
        <v>5.6700000000000008</v>
      </c>
    </row>
    <row r="28" spans="1:8" x14ac:dyDescent="0.2">
      <c r="A28" s="18">
        <v>5</v>
      </c>
      <c r="B28" s="23" t="s">
        <v>57</v>
      </c>
      <c r="C28" s="19" t="s">
        <v>41</v>
      </c>
      <c r="D28" s="21"/>
      <c r="E28" s="21"/>
      <c r="F28" s="21"/>
      <c r="G28" s="20">
        <f>339150/1000/1.2</f>
        <v>282.625</v>
      </c>
      <c r="H28" s="20">
        <f>G28+F28+E28+D28</f>
        <v>282.625</v>
      </c>
    </row>
    <row r="29" spans="1:8" x14ac:dyDescent="0.2">
      <c r="A29" s="18">
        <v>6</v>
      </c>
      <c r="B29" s="23" t="s">
        <v>57</v>
      </c>
      <c r="C29" s="19" t="s">
        <v>69</v>
      </c>
      <c r="D29" s="21"/>
      <c r="E29" s="21"/>
      <c r="F29" s="21"/>
      <c r="G29" s="20">
        <f>42639.33/1000/1.2</f>
        <v>35.532775000000001</v>
      </c>
      <c r="H29" s="20">
        <f t="shared" si="0"/>
        <v>35.532775000000001</v>
      </c>
    </row>
    <row r="30" spans="1:8" x14ac:dyDescent="0.2">
      <c r="A30" s="18">
        <v>7</v>
      </c>
      <c r="B30" s="23" t="s">
        <v>57</v>
      </c>
      <c r="C30" s="19" t="s">
        <v>70</v>
      </c>
      <c r="D30" s="21"/>
      <c r="E30" s="21"/>
      <c r="F30" s="21"/>
      <c r="G30" s="20">
        <f>40000/1000/1.2</f>
        <v>33.333333333333336</v>
      </c>
      <c r="H30" s="20">
        <f t="shared" si="0"/>
        <v>33.333333333333336</v>
      </c>
    </row>
    <row r="31" spans="1:8" x14ac:dyDescent="0.2">
      <c r="A31" s="18">
        <v>8</v>
      </c>
      <c r="B31" s="23" t="s">
        <v>57</v>
      </c>
      <c r="C31" s="19" t="s">
        <v>71</v>
      </c>
      <c r="D31" s="21"/>
      <c r="E31" s="21"/>
      <c r="F31" s="21"/>
      <c r="G31" s="20">
        <f>17230.87/1000/1.2</f>
        <v>14.359058333333333</v>
      </c>
      <c r="H31" s="20">
        <f>G31+F31+E31+D31</f>
        <v>14.359058333333333</v>
      </c>
    </row>
    <row r="32" spans="1:8" x14ac:dyDescent="0.2">
      <c r="A32" s="22"/>
      <c r="B32" s="33" t="s">
        <v>37</v>
      </c>
      <c r="C32" s="34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459.98086666666666</v>
      </c>
      <c r="H32" s="20">
        <f>H24+H31+H25+H27+H29+H26+H28+H30</f>
        <v>459.98086666666666</v>
      </c>
    </row>
    <row r="33" spans="1:8" x14ac:dyDescent="0.2">
      <c r="A33" s="31" t="s">
        <v>14</v>
      </c>
      <c r="B33" s="32"/>
      <c r="C33" s="32"/>
      <c r="D33" s="32"/>
      <c r="E33" s="32"/>
      <c r="F33" s="32"/>
      <c r="G33" s="32"/>
      <c r="H33" s="32"/>
    </row>
    <row r="34" spans="1:8" ht="25.5" x14ac:dyDescent="0.2">
      <c r="A34" s="18">
        <v>9</v>
      </c>
      <c r="B34" s="19" t="s">
        <v>15</v>
      </c>
      <c r="C34" s="25" t="s">
        <v>64</v>
      </c>
      <c r="D34" s="27">
        <f>72501/1000</f>
        <v>72.501000000000005</v>
      </c>
      <c r="E34" s="27"/>
      <c r="F34" s="21">
        <f>167115/1000</f>
        <v>167.11500000000001</v>
      </c>
      <c r="G34" s="21"/>
      <c r="H34" s="20">
        <f>D34+E34+G34+F34</f>
        <v>239.61600000000001</v>
      </c>
    </row>
    <row r="35" spans="1:8" ht="25.5" x14ac:dyDescent="0.2">
      <c r="A35" s="18">
        <v>10</v>
      </c>
      <c r="B35" s="19" t="s">
        <v>15</v>
      </c>
      <c r="C35" s="25" t="s">
        <v>65</v>
      </c>
      <c r="D35" s="27">
        <f>76961/1000</f>
        <v>76.960999999999999</v>
      </c>
      <c r="E35" s="27"/>
      <c r="F35" s="21">
        <f>215834/1000</f>
        <v>215.834</v>
      </c>
      <c r="G35" s="21"/>
      <c r="H35" s="20">
        <f t="shared" ref="H35:H38" si="2">D35+E35+G35+F35</f>
        <v>292.79500000000002</v>
      </c>
    </row>
    <row r="36" spans="1:8" ht="25.5" x14ac:dyDescent="0.2">
      <c r="A36" s="18">
        <v>11</v>
      </c>
      <c r="B36" s="19" t="s">
        <v>15</v>
      </c>
      <c r="C36" s="25" t="s">
        <v>66</v>
      </c>
      <c r="D36" s="27">
        <f>386325/1000</f>
        <v>386.32499999999999</v>
      </c>
      <c r="E36" s="27"/>
      <c r="F36" s="21">
        <f>1695235/1000</f>
        <v>1695.2349999999999</v>
      </c>
      <c r="G36" s="21"/>
      <c r="H36" s="20">
        <f t="shared" si="2"/>
        <v>2081.56</v>
      </c>
    </row>
    <row r="37" spans="1:8" ht="25.5" x14ac:dyDescent="0.2">
      <c r="A37" s="18">
        <v>12</v>
      </c>
      <c r="B37" s="19" t="s">
        <v>15</v>
      </c>
      <c r="C37" s="25" t="s">
        <v>67</v>
      </c>
      <c r="D37" s="27">
        <f>193495/1000</f>
        <v>193.495</v>
      </c>
      <c r="E37" s="27"/>
      <c r="F37" s="21">
        <f>2072710/1000</f>
        <v>2072.71</v>
      </c>
      <c r="G37" s="21"/>
      <c r="H37" s="20">
        <f t="shared" si="2"/>
        <v>2266.2049999999999</v>
      </c>
    </row>
    <row r="38" spans="1:8" ht="25.5" x14ac:dyDescent="0.2">
      <c r="A38" s="18">
        <v>13</v>
      </c>
      <c r="B38" s="19" t="s">
        <v>15</v>
      </c>
      <c r="C38" s="25" t="s">
        <v>68</v>
      </c>
      <c r="D38" s="27">
        <f>(22765704/1000/1.2*0.7)</f>
        <v>13279.994000000001</v>
      </c>
      <c r="E38" s="27">
        <f>(22765704/1000/1.2*0.3)</f>
        <v>5691.4260000000004</v>
      </c>
      <c r="F38" s="21"/>
      <c r="G38" s="21"/>
      <c r="H38" s="20">
        <f t="shared" si="2"/>
        <v>18971.420000000002</v>
      </c>
    </row>
    <row r="39" spans="1:8" x14ac:dyDescent="0.2">
      <c r="A39" s="22"/>
      <c r="B39" s="33" t="s">
        <v>16</v>
      </c>
      <c r="C39" s="34"/>
      <c r="D39" s="20">
        <f>D34+D38+D37+D36+D35</f>
        <v>14009.276000000002</v>
      </c>
      <c r="E39" s="20">
        <f t="shared" ref="E39:H39" si="3">E34+E38+E37+E36+E35</f>
        <v>5691.4260000000004</v>
      </c>
      <c r="F39" s="20">
        <f t="shared" si="3"/>
        <v>4150.8939999999993</v>
      </c>
      <c r="G39" s="20">
        <f t="shared" si="3"/>
        <v>0</v>
      </c>
      <c r="H39" s="20">
        <f t="shared" si="3"/>
        <v>23851.596000000001</v>
      </c>
    </row>
    <row r="40" spans="1:8" x14ac:dyDescent="0.2">
      <c r="A40" s="22"/>
      <c r="B40" s="33" t="s">
        <v>34</v>
      </c>
      <c r="C40" s="34"/>
      <c r="D40" s="20">
        <f>D39+D32</f>
        <v>14009.276000000002</v>
      </c>
      <c r="E40" s="20">
        <f>E39+E32</f>
        <v>5691.4260000000004</v>
      </c>
      <c r="F40" s="20">
        <f>F39+F32</f>
        <v>4150.8939999999993</v>
      </c>
      <c r="G40" s="20">
        <f>G39+G32</f>
        <v>459.98086666666666</v>
      </c>
      <c r="H40" s="20">
        <f>H39+H32</f>
        <v>24311.576866666666</v>
      </c>
    </row>
    <row r="41" spans="1:8" x14ac:dyDescent="0.2">
      <c r="A41" s="31" t="s">
        <v>45</v>
      </c>
      <c r="B41" s="32"/>
      <c r="C41" s="32"/>
      <c r="D41" s="32"/>
      <c r="E41" s="32"/>
      <c r="F41" s="32"/>
      <c r="G41" s="32"/>
      <c r="H41" s="32"/>
    </row>
    <row r="42" spans="1:8" x14ac:dyDescent="0.2">
      <c r="A42" s="18">
        <v>14</v>
      </c>
      <c r="B42" s="19" t="s">
        <v>15</v>
      </c>
      <c r="C42" s="25"/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3" t="s">
        <v>48</v>
      </c>
      <c r="C43" s="34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3" t="s">
        <v>43</v>
      </c>
      <c r="C44" s="34"/>
      <c r="D44" s="20">
        <f>D43+D40</f>
        <v>14009.276000000002</v>
      </c>
      <c r="E44" s="20">
        <f t="shared" ref="E44" si="4">E43+E40</f>
        <v>5691.4260000000004</v>
      </c>
      <c r="F44" s="20">
        <f t="shared" ref="F44" si="5">F43+F40</f>
        <v>4150.8939999999993</v>
      </c>
      <c r="G44" s="20">
        <f t="shared" ref="G44" si="6">G43+G40</f>
        <v>459.98086666666666</v>
      </c>
      <c r="H44" s="20">
        <f>H43+H40</f>
        <v>24311.576866666666</v>
      </c>
    </row>
    <row r="45" spans="1:8" x14ac:dyDescent="0.2">
      <c r="A45" s="31" t="s">
        <v>46</v>
      </c>
      <c r="B45" s="32"/>
      <c r="C45" s="32"/>
      <c r="D45" s="32"/>
      <c r="E45" s="32"/>
      <c r="F45" s="32"/>
      <c r="G45" s="32"/>
      <c r="H45" s="32"/>
    </row>
    <row r="46" spans="1:8" x14ac:dyDescent="0.2">
      <c r="A46" s="18">
        <v>15</v>
      </c>
      <c r="B46" s="19" t="s">
        <v>15</v>
      </c>
      <c r="C46" s="25" t="s">
        <v>56</v>
      </c>
      <c r="D46" s="27"/>
      <c r="E46" s="27"/>
      <c r="F46" s="21"/>
      <c r="G46" s="21"/>
      <c r="H46" s="20">
        <f>D46+E46+G46+F46</f>
        <v>0</v>
      </c>
    </row>
    <row r="47" spans="1:8" x14ac:dyDescent="0.2">
      <c r="A47" s="22"/>
      <c r="B47" s="33" t="s">
        <v>47</v>
      </c>
      <c r="C47" s="34"/>
      <c r="D47" s="20">
        <f>D46</f>
        <v>0</v>
      </c>
      <c r="E47" s="20">
        <f>E46</f>
        <v>0</v>
      </c>
      <c r="F47" s="21">
        <f>F46</f>
        <v>0</v>
      </c>
      <c r="G47" s="21">
        <f>G46</f>
        <v>0</v>
      </c>
      <c r="H47" s="20">
        <f>H46</f>
        <v>0</v>
      </c>
    </row>
    <row r="48" spans="1:8" x14ac:dyDescent="0.2">
      <c r="A48" s="22"/>
      <c r="B48" s="33" t="s">
        <v>44</v>
      </c>
      <c r="C48" s="34"/>
      <c r="D48" s="20">
        <f>D47+D44</f>
        <v>14009.276000000002</v>
      </c>
      <c r="E48" s="20">
        <f t="shared" ref="E48" si="7">E47+E44</f>
        <v>5691.4260000000004</v>
      </c>
      <c r="F48" s="20">
        <f t="shared" ref="F48" si="8">F47+F44</f>
        <v>4150.8939999999993</v>
      </c>
      <c r="G48" s="20">
        <f t="shared" ref="G48" si="9">G47+G44</f>
        <v>459.98086666666666</v>
      </c>
      <c r="H48" s="20">
        <f>H47+H44</f>
        <v>24311.576866666666</v>
      </c>
    </row>
    <row r="49" spans="1:8" x14ac:dyDescent="0.2">
      <c r="A49" s="31" t="s">
        <v>33</v>
      </c>
      <c r="B49" s="32"/>
      <c r="C49" s="32"/>
      <c r="D49" s="32"/>
      <c r="E49" s="32"/>
      <c r="F49" s="32"/>
      <c r="G49" s="32"/>
      <c r="H49" s="32"/>
    </row>
    <row r="50" spans="1:8" x14ac:dyDescent="0.2">
      <c r="A50" s="18">
        <v>16</v>
      </c>
      <c r="B50" s="28" t="s">
        <v>15</v>
      </c>
      <c r="C50" s="28" t="s">
        <v>39</v>
      </c>
      <c r="D50" s="28"/>
      <c r="E50" s="28"/>
      <c r="F50" s="28"/>
      <c r="G50" s="29"/>
      <c r="H50" s="20">
        <f t="shared" ref="H50" si="10">G50+F50+E50+D50</f>
        <v>0</v>
      </c>
    </row>
    <row r="51" spans="1:8" x14ac:dyDescent="0.2">
      <c r="A51" s="18">
        <v>17</v>
      </c>
      <c r="B51" s="23" t="s">
        <v>57</v>
      </c>
      <c r="C51" s="19" t="s">
        <v>49</v>
      </c>
      <c r="D51" s="21"/>
      <c r="E51" s="21"/>
      <c r="F51" s="21"/>
      <c r="G51" s="20">
        <f>25</f>
        <v>25</v>
      </c>
      <c r="H51" s="20">
        <f>G51+F51+E51+D51</f>
        <v>25</v>
      </c>
    </row>
    <row r="52" spans="1:8" x14ac:dyDescent="0.2">
      <c r="A52" s="18">
        <v>18</v>
      </c>
      <c r="B52" s="23" t="s">
        <v>57</v>
      </c>
      <c r="C52" s="19" t="s">
        <v>40</v>
      </c>
      <c r="D52" s="21"/>
      <c r="E52" s="21"/>
      <c r="F52" s="21"/>
      <c r="G52" s="20">
        <f>29.75</f>
        <v>29.75</v>
      </c>
      <c r="H52" s="20">
        <f>G52+F52+E52+D52</f>
        <v>29.75</v>
      </c>
    </row>
    <row r="53" spans="1:8" ht="38.25" x14ac:dyDescent="0.2">
      <c r="A53" s="18">
        <v>19</v>
      </c>
      <c r="B53" s="19" t="s">
        <v>58</v>
      </c>
      <c r="C53" s="19" t="s">
        <v>60</v>
      </c>
      <c r="D53" s="21"/>
      <c r="E53" s="21"/>
      <c r="F53" s="21"/>
      <c r="G53" s="20">
        <f>(D48+E48+F48+G48+H50+H51+H52+H62+H58+H57)/100*6.7</f>
        <v>2045.9777644114602</v>
      </c>
      <c r="H53" s="20">
        <f>G53+F53+E53+D53</f>
        <v>2045.9777644114602</v>
      </c>
    </row>
    <row r="54" spans="1:8" x14ac:dyDescent="0.2">
      <c r="A54" s="22"/>
      <c r="B54" s="33" t="s">
        <v>35</v>
      </c>
      <c r="C54" s="34"/>
      <c r="D54" s="21">
        <f>D52+D50+D51+D53</f>
        <v>0</v>
      </c>
      <c r="E54" s="21">
        <f t="shared" ref="E54:F54" si="11">E52+E50+E51+E53</f>
        <v>0</v>
      </c>
      <c r="F54" s="21">
        <f t="shared" si="11"/>
        <v>0</v>
      </c>
      <c r="G54" s="21">
        <f>G52+G50+G51+G53</f>
        <v>2100.7277644114602</v>
      </c>
      <c r="H54" s="20">
        <f>D54+E54+F54+G54</f>
        <v>2100.7277644114602</v>
      </c>
    </row>
    <row r="55" spans="1:8" x14ac:dyDescent="0.2">
      <c r="A55" s="22"/>
      <c r="B55" s="33" t="s">
        <v>17</v>
      </c>
      <c r="C55" s="34"/>
      <c r="D55" s="20">
        <f>D54+D48</f>
        <v>14009.276000000002</v>
      </c>
      <c r="E55" s="20">
        <f>E54+E48</f>
        <v>5691.4260000000004</v>
      </c>
      <c r="F55" s="20">
        <f>F54+F48</f>
        <v>4150.8939999999993</v>
      </c>
      <c r="G55" s="20">
        <f>G54+G48</f>
        <v>2560.7086310781269</v>
      </c>
      <c r="H55" s="20">
        <f>H54+H48</f>
        <v>26412.304631078128</v>
      </c>
    </row>
    <row r="56" spans="1:8" x14ac:dyDescent="0.2">
      <c r="A56" s="31" t="s">
        <v>29</v>
      </c>
      <c r="B56" s="32"/>
      <c r="C56" s="32"/>
      <c r="D56" s="32"/>
      <c r="E56" s="32"/>
      <c r="F56" s="32"/>
      <c r="G56" s="32"/>
      <c r="H56" s="32"/>
    </row>
    <row r="57" spans="1:8" ht="39" customHeight="1" x14ac:dyDescent="0.2">
      <c r="A57" s="18">
        <v>20</v>
      </c>
      <c r="B57" s="19" t="s">
        <v>59</v>
      </c>
      <c r="C57" s="19" t="s">
        <v>27</v>
      </c>
      <c r="D57" s="21"/>
      <c r="E57" s="21"/>
      <c r="F57" s="21"/>
      <c r="G57" s="20">
        <f>(D48+E48+F48+G48+H50+H51+H52)/100*2.14</f>
        <v>521.43939494666665</v>
      </c>
      <c r="H57" s="20">
        <f>D57+E57+F57+G57</f>
        <v>521.43939494666665</v>
      </c>
    </row>
    <row r="58" spans="1:8" ht="41.25" customHeight="1" x14ac:dyDescent="0.2">
      <c r="A58" s="18">
        <v>21</v>
      </c>
      <c r="B58" s="19" t="s">
        <v>61</v>
      </c>
      <c r="C58" s="26" t="s">
        <v>28</v>
      </c>
      <c r="D58" s="21"/>
      <c r="E58" s="21"/>
      <c r="F58" s="21"/>
      <c r="G58" s="20">
        <f>(D48+E48+F48+G48+H50+H51+H52+H62)/100*11.7</f>
        <v>3143.9735301000001</v>
      </c>
      <c r="H58" s="20">
        <f>D58+E58+F58+G58</f>
        <v>3143.9735301000001</v>
      </c>
    </row>
    <row r="59" spans="1:8" ht="12.75" customHeight="1" x14ac:dyDescent="0.2">
      <c r="A59" s="35" t="s">
        <v>32</v>
      </c>
      <c r="B59" s="36"/>
      <c r="C59" s="37"/>
      <c r="D59" s="21">
        <f>D57+D58</f>
        <v>0</v>
      </c>
      <c r="E59" s="21">
        <f t="shared" ref="E59:F59" si="12">E57+E58</f>
        <v>0</v>
      </c>
      <c r="F59" s="21">
        <f t="shared" si="12"/>
        <v>0</v>
      </c>
      <c r="G59" s="21">
        <f>G57+G58</f>
        <v>3665.4129250466667</v>
      </c>
      <c r="H59" s="20">
        <f>D59+E59+F59+G59</f>
        <v>3665.4129250466667</v>
      </c>
    </row>
    <row r="60" spans="1:8" x14ac:dyDescent="0.2">
      <c r="A60" s="22"/>
      <c r="B60" s="33" t="s">
        <v>30</v>
      </c>
      <c r="C60" s="34"/>
      <c r="D60" s="20">
        <f>D55+D59</f>
        <v>14009.276000000002</v>
      </c>
      <c r="E60" s="20">
        <f t="shared" ref="E60:G60" si="13">E55+E59</f>
        <v>5691.4260000000004</v>
      </c>
      <c r="F60" s="20">
        <f t="shared" si="13"/>
        <v>4150.8939999999993</v>
      </c>
      <c r="G60" s="20">
        <f t="shared" si="13"/>
        <v>6226.1215561247936</v>
      </c>
      <c r="H60" s="20">
        <f>H59+H55</f>
        <v>30077.717556124793</v>
      </c>
    </row>
    <row r="61" spans="1:8" x14ac:dyDescent="0.2">
      <c r="A61" s="31" t="s">
        <v>18</v>
      </c>
      <c r="B61" s="32"/>
      <c r="C61" s="32"/>
      <c r="D61" s="32"/>
      <c r="E61" s="32"/>
      <c r="F61" s="32"/>
      <c r="G61" s="32"/>
      <c r="H61" s="32"/>
    </row>
    <row r="62" spans="1:8" x14ac:dyDescent="0.2">
      <c r="A62" s="18">
        <v>22</v>
      </c>
      <c r="B62" s="23" t="s">
        <v>15</v>
      </c>
      <c r="C62" s="19" t="s">
        <v>42</v>
      </c>
      <c r="D62" s="21"/>
      <c r="E62" s="21"/>
      <c r="F62" s="21"/>
      <c r="G62" s="20">
        <f>(28753.92+35135.4+249787.2+271944.6+2420669)/1000/1.2</f>
        <v>2505.241766666667</v>
      </c>
      <c r="H62" s="20">
        <f>G62+F62+E62+D62</f>
        <v>2505.241766666667</v>
      </c>
    </row>
    <row r="63" spans="1:8" x14ac:dyDescent="0.2">
      <c r="A63" s="22"/>
      <c r="B63" s="33" t="s">
        <v>20</v>
      </c>
      <c r="C63" s="34"/>
      <c r="D63" s="20">
        <f>D62</f>
        <v>0</v>
      </c>
      <c r="E63" s="20">
        <f t="shared" ref="E63:G63" si="14">E62</f>
        <v>0</v>
      </c>
      <c r="F63" s="20">
        <f t="shared" si="14"/>
        <v>0</v>
      </c>
      <c r="G63" s="20">
        <f t="shared" si="14"/>
        <v>2505.241766666667</v>
      </c>
      <c r="H63" s="20">
        <f>G63+F63+E63+D63</f>
        <v>2505.241766666667</v>
      </c>
    </row>
    <row r="64" spans="1:8" x14ac:dyDescent="0.2">
      <c r="A64" s="22"/>
      <c r="B64" s="33" t="s">
        <v>21</v>
      </c>
      <c r="C64" s="34"/>
      <c r="D64" s="20">
        <f>D60+D63</f>
        <v>14009.276000000002</v>
      </c>
      <c r="E64" s="20">
        <f>E60+E63</f>
        <v>5691.4260000000004</v>
      </c>
      <c r="F64" s="20">
        <f>F60+F63</f>
        <v>4150.8939999999993</v>
      </c>
      <c r="G64" s="20">
        <f>G60+G63</f>
        <v>8731.3633227914615</v>
      </c>
      <c r="H64" s="20">
        <f>D64+E64+F64+G64</f>
        <v>32582.959322791463</v>
      </c>
    </row>
    <row r="65" spans="1:8" x14ac:dyDescent="0.2">
      <c r="A65" s="31" t="s">
        <v>22</v>
      </c>
      <c r="B65" s="32"/>
      <c r="C65" s="32"/>
      <c r="D65" s="32"/>
      <c r="E65" s="32"/>
      <c r="F65" s="32"/>
      <c r="G65" s="32"/>
      <c r="H65" s="32"/>
    </row>
    <row r="66" spans="1:8" x14ac:dyDescent="0.2">
      <c r="A66" s="18">
        <v>23</v>
      </c>
      <c r="B66" s="23"/>
      <c r="C66" s="19" t="s">
        <v>23</v>
      </c>
      <c r="D66" s="20">
        <f>D64/100*20</f>
        <v>2801.8552000000004</v>
      </c>
      <c r="E66" s="20">
        <f>E64/100*20</f>
        <v>1138.2852</v>
      </c>
      <c r="F66" s="20">
        <f>F64/100*20</f>
        <v>830.17879999999991</v>
      </c>
      <c r="G66" s="20">
        <f>G64/100*20</f>
        <v>1746.2726645582925</v>
      </c>
      <c r="H66" s="20">
        <f>H64/100*20</f>
        <v>6516.5918645582933</v>
      </c>
    </row>
    <row r="67" spans="1:8" x14ac:dyDescent="0.2">
      <c r="A67" s="22"/>
      <c r="B67" s="33" t="s">
        <v>24</v>
      </c>
      <c r="C67" s="34"/>
      <c r="D67" s="20">
        <f>D66</f>
        <v>2801.8552000000004</v>
      </c>
      <c r="E67" s="20">
        <f>E66</f>
        <v>1138.2852</v>
      </c>
      <c r="F67" s="21">
        <f>F66</f>
        <v>830.17879999999991</v>
      </c>
      <c r="G67" s="20">
        <f>G66</f>
        <v>1746.2726645582925</v>
      </c>
      <c r="H67" s="20">
        <f>D67+E67+F67+G67</f>
        <v>6516.5918645582924</v>
      </c>
    </row>
    <row r="68" spans="1:8" x14ac:dyDescent="0.2">
      <c r="A68" s="22"/>
      <c r="B68" s="33" t="s">
        <v>25</v>
      </c>
      <c r="C68" s="34"/>
      <c r="D68" s="20">
        <f>D64+D66</f>
        <v>16811.131200000003</v>
      </c>
      <c r="E68" s="20">
        <f>E64+E66</f>
        <v>6829.7112000000006</v>
      </c>
      <c r="F68" s="20">
        <f>F64+F66</f>
        <v>4981.072799999999</v>
      </c>
      <c r="G68" s="20">
        <f>G64+G66</f>
        <v>10477.635987349753</v>
      </c>
      <c r="H68" s="20">
        <f>H64+H66</f>
        <v>39099.55118734976</v>
      </c>
    </row>
    <row r="71" spans="1:8" ht="12.75" customHeight="1" x14ac:dyDescent="0.2">
      <c r="A71" s="47" t="s">
        <v>52</v>
      </c>
      <c r="B71" s="47"/>
      <c r="C71" s="47"/>
      <c r="D71" s="47"/>
      <c r="E71" s="47"/>
      <c r="F71" s="47"/>
      <c r="G71" s="47"/>
      <c r="H71" s="47"/>
    </row>
    <row r="72" spans="1:8" ht="12.75" customHeight="1" x14ac:dyDescent="0.2">
      <c r="A72" s="47"/>
      <c r="B72" s="47"/>
      <c r="C72" s="47"/>
      <c r="D72" s="47"/>
      <c r="E72" s="47"/>
      <c r="F72" s="47"/>
      <c r="G72" s="47"/>
      <c r="H72" s="47"/>
    </row>
    <row r="73" spans="1:8" ht="12.75" customHeight="1" x14ac:dyDescent="0.2">
      <c r="A73" s="47"/>
      <c r="B73" s="47"/>
      <c r="C73" s="47"/>
      <c r="D73" s="47"/>
      <c r="E73" s="47"/>
      <c r="F73" s="47"/>
      <c r="G73" s="47"/>
      <c r="H73" s="47"/>
    </row>
    <row r="74" spans="1:8" ht="12.75" customHeight="1" x14ac:dyDescent="0.2">
      <c r="A74" s="47"/>
      <c r="B74" s="47"/>
      <c r="C74" s="47"/>
      <c r="D74" s="47"/>
      <c r="E74" s="47"/>
      <c r="F74" s="47"/>
      <c r="G74" s="47"/>
      <c r="H74" s="47"/>
    </row>
    <row r="75" spans="1:8" ht="12.75" customHeight="1" x14ac:dyDescent="0.2">
      <c r="A75" s="47"/>
      <c r="B75" s="47"/>
      <c r="C75" s="47"/>
      <c r="D75" s="47"/>
      <c r="E75" s="47"/>
      <c r="F75" s="47"/>
      <c r="G75" s="47"/>
      <c r="H75" s="47"/>
    </row>
    <row r="76" spans="1:8" ht="12.75" customHeight="1" x14ac:dyDescent="0.2">
      <c r="A76" s="47"/>
      <c r="B76" s="47"/>
      <c r="C76" s="47"/>
      <c r="D76" s="47"/>
      <c r="E76" s="47"/>
      <c r="F76" s="47"/>
      <c r="G76" s="47"/>
      <c r="H76" s="47"/>
    </row>
    <row r="77" spans="1:8" ht="12.75" customHeight="1" x14ac:dyDescent="0.2">
      <c r="A77" s="47"/>
      <c r="B77" s="47"/>
      <c r="C77" s="47"/>
      <c r="D77" s="47"/>
      <c r="E77" s="47"/>
      <c r="F77" s="47"/>
      <c r="G77" s="47"/>
      <c r="H77" s="47"/>
    </row>
    <row r="78" spans="1:8" ht="12.75" customHeight="1" x14ac:dyDescent="0.2">
      <c r="A78" s="47"/>
      <c r="B78" s="47"/>
      <c r="C78" s="47"/>
      <c r="D78" s="47"/>
      <c r="E78" s="47"/>
      <c r="F78" s="47"/>
      <c r="G78" s="47"/>
      <c r="H78" s="47"/>
    </row>
    <row r="79" spans="1:8" x14ac:dyDescent="0.2">
      <c r="A79" s="47"/>
      <c r="B79" s="47"/>
      <c r="C79" s="47"/>
      <c r="D79" s="47"/>
      <c r="E79" s="47"/>
      <c r="F79" s="47"/>
      <c r="G79" s="47"/>
      <c r="H79" s="47"/>
    </row>
    <row r="80" spans="1:8" x14ac:dyDescent="0.2">
      <c r="A80" s="47"/>
      <c r="B80" s="47"/>
      <c r="C80" s="47"/>
      <c r="D80" s="47"/>
      <c r="E80" s="47"/>
      <c r="F80" s="47"/>
      <c r="G80" s="47"/>
      <c r="H80" s="47"/>
    </row>
    <row r="81" spans="1:8" x14ac:dyDescent="0.2">
      <c r="A81" s="47"/>
      <c r="B81" s="47"/>
      <c r="C81" s="47"/>
      <c r="D81" s="47"/>
      <c r="E81" s="47"/>
      <c r="F81" s="47"/>
      <c r="G81" s="47"/>
      <c r="H81" s="47"/>
    </row>
  </sheetData>
  <mergeCells count="38">
    <mergeCell ref="A71:H81"/>
    <mergeCell ref="B32:C32"/>
    <mergeCell ref="A41:H41"/>
    <mergeCell ref="B43:C43"/>
    <mergeCell ref="B44:C44"/>
    <mergeCell ref="A45:H45"/>
    <mergeCell ref="A33:H33"/>
    <mergeCell ref="B48:C48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F19:F21"/>
    <mergeCell ref="G19:G21"/>
    <mergeCell ref="A23:H23"/>
    <mergeCell ref="B64:C64"/>
    <mergeCell ref="A65:H65"/>
    <mergeCell ref="B67:C67"/>
    <mergeCell ref="B68:C68"/>
    <mergeCell ref="B39:C39"/>
    <mergeCell ref="B40:C40"/>
    <mergeCell ref="A61:H61"/>
    <mergeCell ref="B63:C63"/>
    <mergeCell ref="A56:H56"/>
    <mergeCell ref="B60:C60"/>
    <mergeCell ref="A49:H49"/>
    <mergeCell ref="B54:C54"/>
    <mergeCell ref="A59:C59"/>
    <mergeCell ref="B55:C55"/>
    <mergeCell ref="B47:C47"/>
  </mergeCells>
  <pageMargins left="0.23622047244094491" right="0.23622047244094491" top="0.74803149606299213" bottom="0.74803149606299213" header="0.31496062992125984" footer="0.31496062992125984"/>
  <pageSetup paperSize="9" scale="64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1"/>
  <sheetViews>
    <sheetView tabSelected="1" view="pageBreakPreview" zoomScale="75" zoomScaleNormal="75" zoomScaleSheetLayoutView="75" workbookViewId="0">
      <selection activeCell="E40" sqref="E40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55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54</v>
      </c>
      <c r="C6" s="45"/>
      <c r="D6" s="24">
        <f>H64</f>
        <v>4793.704074486719</v>
      </c>
      <c r="E6" s="2" t="s">
        <v>31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31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42" t="s">
        <v>63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53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50</v>
      </c>
      <c r="C18" s="43" t="s">
        <v>9</v>
      </c>
      <c r="D18" s="44" t="s">
        <v>10</v>
      </c>
      <c r="E18" s="44"/>
      <c r="F18" s="44"/>
      <c r="G18" s="44"/>
      <c r="H18" s="38" t="s">
        <v>51</v>
      </c>
    </row>
    <row r="19" spans="1:8" ht="12.75" customHeight="1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38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1" t="s">
        <v>36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57</v>
      </c>
      <c r="C24" s="19" t="s">
        <v>19</v>
      </c>
      <c r="D24" s="21"/>
      <c r="E24" s="21"/>
      <c r="F24" s="21"/>
      <c r="G24" s="20">
        <f>12.75/12.54</f>
        <v>1.0167464114832536</v>
      </c>
      <c r="H24" s="20">
        <f>G24+F24+E24+D24</f>
        <v>1.0167464114832536</v>
      </c>
    </row>
    <row r="25" spans="1:8" ht="12.75" customHeight="1" x14ac:dyDescent="0.2">
      <c r="A25" s="18">
        <v>2</v>
      </c>
      <c r="B25" s="23" t="s">
        <v>57</v>
      </c>
      <c r="C25" s="19" t="s">
        <v>26</v>
      </c>
      <c r="D25" s="21"/>
      <c r="E25" s="21"/>
      <c r="F25" s="21"/>
      <c r="G25" s="20">
        <f>8.5/12.54</f>
        <v>0.67783094098883578</v>
      </c>
      <c r="H25" s="20">
        <f t="shared" ref="H25:H30" si="0">G25+F25+E25+D25</f>
        <v>0.67783094098883578</v>
      </c>
    </row>
    <row r="26" spans="1:8" ht="12.75" customHeight="1" x14ac:dyDescent="0.2">
      <c r="A26" s="18">
        <v>3</v>
      </c>
      <c r="B26" s="23" t="s">
        <v>57</v>
      </c>
      <c r="C26" s="19" t="s">
        <v>73</v>
      </c>
      <c r="D26" s="21"/>
      <c r="E26" s="21"/>
      <c r="F26" s="21"/>
      <c r="G26" s="20">
        <f>80652.84/1000/1.2/12.54</f>
        <v>5.3597049441786293</v>
      </c>
      <c r="H26" s="20">
        <f t="shared" si="0"/>
        <v>5.3597049441786293</v>
      </c>
    </row>
    <row r="27" spans="1:8" ht="12.75" customHeight="1" x14ac:dyDescent="0.2">
      <c r="A27" s="18">
        <v>4</v>
      </c>
      <c r="B27" s="23" t="s">
        <v>57</v>
      </c>
      <c r="C27" s="19" t="s">
        <v>72</v>
      </c>
      <c r="D27" s="21"/>
      <c r="E27" s="21"/>
      <c r="F27" s="21"/>
      <c r="G27" s="20">
        <f>6804/1000/1.2/12.54</f>
        <v>0.45215311004784697</v>
      </c>
      <c r="H27" s="20">
        <f t="shared" si="0"/>
        <v>0.45215311004784697</v>
      </c>
    </row>
    <row r="28" spans="1:8" ht="12.75" customHeight="1" x14ac:dyDescent="0.2">
      <c r="A28" s="18">
        <v>5</v>
      </c>
      <c r="B28" s="23" t="s">
        <v>57</v>
      </c>
      <c r="C28" s="19" t="s">
        <v>41</v>
      </c>
      <c r="D28" s="21"/>
      <c r="E28" s="21"/>
      <c r="F28" s="21"/>
      <c r="G28" s="20">
        <f>339150/1000/1.2/12.54</f>
        <v>22.537878787878789</v>
      </c>
      <c r="H28" s="20">
        <f>G28+F28+E28+D28</f>
        <v>22.537878787878789</v>
      </c>
    </row>
    <row r="29" spans="1:8" ht="12.75" customHeight="1" x14ac:dyDescent="0.2">
      <c r="A29" s="18">
        <v>6</v>
      </c>
      <c r="B29" s="23" t="s">
        <v>57</v>
      </c>
      <c r="C29" s="19" t="s">
        <v>69</v>
      </c>
      <c r="D29" s="21"/>
      <c r="E29" s="21"/>
      <c r="F29" s="21"/>
      <c r="G29" s="20">
        <f>42639.33/1000/1.2/12.54</f>
        <v>2.8335546251993624</v>
      </c>
      <c r="H29" s="20">
        <f t="shared" si="0"/>
        <v>2.8335546251993624</v>
      </c>
    </row>
    <row r="30" spans="1:8" ht="12.75" customHeight="1" x14ac:dyDescent="0.2">
      <c r="A30" s="18">
        <v>7</v>
      </c>
      <c r="B30" s="23" t="s">
        <v>57</v>
      </c>
      <c r="C30" s="19" t="s">
        <v>70</v>
      </c>
      <c r="D30" s="21"/>
      <c r="E30" s="21"/>
      <c r="F30" s="21"/>
      <c r="G30" s="20">
        <f>40000/1000/1.2/12.54</f>
        <v>2.6581605528973955</v>
      </c>
      <c r="H30" s="20">
        <f t="shared" si="0"/>
        <v>2.6581605528973955</v>
      </c>
    </row>
    <row r="31" spans="1:8" ht="12.75" customHeight="1" x14ac:dyDescent="0.2">
      <c r="A31" s="18">
        <v>8</v>
      </c>
      <c r="B31" s="23" t="s">
        <v>57</v>
      </c>
      <c r="C31" s="19" t="s">
        <v>71</v>
      </c>
      <c r="D31" s="21"/>
      <c r="E31" s="21"/>
      <c r="F31" s="21"/>
      <c r="G31" s="20">
        <f>17230.87/1000/1.2/12.54</f>
        <v>1.1450604731525784</v>
      </c>
      <c r="H31" s="20">
        <f>G31+F31+E31+D31</f>
        <v>1.1450604731525784</v>
      </c>
    </row>
    <row r="32" spans="1:8" ht="12.75" customHeight="1" x14ac:dyDescent="0.2">
      <c r="A32" s="22"/>
      <c r="B32" s="33" t="s">
        <v>37</v>
      </c>
      <c r="C32" s="34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36.681089845826683</v>
      </c>
      <c r="H32" s="20">
        <f>H24+H31+H25+H27+H29+H26+H28+H30</f>
        <v>36.681089845826683</v>
      </c>
    </row>
    <row r="33" spans="1:8" ht="12.75" customHeight="1" x14ac:dyDescent="0.2">
      <c r="A33" s="31" t="s">
        <v>14</v>
      </c>
      <c r="B33" s="32"/>
      <c r="C33" s="32"/>
      <c r="D33" s="32"/>
      <c r="E33" s="32"/>
      <c r="F33" s="32"/>
      <c r="G33" s="32"/>
      <c r="H33" s="32"/>
    </row>
    <row r="34" spans="1:8" ht="12.75" customHeight="1" x14ac:dyDescent="0.2">
      <c r="A34" s="18">
        <v>9</v>
      </c>
      <c r="B34" s="19" t="s">
        <v>15</v>
      </c>
      <c r="C34" s="25" t="s">
        <v>64</v>
      </c>
      <c r="D34" s="27">
        <f>72501/1000/7.21</f>
        <v>10.055617198335646</v>
      </c>
      <c r="E34" s="27"/>
      <c r="F34" s="21">
        <f>167115/1000/6.33</f>
        <v>26.400473933649291</v>
      </c>
      <c r="G34" s="21"/>
      <c r="H34" s="20">
        <f>D34+E34+G34+F34</f>
        <v>36.456091131984934</v>
      </c>
    </row>
    <row r="35" spans="1:8" ht="12.75" customHeight="1" x14ac:dyDescent="0.2">
      <c r="A35" s="18">
        <v>10</v>
      </c>
      <c r="B35" s="19" t="s">
        <v>15</v>
      </c>
      <c r="C35" s="25" t="s">
        <v>65</v>
      </c>
      <c r="D35" s="27">
        <f>76961/1000/7.21</f>
        <v>10.674202496532594</v>
      </c>
      <c r="E35" s="27"/>
      <c r="F35" s="21">
        <f>215834/1000/6.33</f>
        <v>34.096998420221169</v>
      </c>
      <c r="G35" s="21"/>
      <c r="H35" s="20">
        <f t="shared" ref="H35:H38" si="2">D35+E35+G35+F35</f>
        <v>44.771200916753763</v>
      </c>
    </row>
    <row r="36" spans="1:8" ht="12.75" customHeight="1" x14ac:dyDescent="0.2">
      <c r="A36" s="18">
        <v>11</v>
      </c>
      <c r="B36" s="19" t="s">
        <v>15</v>
      </c>
      <c r="C36" s="25" t="s">
        <v>66</v>
      </c>
      <c r="D36" s="27">
        <f>25659/1000</f>
        <v>25.658999999999999</v>
      </c>
      <c r="E36" s="27"/>
      <c r="F36" s="21">
        <f>319855/1000</f>
        <v>319.85500000000002</v>
      </c>
      <c r="G36" s="21"/>
      <c r="H36" s="20">
        <f t="shared" si="2"/>
        <v>345.51400000000001</v>
      </c>
    </row>
    <row r="37" spans="1:8" ht="12.75" customHeight="1" x14ac:dyDescent="0.2">
      <c r="A37" s="18">
        <v>12</v>
      </c>
      <c r="B37" s="19" t="s">
        <v>15</v>
      </c>
      <c r="C37" s="25" t="s">
        <v>67</v>
      </c>
      <c r="D37" s="27">
        <f>12659/1000</f>
        <v>12.659000000000001</v>
      </c>
      <c r="E37" s="27"/>
      <c r="F37" s="21">
        <f>391077/1000</f>
        <v>391.077</v>
      </c>
      <c r="G37" s="21"/>
      <c r="H37" s="20">
        <f t="shared" si="2"/>
        <v>403.73599999999999</v>
      </c>
    </row>
    <row r="38" spans="1:8" ht="12.75" customHeight="1" x14ac:dyDescent="0.2">
      <c r="A38" s="18">
        <v>13</v>
      </c>
      <c r="B38" s="19" t="s">
        <v>15</v>
      </c>
      <c r="C38" s="25" t="s">
        <v>68</v>
      </c>
      <c r="D38" s="27">
        <f>(22765704/1000/1.2*0.7)/7.21</f>
        <v>1841.8854368932041</v>
      </c>
      <c r="E38" s="27">
        <f>(22765704/1000/1.2*0.3)/7.21</f>
        <v>789.37947295423032</v>
      </c>
      <c r="F38" s="21"/>
      <c r="G38" s="21"/>
      <c r="H38" s="20">
        <f t="shared" si="2"/>
        <v>2631.2649098474344</v>
      </c>
    </row>
    <row r="39" spans="1:8" ht="12.75" customHeight="1" x14ac:dyDescent="0.2">
      <c r="A39" s="22"/>
      <c r="B39" s="33" t="s">
        <v>16</v>
      </c>
      <c r="C39" s="34"/>
      <c r="D39" s="20">
        <f>D34+D38+D37+D36+D35</f>
        <v>1900.9332565880725</v>
      </c>
      <c r="E39" s="20">
        <f t="shared" ref="E39:H39" si="3">E34+E38+E37+E36+E35</f>
        <v>789.37947295423032</v>
      </c>
      <c r="F39" s="20">
        <f t="shared" si="3"/>
        <v>771.42947235387044</v>
      </c>
      <c r="G39" s="20">
        <f t="shared" si="3"/>
        <v>0</v>
      </c>
      <c r="H39" s="20">
        <f t="shared" si="3"/>
        <v>3461.7422018961734</v>
      </c>
    </row>
    <row r="40" spans="1:8" ht="12.75" customHeight="1" x14ac:dyDescent="0.2">
      <c r="A40" s="22"/>
      <c r="B40" s="33" t="s">
        <v>34</v>
      </c>
      <c r="C40" s="34"/>
      <c r="D40" s="20">
        <f>D39+D32</f>
        <v>1900.9332565880725</v>
      </c>
      <c r="E40" s="20">
        <f>E39+E32</f>
        <v>789.37947295423032</v>
      </c>
      <c r="F40" s="20">
        <f>F39+F32</f>
        <v>771.42947235387044</v>
      </c>
      <c r="G40" s="20">
        <f>G39+G32</f>
        <v>36.681089845826683</v>
      </c>
      <c r="H40" s="20">
        <f>H39+H32</f>
        <v>3498.4232917419999</v>
      </c>
    </row>
    <row r="41" spans="1:8" ht="12.75" customHeight="1" x14ac:dyDescent="0.2">
      <c r="A41" s="31" t="s">
        <v>45</v>
      </c>
      <c r="B41" s="32"/>
      <c r="C41" s="32"/>
      <c r="D41" s="32"/>
      <c r="E41" s="32"/>
      <c r="F41" s="32"/>
      <c r="G41" s="32"/>
      <c r="H41" s="32"/>
    </row>
    <row r="42" spans="1:8" ht="12.75" customHeight="1" x14ac:dyDescent="0.2">
      <c r="A42" s="18">
        <v>14</v>
      </c>
      <c r="B42" s="19" t="s">
        <v>15</v>
      </c>
      <c r="C42" s="25"/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3" t="s">
        <v>48</v>
      </c>
      <c r="C43" s="34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3" t="s">
        <v>43</v>
      </c>
      <c r="C44" s="34"/>
      <c r="D44" s="20">
        <f>D43+D40</f>
        <v>1900.9332565880725</v>
      </c>
      <c r="E44" s="20">
        <f t="shared" ref="E44:G44" si="4">E43+E40</f>
        <v>789.37947295423032</v>
      </c>
      <c r="F44" s="20">
        <f t="shared" si="4"/>
        <v>771.42947235387044</v>
      </c>
      <c r="G44" s="20">
        <f t="shared" si="4"/>
        <v>36.681089845826683</v>
      </c>
      <c r="H44" s="20">
        <f>H43+H40</f>
        <v>3498.4232917419999</v>
      </c>
    </row>
    <row r="45" spans="1:8" ht="12.75" customHeight="1" x14ac:dyDescent="0.2">
      <c r="A45" s="31" t="s">
        <v>46</v>
      </c>
      <c r="B45" s="32"/>
      <c r="C45" s="32"/>
      <c r="D45" s="32"/>
      <c r="E45" s="32"/>
      <c r="F45" s="32"/>
      <c r="G45" s="32"/>
      <c r="H45" s="32"/>
    </row>
    <row r="46" spans="1:8" ht="12.75" customHeight="1" x14ac:dyDescent="0.2">
      <c r="A46" s="18">
        <v>15</v>
      </c>
      <c r="B46" s="19" t="s">
        <v>15</v>
      </c>
      <c r="C46" s="25" t="s">
        <v>56</v>
      </c>
      <c r="D46" s="27"/>
      <c r="E46" s="27"/>
      <c r="F46" s="21"/>
      <c r="G46" s="21"/>
      <c r="H46" s="20">
        <f>D46+E46+G46+F46</f>
        <v>0</v>
      </c>
    </row>
    <row r="47" spans="1:8" ht="12.75" customHeight="1" x14ac:dyDescent="0.2">
      <c r="A47" s="22"/>
      <c r="B47" s="33" t="s">
        <v>47</v>
      </c>
      <c r="C47" s="34"/>
      <c r="D47" s="20">
        <f>D46</f>
        <v>0</v>
      </c>
      <c r="E47" s="20">
        <f>E46</f>
        <v>0</v>
      </c>
      <c r="F47" s="21">
        <f>F46</f>
        <v>0</v>
      </c>
      <c r="G47" s="21">
        <f>G46</f>
        <v>0</v>
      </c>
      <c r="H47" s="20">
        <f>H46</f>
        <v>0</v>
      </c>
    </row>
    <row r="48" spans="1:8" ht="12.75" customHeight="1" x14ac:dyDescent="0.2">
      <c r="A48" s="22"/>
      <c r="B48" s="33" t="s">
        <v>44</v>
      </c>
      <c r="C48" s="34"/>
      <c r="D48" s="20">
        <f>D47+D44</f>
        <v>1900.9332565880725</v>
      </c>
      <c r="E48" s="20">
        <f t="shared" ref="E48:G48" si="5">E47+E44</f>
        <v>789.37947295423032</v>
      </c>
      <c r="F48" s="20">
        <f t="shared" si="5"/>
        <v>771.42947235387044</v>
      </c>
      <c r="G48" s="20">
        <f t="shared" si="5"/>
        <v>36.681089845826683</v>
      </c>
      <c r="H48" s="20">
        <f>H47+H44</f>
        <v>3498.4232917419999</v>
      </c>
    </row>
    <row r="49" spans="1:8" ht="12.75" customHeight="1" x14ac:dyDescent="0.2">
      <c r="A49" s="31" t="s">
        <v>33</v>
      </c>
      <c r="B49" s="32"/>
      <c r="C49" s="32"/>
      <c r="D49" s="32"/>
      <c r="E49" s="32"/>
      <c r="F49" s="32"/>
      <c r="G49" s="32"/>
      <c r="H49" s="32"/>
    </row>
    <row r="50" spans="1:8" ht="12.75" customHeight="1" x14ac:dyDescent="0.2">
      <c r="A50" s="18">
        <v>16</v>
      </c>
      <c r="B50" s="30" t="s">
        <v>15</v>
      </c>
      <c r="C50" s="30" t="s">
        <v>39</v>
      </c>
      <c r="D50" s="30"/>
      <c r="E50" s="30"/>
      <c r="F50" s="30"/>
      <c r="G50" s="29"/>
      <c r="H50" s="20">
        <f t="shared" ref="H50" si="6">G50+F50+E50+D50</f>
        <v>0</v>
      </c>
    </row>
    <row r="51" spans="1:8" ht="12.75" customHeight="1" x14ac:dyDescent="0.2">
      <c r="A51" s="18">
        <v>17</v>
      </c>
      <c r="B51" s="23" t="s">
        <v>57</v>
      </c>
      <c r="C51" s="19" t="s">
        <v>49</v>
      </c>
      <c r="D51" s="21"/>
      <c r="E51" s="21"/>
      <c r="F51" s="21"/>
      <c r="G51" s="20">
        <f>25/12.54</f>
        <v>1.9936204146730463</v>
      </c>
      <c r="H51" s="20">
        <f>G51+F51+E51+D51</f>
        <v>1.9936204146730463</v>
      </c>
    </row>
    <row r="52" spans="1:8" ht="12.75" customHeight="1" x14ac:dyDescent="0.2">
      <c r="A52" s="18">
        <v>18</v>
      </c>
      <c r="B52" s="23" t="s">
        <v>57</v>
      </c>
      <c r="C52" s="19" t="s">
        <v>40</v>
      </c>
      <c r="D52" s="21"/>
      <c r="E52" s="21"/>
      <c r="F52" s="21"/>
      <c r="G52" s="20">
        <f>29.75/12.54</f>
        <v>2.3724082934609254</v>
      </c>
      <c r="H52" s="20">
        <f>G52+F52+E52+D52</f>
        <v>2.3724082934609254</v>
      </c>
    </row>
    <row r="53" spans="1:8" ht="39.75" customHeight="1" x14ac:dyDescent="0.2">
      <c r="A53" s="18">
        <v>19</v>
      </c>
      <c r="B53" s="19" t="s">
        <v>58</v>
      </c>
      <c r="C53" s="19" t="s">
        <v>60</v>
      </c>
      <c r="D53" s="21"/>
      <c r="E53" s="21"/>
      <c r="F53" s="21"/>
      <c r="G53" s="20">
        <f>(D48+E48+F48+G48+H50+H51+H52+H62+H58+H57)/100*6.7</f>
        <v>301.01047140638252</v>
      </c>
      <c r="H53" s="20">
        <f>G53+F53+E53+D53</f>
        <v>301.01047140638252</v>
      </c>
    </row>
    <row r="54" spans="1:8" ht="39.75" customHeight="1" x14ac:dyDescent="0.2">
      <c r="A54" s="22"/>
      <c r="B54" s="33" t="s">
        <v>35</v>
      </c>
      <c r="C54" s="34"/>
      <c r="D54" s="21">
        <f>D52+D50+D51+D53</f>
        <v>0</v>
      </c>
      <c r="E54" s="21">
        <f t="shared" ref="E54:F54" si="7">E52+E50+E51+E53</f>
        <v>0</v>
      </c>
      <c r="F54" s="21">
        <f t="shared" si="7"/>
        <v>0</v>
      </c>
      <c r="G54" s="21">
        <f>G52+G50+G51+G53</f>
        <v>305.37650011451649</v>
      </c>
      <c r="H54" s="20">
        <f>D54+E54+F54+G54</f>
        <v>305.37650011451649</v>
      </c>
    </row>
    <row r="55" spans="1:8" ht="12.75" customHeight="1" x14ac:dyDescent="0.2">
      <c r="A55" s="22"/>
      <c r="B55" s="33" t="s">
        <v>17</v>
      </c>
      <c r="C55" s="34"/>
      <c r="D55" s="20">
        <f>D54+D48</f>
        <v>1900.9332565880725</v>
      </c>
      <c r="E55" s="20">
        <f>E54+E48</f>
        <v>789.37947295423032</v>
      </c>
      <c r="F55" s="20">
        <f>F54+F48</f>
        <v>771.42947235387044</v>
      </c>
      <c r="G55" s="20">
        <f>G54+G48</f>
        <v>342.05758996034319</v>
      </c>
      <c r="H55" s="20">
        <f>H54+H48</f>
        <v>3803.7997918565165</v>
      </c>
    </row>
    <row r="56" spans="1:8" ht="12.75" customHeight="1" x14ac:dyDescent="0.2">
      <c r="A56" s="31" t="s">
        <v>29</v>
      </c>
      <c r="B56" s="32"/>
      <c r="C56" s="32"/>
      <c r="D56" s="32"/>
      <c r="E56" s="32"/>
      <c r="F56" s="32"/>
      <c r="G56" s="32"/>
      <c r="H56" s="32"/>
    </row>
    <row r="57" spans="1:8" ht="12.75" customHeight="1" x14ac:dyDescent="0.2">
      <c r="A57" s="18">
        <v>20</v>
      </c>
      <c r="B57" s="19" t="s">
        <v>59</v>
      </c>
      <c r="C57" s="19" t="s">
        <v>27</v>
      </c>
      <c r="D57" s="21"/>
      <c r="E57" s="21"/>
      <c r="F57" s="21"/>
      <c r="G57" s="20">
        <f>(D48+E48+F48+G48+H50+H51+H52)/100*2.14</f>
        <v>74.959691457632871</v>
      </c>
      <c r="H57" s="20">
        <f>D57+E57+F57+G57</f>
        <v>74.959691457632871</v>
      </c>
    </row>
    <row r="58" spans="1:8" ht="12.75" customHeight="1" x14ac:dyDescent="0.2">
      <c r="A58" s="18">
        <v>21</v>
      </c>
      <c r="B58" s="19" t="s">
        <v>61</v>
      </c>
      <c r="C58" s="26" t="s">
        <v>28</v>
      </c>
      <c r="D58" s="21"/>
      <c r="E58" s="21"/>
      <c r="F58" s="21"/>
      <c r="G58" s="20">
        <f>(D48+E48+F48+G48+H50+H51+H52+H62)/100*11.7</f>
        <v>462.73488599808081</v>
      </c>
      <c r="H58" s="20">
        <f>D58+E58+F58+G58</f>
        <v>462.73488599808081</v>
      </c>
    </row>
    <row r="59" spans="1:8" ht="12.75" customHeight="1" x14ac:dyDescent="0.2">
      <c r="A59" s="35" t="s">
        <v>32</v>
      </c>
      <c r="B59" s="36"/>
      <c r="C59" s="37"/>
      <c r="D59" s="21">
        <f>D57+D58</f>
        <v>0</v>
      </c>
      <c r="E59" s="21">
        <f t="shared" ref="E59:F59" si="8">E57+E58</f>
        <v>0</v>
      </c>
      <c r="F59" s="21">
        <f t="shared" si="8"/>
        <v>0</v>
      </c>
      <c r="G59" s="21">
        <f>G57+G58</f>
        <v>537.69457745571367</v>
      </c>
      <c r="H59" s="20">
        <f>D59+E59+F59+G59</f>
        <v>537.69457745571367</v>
      </c>
    </row>
    <row r="60" spans="1:8" ht="12.75" customHeight="1" x14ac:dyDescent="0.2">
      <c r="A60" s="22"/>
      <c r="B60" s="33" t="s">
        <v>30</v>
      </c>
      <c r="C60" s="34"/>
      <c r="D60" s="20">
        <f>D55+D59</f>
        <v>1900.9332565880725</v>
      </c>
      <c r="E60" s="20">
        <f t="shared" ref="E60:G60" si="9">E55+E59</f>
        <v>789.37947295423032</v>
      </c>
      <c r="F60" s="20">
        <f t="shared" si="9"/>
        <v>771.42947235387044</v>
      </c>
      <c r="G60" s="20">
        <f t="shared" si="9"/>
        <v>879.75216741605686</v>
      </c>
      <c r="H60" s="20">
        <f>H59+H55</f>
        <v>4341.4943693122304</v>
      </c>
    </row>
    <row r="61" spans="1:8" ht="12.75" customHeight="1" x14ac:dyDescent="0.2">
      <c r="A61" s="31" t="s">
        <v>18</v>
      </c>
      <c r="B61" s="32"/>
      <c r="C61" s="32"/>
      <c r="D61" s="32"/>
      <c r="E61" s="32"/>
      <c r="F61" s="32"/>
      <c r="G61" s="32"/>
      <c r="H61" s="32"/>
    </row>
    <row r="62" spans="1:8" ht="12.75" customHeight="1" x14ac:dyDescent="0.2">
      <c r="A62" s="18">
        <v>22</v>
      </c>
      <c r="B62" s="23" t="s">
        <v>15</v>
      </c>
      <c r="C62" s="19" t="s">
        <v>42</v>
      </c>
      <c r="D62" s="21"/>
      <c r="E62" s="21"/>
      <c r="F62" s="21"/>
      <c r="G62" s="20">
        <f>(28753.92+35135.4+249787.2+271944.6+2420669)/1000/1.2/5.54</f>
        <v>452.20970517448865</v>
      </c>
      <c r="H62" s="20">
        <f>G62+F62+E62+D62</f>
        <v>452.20970517448865</v>
      </c>
    </row>
    <row r="63" spans="1:8" ht="12.75" customHeight="1" x14ac:dyDescent="0.2">
      <c r="A63" s="22"/>
      <c r="B63" s="33" t="s">
        <v>20</v>
      </c>
      <c r="C63" s="34"/>
      <c r="D63" s="20">
        <f>D62</f>
        <v>0</v>
      </c>
      <c r="E63" s="20">
        <f t="shared" ref="E63:G63" si="10">E62</f>
        <v>0</v>
      </c>
      <c r="F63" s="20">
        <f t="shared" si="10"/>
        <v>0</v>
      </c>
      <c r="G63" s="20">
        <f t="shared" si="10"/>
        <v>452.20970517448865</v>
      </c>
      <c r="H63" s="20">
        <f>G63+F63+E63+D63</f>
        <v>452.20970517448865</v>
      </c>
    </row>
    <row r="64" spans="1:8" ht="12.75" customHeight="1" x14ac:dyDescent="0.2">
      <c r="A64" s="22"/>
      <c r="B64" s="33" t="s">
        <v>21</v>
      </c>
      <c r="C64" s="34"/>
      <c r="D64" s="20">
        <f>D60+D63</f>
        <v>1900.9332565880725</v>
      </c>
      <c r="E64" s="20">
        <f>E60+E63</f>
        <v>789.37947295423032</v>
      </c>
      <c r="F64" s="20">
        <f>F60+F63</f>
        <v>771.42947235387044</v>
      </c>
      <c r="G64" s="20">
        <f>G60+G63</f>
        <v>1331.9618725905455</v>
      </c>
      <c r="H64" s="20">
        <f>D64+E64+F64+G64</f>
        <v>4793.704074486719</v>
      </c>
    </row>
    <row r="65" spans="1:8" ht="12.75" customHeight="1" x14ac:dyDescent="0.2">
      <c r="A65" s="31" t="s">
        <v>22</v>
      </c>
      <c r="B65" s="32"/>
      <c r="C65" s="32"/>
      <c r="D65" s="32"/>
      <c r="E65" s="32"/>
      <c r="F65" s="32"/>
      <c r="G65" s="32"/>
      <c r="H65" s="32"/>
    </row>
    <row r="66" spans="1:8" ht="12.75" customHeight="1" x14ac:dyDescent="0.2">
      <c r="A66" s="18">
        <v>23</v>
      </c>
      <c r="B66" s="23"/>
      <c r="C66" s="19" t="s">
        <v>23</v>
      </c>
      <c r="D66" s="20">
        <f>D64/100*20</f>
        <v>380.18665131761452</v>
      </c>
      <c r="E66" s="20">
        <f>E64/100*20</f>
        <v>157.87589459084609</v>
      </c>
      <c r="F66" s="20">
        <f>F64/100*20</f>
        <v>154.28589447077408</v>
      </c>
      <c r="G66" s="20">
        <f>G64/100*20</f>
        <v>266.39237451810908</v>
      </c>
      <c r="H66" s="20">
        <f>H64/100*20</f>
        <v>958.74081489734385</v>
      </c>
    </row>
    <row r="67" spans="1:8" ht="12.75" customHeight="1" x14ac:dyDescent="0.2">
      <c r="A67" s="22"/>
      <c r="B67" s="33" t="s">
        <v>24</v>
      </c>
      <c r="C67" s="34"/>
      <c r="D67" s="20">
        <f>D66</f>
        <v>380.18665131761452</v>
      </c>
      <c r="E67" s="20">
        <f>E66</f>
        <v>157.87589459084609</v>
      </c>
      <c r="F67" s="21">
        <f>F66</f>
        <v>154.28589447077408</v>
      </c>
      <c r="G67" s="20">
        <f>G66</f>
        <v>266.39237451810908</v>
      </c>
      <c r="H67" s="20">
        <f>D67+E67+F67+G67</f>
        <v>958.74081489734385</v>
      </c>
    </row>
    <row r="68" spans="1:8" ht="12.75" customHeight="1" x14ac:dyDescent="0.2">
      <c r="A68" s="22"/>
      <c r="B68" s="33" t="s">
        <v>25</v>
      </c>
      <c r="C68" s="34"/>
      <c r="D68" s="20">
        <f>D64+D66</f>
        <v>2281.1199079056869</v>
      </c>
      <c r="E68" s="20">
        <f>E64+E66</f>
        <v>947.25536754507641</v>
      </c>
      <c r="F68" s="20">
        <f>F64+F66</f>
        <v>925.71536682464455</v>
      </c>
      <c r="G68" s="20">
        <f>G64+G66</f>
        <v>1598.3542471086546</v>
      </c>
      <c r="H68" s="20">
        <f>H64+H66</f>
        <v>5752.4448893840627</v>
      </c>
    </row>
    <row r="69" spans="1:8" ht="12.75" customHeight="1" x14ac:dyDescent="0.2"/>
    <row r="70" spans="1:8" ht="12.75" customHeight="1" x14ac:dyDescent="0.2"/>
    <row r="71" spans="1:8" ht="12.75" customHeight="1" x14ac:dyDescent="0.2">
      <c r="A71" s="47" t="s">
        <v>52</v>
      </c>
      <c r="B71" s="47"/>
      <c r="C71" s="47"/>
      <c r="D71" s="47"/>
      <c r="E71" s="47"/>
      <c r="F71" s="47"/>
      <c r="G71" s="47"/>
      <c r="H71" s="47"/>
    </row>
    <row r="72" spans="1:8" ht="12.75" customHeight="1" x14ac:dyDescent="0.2">
      <c r="A72" s="47"/>
      <c r="B72" s="47"/>
      <c r="C72" s="47"/>
      <c r="D72" s="47"/>
      <c r="E72" s="47"/>
      <c r="F72" s="47"/>
      <c r="G72" s="47"/>
      <c r="H72" s="47"/>
    </row>
    <row r="73" spans="1:8" ht="12.75" customHeight="1" x14ac:dyDescent="0.2">
      <c r="A73" s="47"/>
      <c r="B73" s="47"/>
      <c r="C73" s="47"/>
      <c r="D73" s="47"/>
      <c r="E73" s="47"/>
      <c r="F73" s="47"/>
      <c r="G73" s="47"/>
      <c r="H73" s="47"/>
    </row>
    <row r="74" spans="1:8" ht="12.75" customHeight="1" x14ac:dyDescent="0.2">
      <c r="A74" s="47"/>
      <c r="B74" s="47"/>
      <c r="C74" s="47"/>
      <c r="D74" s="47"/>
      <c r="E74" s="47"/>
      <c r="F74" s="47"/>
      <c r="G74" s="47"/>
      <c r="H74" s="47"/>
    </row>
    <row r="75" spans="1:8" ht="12.75" customHeight="1" x14ac:dyDescent="0.2">
      <c r="A75" s="47"/>
      <c r="B75" s="47"/>
      <c r="C75" s="47"/>
      <c r="D75" s="47"/>
      <c r="E75" s="47"/>
      <c r="F75" s="47"/>
      <c r="G75" s="47"/>
      <c r="H75" s="47"/>
    </row>
    <row r="76" spans="1:8" ht="12.75" customHeight="1" x14ac:dyDescent="0.2">
      <c r="A76" s="47"/>
      <c r="B76" s="47"/>
      <c r="C76" s="47"/>
      <c r="D76" s="47"/>
      <c r="E76" s="47"/>
      <c r="F76" s="47"/>
      <c r="G76" s="47"/>
      <c r="H76" s="47"/>
    </row>
    <row r="77" spans="1:8" ht="12.75" customHeight="1" x14ac:dyDescent="0.2">
      <c r="A77" s="47"/>
      <c r="B77" s="47"/>
      <c r="C77" s="47"/>
      <c r="D77" s="47"/>
      <c r="E77" s="47"/>
      <c r="F77" s="47"/>
      <c r="G77" s="47"/>
      <c r="H77" s="47"/>
    </row>
    <row r="78" spans="1:8" ht="12.75" customHeight="1" x14ac:dyDescent="0.2">
      <c r="A78" s="47"/>
      <c r="B78" s="47"/>
      <c r="C78" s="47"/>
      <c r="D78" s="47"/>
      <c r="E78" s="47"/>
      <c r="F78" s="47"/>
      <c r="G78" s="47"/>
      <c r="H78" s="47"/>
    </row>
    <row r="79" spans="1:8" ht="12.75" customHeight="1" x14ac:dyDescent="0.2">
      <c r="A79" s="47"/>
      <c r="B79" s="47"/>
      <c r="C79" s="47"/>
      <c r="D79" s="47"/>
      <c r="E79" s="47"/>
      <c r="F79" s="47"/>
      <c r="G79" s="47"/>
      <c r="H79" s="47"/>
    </row>
    <row r="80" spans="1:8" ht="12.75" customHeight="1" x14ac:dyDescent="0.2">
      <c r="A80" s="47"/>
      <c r="B80" s="47"/>
      <c r="C80" s="47"/>
      <c r="D80" s="47"/>
      <c r="E80" s="47"/>
      <c r="F80" s="47"/>
      <c r="G80" s="47"/>
      <c r="H80" s="47"/>
    </row>
    <row r="81" spans="1:8" ht="12.75" customHeight="1" x14ac:dyDescent="0.2">
      <c r="A81" s="47"/>
      <c r="B81" s="47"/>
      <c r="C81" s="47"/>
      <c r="D81" s="47"/>
      <c r="E81" s="47"/>
      <c r="F81" s="47"/>
      <c r="G81" s="47"/>
      <c r="H81" s="47"/>
    </row>
  </sheetData>
  <mergeCells count="38">
    <mergeCell ref="B39:C39"/>
    <mergeCell ref="B32:C32"/>
    <mergeCell ref="A33:H33"/>
    <mergeCell ref="B40:C40"/>
    <mergeCell ref="B43:C43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A41:H41"/>
    <mergeCell ref="B44:C44"/>
    <mergeCell ref="A45:H45"/>
    <mergeCell ref="B63:C63"/>
    <mergeCell ref="B60:C60"/>
    <mergeCell ref="A61:H61"/>
    <mergeCell ref="B47:C47"/>
    <mergeCell ref="B48:C48"/>
    <mergeCell ref="A49:H49"/>
    <mergeCell ref="B54:C54"/>
    <mergeCell ref="B55:C55"/>
    <mergeCell ref="A56:H56"/>
    <mergeCell ref="A59:C59"/>
    <mergeCell ref="A65:H65"/>
    <mergeCell ref="B67:C67"/>
    <mergeCell ref="B68:C68"/>
    <mergeCell ref="A71:H81"/>
    <mergeCell ref="B64:C64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2023-11-27T06:17:05Z</dcterms:modified>
</cp:coreProperties>
</file>