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O:\Технический директор\ОКС\Рабочий формат ИПР\ССР\"/>
    </mc:Choice>
  </mc:AlternateContent>
  <bookViews>
    <workbookView xWindow="0" yWindow="0" windowWidth="23955" windowHeight="11100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9" i="1" l="1"/>
  <c r="G58" i="1"/>
  <c r="G57" i="1"/>
  <c r="G56" i="1"/>
  <c r="G55" i="1"/>
  <c r="D7" i="1" l="1"/>
  <c r="G54" i="2"/>
  <c r="G53" i="2"/>
  <c r="G52" i="2"/>
  <c r="G51" i="2"/>
  <c r="G50" i="2"/>
  <c r="H50" i="2" s="1"/>
  <c r="G60" i="2"/>
  <c r="H60" i="2" s="1"/>
  <c r="G64" i="2"/>
  <c r="G63" i="2"/>
  <c r="H63" i="2" s="1"/>
  <c r="G62" i="2"/>
  <c r="G61" i="2"/>
  <c r="G69" i="2"/>
  <c r="G68" i="2"/>
  <c r="H68" i="2" s="1"/>
  <c r="G67" i="2"/>
  <c r="G66" i="2"/>
  <c r="G65" i="2"/>
  <c r="G59" i="2"/>
  <c r="H59" i="2" s="1"/>
  <c r="G58" i="2"/>
  <c r="H58" i="2" s="1"/>
  <c r="G57" i="2"/>
  <c r="G56" i="2"/>
  <c r="G55" i="2"/>
  <c r="H55" i="2" s="1"/>
  <c r="F71" i="2"/>
  <c r="E71" i="2"/>
  <c r="D71" i="2"/>
  <c r="H69" i="2"/>
  <c r="H67" i="2"/>
  <c r="H66" i="2"/>
  <c r="H65" i="2"/>
  <c r="H64" i="2"/>
  <c r="H62" i="2"/>
  <c r="H61" i="2"/>
  <c r="H57" i="2"/>
  <c r="H56" i="2"/>
  <c r="H54" i="2"/>
  <c r="H53" i="2"/>
  <c r="H52" i="2"/>
  <c r="H51" i="2"/>
  <c r="H49" i="2"/>
  <c r="H48" i="2"/>
  <c r="H47" i="2"/>
  <c r="H46" i="2"/>
  <c r="H45" i="2"/>
  <c r="F42" i="2"/>
  <c r="E42" i="2"/>
  <c r="D42" i="2"/>
  <c r="G37" i="2"/>
  <c r="H37" i="2" s="1"/>
  <c r="F37" i="2"/>
  <c r="E37" i="2"/>
  <c r="D37" i="2"/>
  <c r="H36" i="2"/>
  <c r="H35" i="2"/>
  <c r="H34" i="2"/>
  <c r="H33" i="2"/>
  <c r="H32" i="2"/>
  <c r="G30" i="2"/>
  <c r="F30" i="2"/>
  <c r="F77" i="2" s="1"/>
  <c r="D7" i="2" s="1"/>
  <c r="E30" i="2"/>
  <c r="E38" i="2" s="1"/>
  <c r="E43" i="2" s="1"/>
  <c r="E72" i="2" s="1"/>
  <c r="D30" i="2"/>
  <c r="D38" i="2" s="1"/>
  <c r="H29" i="2"/>
  <c r="H28" i="2"/>
  <c r="H27" i="2"/>
  <c r="H26" i="2"/>
  <c r="H25" i="2"/>
  <c r="G74" i="1"/>
  <c r="G41" i="1"/>
  <c r="E71" i="1"/>
  <c r="F71" i="1"/>
  <c r="D71" i="1"/>
  <c r="G70" i="1"/>
  <c r="G71" i="1" s="1"/>
  <c r="G54" i="1"/>
  <c r="G53" i="1"/>
  <c r="G52" i="1"/>
  <c r="G51" i="1"/>
  <c r="G50" i="1"/>
  <c r="G64" i="1"/>
  <c r="G63" i="1"/>
  <c r="G62" i="1"/>
  <c r="G61" i="1"/>
  <c r="G60" i="1"/>
  <c r="G69" i="1"/>
  <c r="G68" i="1"/>
  <c r="G67" i="1"/>
  <c r="G66" i="1"/>
  <c r="G65" i="1"/>
  <c r="G38" i="2" l="1"/>
  <c r="G74" i="2" s="1"/>
  <c r="G75" i="2" s="1"/>
  <c r="H30" i="2"/>
  <c r="H38" i="2" s="1"/>
  <c r="H74" i="2" s="1"/>
  <c r="D43" i="2"/>
  <c r="D72" i="2" s="1"/>
  <c r="E74" i="2"/>
  <c r="E75" i="2" s="1"/>
  <c r="F38" i="2"/>
  <c r="F43" i="2" s="1"/>
  <c r="F72" i="2" s="1"/>
  <c r="E76" i="2" l="1"/>
  <c r="E78" i="2" s="1"/>
  <c r="G40" i="2"/>
  <c r="D74" i="2"/>
  <c r="D75" i="2" s="1"/>
  <c r="G41" i="2"/>
  <c r="H41" i="2" s="1"/>
  <c r="F74" i="2"/>
  <c r="F75" i="2" s="1"/>
  <c r="G70" i="2"/>
  <c r="F76" i="2" l="1"/>
  <c r="F78" i="2" s="1"/>
  <c r="H70" i="2"/>
  <c r="G71" i="2"/>
  <c r="H71" i="2" s="1"/>
  <c r="D76" i="2"/>
  <c r="D78" i="2" s="1"/>
  <c r="H75" i="2"/>
  <c r="H40" i="2"/>
  <c r="G42" i="2"/>
  <c r="G43" i="2" l="1"/>
  <c r="G72" i="2" s="1"/>
  <c r="H42" i="2"/>
  <c r="H43" i="2" s="1"/>
  <c r="G76" i="2" l="1"/>
  <c r="G78" i="2" s="1"/>
  <c r="H78" i="2" s="1"/>
  <c r="H72" i="2"/>
  <c r="H76" i="2" s="1"/>
  <c r="D6" i="2" s="1"/>
  <c r="G37" i="1" l="1"/>
  <c r="E30" i="1"/>
  <c r="F30" i="1"/>
  <c r="G30" i="1"/>
  <c r="D30" i="1"/>
  <c r="H69" i="1" l="1"/>
  <c r="H68" i="1"/>
  <c r="H67" i="1"/>
  <c r="H66" i="1"/>
  <c r="H56" i="1"/>
  <c r="H57" i="1"/>
  <c r="H58" i="1"/>
  <c r="H59" i="1"/>
  <c r="H50" i="1"/>
  <c r="H51" i="1"/>
  <c r="H52" i="1"/>
  <c r="H53" i="1"/>
  <c r="H54" i="1"/>
  <c r="H64" i="1"/>
  <c r="H63" i="1"/>
  <c r="H62" i="1"/>
  <c r="H61" i="1"/>
  <c r="H60" i="1"/>
  <c r="H46" i="1"/>
  <c r="H47" i="1"/>
  <c r="H48" i="1"/>
  <c r="H49" i="1"/>
  <c r="H36" i="1"/>
  <c r="H35" i="1"/>
  <c r="H34" i="1"/>
  <c r="H26" i="1"/>
  <c r="H27" i="1"/>
  <c r="H28" i="1"/>
  <c r="H29" i="1"/>
  <c r="H25" i="1"/>
  <c r="H30" i="1" l="1"/>
  <c r="H33" i="1"/>
  <c r="H55" i="1" l="1"/>
  <c r="H74" i="1" s="1"/>
  <c r="H65" i="1"/>
  <c r="H45" i="1"/>
  <c r="E42" i="1"/>
  <c r="F42" i="1"/>
  <c r="D42" i="1"/>
  <c r="H32" i="1"/>
  <c r="F37" i="1"/>
  <c r="E37" i="1"/>
  <c r="D37" i="1"/>
  <c r="H37" i="1" l="1"/>
  <c r="G38" i="1"/>
  <c r="F38" i="1" l="1"/>
  <c r="F43" i="1" s="1"/>
  <c r="F72" i="1" s="1"/>
  <c r="F74" i="1" s="1"/>
  <c r="F76" i="1" s="1"/>
  <c r="F77" i="1"/>
  <c r="F78" i="1" l="1"/>
  <c r="F75" i="1"/>
  <c r="E38" i="1" l="1"/>
  <c r="E43" i="1" l="1"/>
  <c r="E72" i="1" s="1"/>
  <c r="E74" i="1" l="1"/>
  <c r="E75" i="1" s="1"/>
  <c r="E76" i="1" l="1"/>
  <c r="E78" i="1" s="1"/>
  <c r="D38" i="1" l="1"/>
  <c r="H71" i="1" l="1"/>
  <c r="H41" i="1"/>
  <c r="G40" i="1"/>
  <c r="H38" i="1"/>
  <c r="D43" i="1"/>
  <c r="D72" i="1" s="1"/>
  <c r="H40" i="1" l="1"/>
  <c r="G42" i="1"/>
  <c r="D74" i="1"/>
  <c r="D75" i="1" s="1"/>
  <c r="H70" i="1"/>
  <c r="D76" i="1" l="1"/>
  <c r="D78" i="1" s="1"/>
  <c r="G43" i="1"/>
  <c r="G72" i="1" s="1"/>
  <c r="H72" i="1" s="1"/>
  <c r="H42" i="1"/>
  <c r="H43" i="1" s="1"/>
  <c r="G75" i="1" l="1"/>
  <c r="H75" i="1" s="1"/>
  <c r="G76" i="1" l="1"/>
  <c r="G78" i="1" s="1"/>
  <c r="H78" i="1" s="1"/>
  <c r="H76" i="1"/>
  <c r="D6" i="1" s="1"/>
</calcChain>
</file>

<file path=xl/sharedStrings.xml><?xml version="1.0" encoding="utf-8"?>
<sst xmlns="http://schemas.openxmlformats.org/spreadsheetml/2006/main" count="186" uniqueCount="81">
  <si>
    <t>Форма № 1</t>
  </si>
  <si>
    <t xml:space="preserve">Заказчик </t>
  </si>
  <si>
    <t xml:space="preserve">АО "ЛОЭСК" </t>
  </si>
  <si>
    <t>(наименование организации)</t>
  </si>
  <si>
    <t>"Утвержден" «    »________________2022 г.</t>
  </si>
  <si>
    <t>В том числе возвратных сумм  тыс. руб.</t>
  </si>
  <si>
    <t>(ссылка на документ об утверждении)</t>
  </si>
  <si>
    <t>«    »________________2022 г.</t>
  </si>
  <si>
    <t>СВОДНЫЙ СМЕТНЫЙ РАСЧЕТ СТОИМОСТИ СТРОИТЕЛЬСТВА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</si>
  <si>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</si>
  <si>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</si>
  <si>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</si>
  <si>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</si>
  <si>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</si>
  <si>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</si>
  <si>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</si>
  <si>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</si>
  <si>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</si>
  <si>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прочих</t>
  </si>
  <si>
    <t>Глава 2. Основные объекты строительства</t>
  </si>
  <si>
    <t>ЛС</t>
  </si>
  <si>
    <t>Итого по Главе 2. "Основные объекты строительства"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</si>
  <si>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</si>
  <si>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</si>
  <si>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</si>
  <si>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</si>
  <si>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</si>
  <si>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</si>
  <si>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</si>
  <si>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</si>
  <si>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</si>
  <si>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</si>
  <si>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Затраты заказчика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</si>
  <si>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</si>
  <si>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</si>
  <si>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</si>
  <si>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Главе 10. "Прочие работы и затраты"</t>
  </si>
  <si>
    <t>Итого по Главам 1-10</t>
  </si>
  <si>
    <t>тыс. руб.</t>
  </si>
  <si>
    <r>
      <t xml:space="preserve">Сводный сметный расчет в сумме </t>
    </r>
    <r>
      <rPr>
        <sz val="10"/>
        <color rgb="FFFF0000"/>
        <rFont val="Times New Roman"/>
        <family val="1"/>
        <charset val="204"/>
      </rPr>
      <t/>
    </r>
  </si>
  <si>
    <t>приказ АО "ЛОЭСК" №550а о/д от 29.12.2021</t>
  </si>
  <si>
    <t>в т.ч.Давальческое оборудование с НДС</t>
  </si>
  <si>
    <t>ВСЕГО по сводному расчету  в текущих ценах без давальческого оборудования</t>
  </si>
  <si>
    <t>Строительство проектируемой 2БКТП-2 на территории ЖК "ID Кудрово" в г. Кудрово ЛО 20-1-17-1-08-03-0-1274</t>
  </si>
  <si>
    <t>Строительство 2КЛ-0,4 кВ от 2БКТП-2 на территории ЖК "ID Кудрово" до ГРЩ-1 корп.1 жилого дома в г. Кудрово ЛО 20-1-17-1-08-03-0-1258</t>
  </si>
  <si>
    <t>Строительство 2КЛ-0,4 кВ от 2БКТП-2 на территории ЖК "ID Кудрово" до ГРЩ-2 корп.1 жилого дома в г. Кудрово ЛО 20-1-17-1-08-03-0-1263</t>
  </si>
  <si>
    <t>Строительство 2КЛ-0,4 кВ от 2БКТП-2 на территории ЖК "ID Кудрово" до ГРЩ встроенных помещений корп.1 в г. Кудрово ЛО 20-1-17-1-08-03-0-1264</t>
  </si>
  <si>
    <t>Строительство 2КЛ-10 кВ от проектируемой 2БКРТП-10/0,4 кВ до проектируемой 2БКТП-3 на территории ЖК "ID Кудрово" в г. Кудрово ЛО 20-1-17-1-08-03-0-1272</t>
  </si>
  <si>
    <t>Составлена в ценах по состоянию на 3 кв.2022 г.</t>
  </si>
  <si>
    <t>Пусконаладочные работы 2БКТП-2 на территории ЖК "ID Кудрово" в г. Кудрово ЛО 20-1-17-1-08-03-0-1274</t>
  </si>
  <si>
    <t>Проект Строительство проектируемой 2БКТП-2 на территории ЖК "ID Кудрово" в г. Кудрово ЛО 20-1-17-1-08-03-0-1274</t>
  </si>
  <si>
    <t>КИС Строительство проектируемой 2БКТП-2 на территории ЖК "ID Кудрово" в г. Кудрово ЛО 20-1-17-1-08-03-0-1274</t>
  </si>
  <si>
    <t>Вынос в натуру Строительство проектируемой 2БКТП-2 на территории ЖК "ID Кудрово" в г. Кудрово ЛО 20-1-17-1-08-03-0-1274</t>
  </si>
  <si>
    <t>Схема границ Строительство проектируемой 2БКТП-2 на территории ЖК "ID Кудрово" в г. Кудрово ЛО 20-1-17-1-08-03-0-1274</t>
  </si>
  <si>
    <t>РТН Строительство проектируемой 2БКТП-2 на территории ЖК "ID Кудрово" в г. Кудрово ЛО 20-1-17-1-08-03-0-1274</t>
  </si>
  <si>
    <t>Пусконаладочные работы Строительство 2КЛ-0,4 кВ от 2БКТП-2 на территории ЖК "ID Кудрово" до ГРЩ-1 корп.1 жилого дома в г. Кудрово ЛО 20-1-17-1-08-03-0-1258</t>
  </si>
  <si>
    <t>Проект Строительство 2КЛ-0,4 кВ от 2БКТП-2 на территории ЖК "ID Кудрово" до ГРЩ-1 корп.1 жилого дома в г. Кудрово ЛО 20-1-17-1-08-03-0-1258</t>
  </si>
  <si>
    <t>КИС Строительство 2КЛ-0,4 кВ от 2БКТП-2 на территории ЖК "ID Кудрово" до ГРЩ-1 корп.1 жилого дома в г. Кудрово ЛО 20-1-17-1-08-03-0-1258</t>
  </si>
  <si>
    <t>Вынос в натуру Строительство 2КЛ-0,4 кВ от 2БКТП-2 на территории ЖК "ID Кудрово" до ГРЩ-1 корп.1 жилого дома в г. Кудрово ЛО 20-1-17-1-08-03-0-1258</t>
  </si>
  <si>
    <t>Схема границ Строительство 2КЛ-0,4 кВ от 2БКТП-2 на территории ЖК "ID Кудрово" до ГРЩ-1 корп.1 жилого дома в г. Кудрово ЛО 20-1-17-1-08-03-0-1258</t>
  </si>
  <si>
    <t>РТН Строительство 2КЛ-0,4 кВ от 2БКТП-2 на территории ЖК "ID Кудрово" до ГРЩ-1 корп.1 жилого дома в г. Кудрово ЛО 20-1-17-1-08-03-0-1258</t>
  </si>
  <si>
    <t>Пусконаладочные работы Строительство 2КЛ-0,4 кВ от 2БКТП-2 на территории ЖК "ID Кудрово" до ГРЩ-2 корп.1 жилого дома в г. Кудрово ЛО 20-1-17-1-08-03-0-1263</t>
  </si>
  <si>
    <t>Проект Строительство 2КЛ-0,4 кВ от 2БКТП-2 на территории ЖК "ID Кудрово" до ГРЩ-2 корп.1 жилого дома в г. Кудрово ЛО 20-1-17-1-08-03-0-1263</t>
  </si>
  <si>
    <t>КИС Строительство 2КЛ-0,4 кВ от 2БКТП-2 на территории ЖК "ID Кудрово" до ГРЩ-2 корп.1 жилого дома в г. Кудрово ЛО 20-1-17-1-08-03-0-1263</t>
  </si>
  <si>
    <t>Вынос в натуру Строительство 2КЛ-0,4 кВ от 2БКТП-2 на территории ЖК "ID Кудрово" до ГРЩ-2 корп.1 жилого дома в г. Кудрово ЛО 20-1-17-1-08-03-0-1263</t>
  </si>
  <si>
    <t>Схема границ Строительство 2КЛ-0,4 кВ от 2БКТП-2 на территории ЖК "ID Кудрово" до ГРЩ-2 корп.1 жилого дома в г. Кудрово ЛО 20-1-17-1-08-03-0-1263</t>
  </si>
  <si>
    <t>РТН Строительство 2КЛ-0,4 кВ от 2БКТП-2 на территории ЖК "ID Кудрово" до ГРЩ-2 корп.1 жилого дома в г. Кудрово ЛО 20-1-17-1-08-03-0-1263</t>
  </si>
  <si>
    <t>Проект Строительство 2КЛ-0,4 кВ от 2БКТП-2 на территории ЖК "ID Кудрово" до ГРЩ встроенных помещений корп.1 в г. Кудрово ЛО 20-1-17-1-08-03-0-1264</t>
  </si>
  <si>
    <t>КИС Строительство 2КЛ-0,4 кВ от 2БКТП-2 на территории ЖК "ID Кудрово" до ГРЩ встроенных помещений корп.1 в г. Кудрово ЛО 20-1-17-1-08-03-0-1264</t>
  </si>
  <si>
    <t>Вынос в натуру Строительство 2КЛ-0,4 кВ от 2БКТП-2 на территории ЖК "ID Кудрово" до ГРЩ встроенных помещений корп.1 в г. Кудрово ЛО 20-1-17-1-08-03-0-1264</t>
  </si>
  <si>
    <t>Схема границ Строительство 2КЛ-0,4 кВ от 2БКТП-2 на территории ЖК "ID Кудрово" до ГРЩ встроенных помещений корп.1 в г. Кудрово ЛО 20-1-17-1-08-03-0-1264</t>
  </si>
  <si>
    <t>РТН Строительство 2КЛ-0,4 кВ от 2БКТП-2 на территории ЖК "ID Кудрово" до ГРЩ встроенных помещений корп.1 в г. Кудрово ЛО 20-1-17-1-08-03-0-1264</t>
  </si>
  <si>
    <t>Пусконаладочные работы Строительство 2КЛ-10 кВ от проектируемой 2БКРТП-10/0,4 кВ до проектируемой 2БКТП-3 на территории ЖК "ID Кудрово" в г. Кудрово ЛО 20-1-17-1-08-03-0-1272</t>
  </si>
  <si>
    <t>Проект Строительство 2КЛ-10 кВ от проектируемой 2БКРТП-10/0,4 кВ до проектируемой 2БКТП-3 на территории ЖК "ID Кудрово" в г. Кудрово ЛО 20-1-17-1-08-03-0-1272</t>
  </si>
  <si>
    <t>КИС Строительство 2КЛ-10 кВ от проектируемой 2БКРТП-10/0,4 кВ до проектируемой 2БКТП-3 на территории ЖК "ID Кудрово" в г. Кудрово ЛО 20-1-17-1-08-03-0-1272</t>
  </si>
  <si>
    <t>Вынос в натуру Строительство 2КЛ-10 кВ от проектируемой 2БКРТП-10/0,4 кВ до проектируемой 2БКТП-3 на территории ЖК "ID Кудрово" в г. Кудрово ЛО 20-1-17-1-08-03-0-1272</t>
  </si>
  <si>
    <t>Схема границ Строительство 2КЛ-10 кВ от проектируемой 2БКРТП-10/0,4 кВ до проектируемой 2БКТП-3 на территории ЖК "ID Кудрово" в г. Кудрово ЛО 20-1-17-1-08-03-0-1272</t>
  </si>
  <si>
    <t>РТН Строительство 2КЛ-10 кВ от проектируемой 2БКРТП-10/0,4 кВ до проектируемой 2БКТП-3 на территории ЖК "ID Кудрово" в г. Кудрово ЛО 20-1-17-1-08-03-0-1272</t>
  </si>
  <si>
    <t>Пусконаладочные работы Строительство 2КЛ-0,4 кВ от 2БКТП-2 на территории ЖК "ID Кудрово" до ГРЩ встроенных помещений корп.1 в г. Кудрово ЛО 20-1-17-1-08-03-0-1264</t>
  </si>
  <si>
    <t>Составлена в базовых ценах</t>
  </si>
  <si>
    <t>Строительство 2БКТП-10/0,4 кВ мощностью 6,4 МВА, КЛ-10/0,4 кВ протяженностью 8 км для технологического присоединения заявителя в соответствии с договором № 17-015/005-ПС-20 (2 и 3 этап) в г.Кудрово 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</si>
</sst>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53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4" fontId="1" fillId="0" borderId="3" xfId="0" applyNumberFormat="1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49" fontId="1" fillId="0" borderId="3" xfId="0" quotePrefix="1" applyNumberFormat="1" applyFont="1" applyFill="1" applyBorder="1" applyAlignment="1">
      <alignment horizontal="left" vertical="top" wrapText="1"/>
    </xf>
    <xf numFmtId="4" fontId="1" fillId="0" borderId="3" xfId="0" applyNumberFormat="1" applyFont="1" applyFill="1" applyBorder="1" applyAlignment="1">
      <alignment horizontal="right" vertical="top"/>
    </xf>
    <xf numFmtId="0" fontId="1" fillId="0" borderId="3" xfId="0" applyFont="1" applyFill="1" applyBorder="1" applyAlignment="1">
      <alignment horizontal="center" vertical="top"/>
    </xf>
    <xf numFmtId="4" fontId="7" fillId="0" borderId="3" xfId="0" applyNumberFormat="1" applyFont="1" applyFill="1" applyBorder="1" applyAlignment="1" applyProtection="1">
      <alignment horizontal="right" vertical="center" wrapText="1"/>
    </xf>
    <xf numFmtId="4" fontId="8" fillId="0" borderId="3" xfId="0" applyNumberFormat="1" applyFont="1" applyFill="1" applyBorder="1" applyAlignment="1" applyProtection="1">
      <alignment horizontal="right" vertical="center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49" fontId="2" fillId="0" borderId="3" xfId="0" applyNumberFormat="1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исх-данные"/>
      <sheetName val="3_гидромет"/>
      <sheetName val="база"/>
      <sheetName val="Main list"/>
      <sheetName val="ПД-2.2"/>
      <sheetName val="6"/>
      <sheetName val="1.14"/>
      <sheetName val="1.7"/>
      <sheetName val="#ССЫЛК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АСУ-линия-1"/>
      <sheetName val="ТЗ АСУ-1"/>
      <sheetName val="3 Сл.-структура затрат"/>
      <sheetName val="_x0000__x0000_"/>
      <sheetName val="ПС 110 кВ (доп)"/>
      <sheetName val="W28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10" zoomScale="75" zoomScaleNormal="75" zoomScaleSheetLayoutView="75" workbookViewId="0">
      <selection activeCell="F70" sqref="F70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8" t="s">
        <v>2</v>
      </c>
      <c r="D2" s="38"/>
      <c r="E2" s="38"/>
      <c r="F2" s="38"/>
      <c r="G2" s="38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5" t="s">
        <v>39</v>
      </c>
      <c r="C6" s="45"/>
      <c r="D6" s="24">
        <f>H76</f>
        <v>63084.008126000001</v>
      </c>
      <c r="E6" s="2" t="s">
        <v>38</v>
      </c>
      <c r="F6" s="2"/>
      <c r="G6" s="2"/>
      <c r="H6" s="2"/>
    </row>
    <row r="7" spans="2:8" x14ac:dyDescent="0.2">
      <c r="B7" s="46" t="s">
        <v>5</v>
      </c>
      <c r="C7" s="46"/>
      <c r="D7" s="24">
        <f>F77</f>
        <v>30058.056</v>
      </c>
      <c r="E7" s="2" t="s">
        <v>38</v>
      </c>
      <c r="F7" s="2"/>
      <c r="G7" s="2"/>
      <c r="H7" s="2"/>
    </row>
    <row r="8" spans="2:8" ht="28.5" customHeight="1" x14ac:dyDescent="0.2">
      <c r="C8" s="39" t="s">
        <v>80</v>
      </c>
      <c r="D8" s="40"/>
      <c r="E8" s="40"/>
      <c r="F8" s="40"/>
      <c r="G8" s="40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3.25" customHeight="1" x14ac:dyDescent="0.2">
      <c r="C15" s="41" t="s">
        <v>80</v>
      </c>
      <c r="D15" s="38"/>
      <c r="E15" s="38"/>
      <c r="F15" s="38"/>
      <c r="G15" s="38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B18" s="1" t="s">
        <v>48</v>
      </c>
      <c r="D18" s="13"/>
      <c r="E18" s="2"/>
      <c r="F18" s="2"/>
      <c r="G18" s="2"/>
      <c r="H18" s="2"/>
    </row>
    <row r="19" spans="1:8" ht="12.75" customHeight="1" x14ac:dyDescent="0.2">
      <c r="A19" s="42" t="s">
        <v>10</v>
      </c>
      <c r="B19" s="43" t="s">
        <v>11</v>
      </c>
      <c r="C19" s="43" t="s">
        <v>12</v>
      </c>
      <c r="D19" s="44" t="s">
        <v>13</v>
      </c>
      <c r="E19" s="44"/>
      <c r="F19" s="44"/>
      <c r="G19" s="44"/>
      <c r="H19" s="42" t="s">
        <v>14</v>
      </c>
    </row>
    <row r="20" spans="1:8" x14ac:dyDescent="0.2">
      <c r="A20" s="42"/>
      <c r="B20" s="43"/>
      <c r="C20" s="43"/>
      <c r="D20" s="42" t="s">
        <v>15</v>
      </c>
      <c r="E20" s="42" t="s">
        <v>16</v>
      </c>
      <c r="F20" s="42" t="s">
        <v>17</v>
      </c>
      <c r="G20" s="42" t="s">
        <v>18</v>
      </c>
      <c r="H20" s="42"/>
    </row>
    <row r="21" spans="1:8" x14ac:dyDescent="0.2">
      <c r="A21" s="42"/>
      <c r="B21" s="43"/>
      <c r="C21" s="43"/>
      <c r="D21" s="42"/>
      <c r="E21" s="42"/>
      <c r="F21" s="42"/>
      <c r="G21" s="42"/>
      <c r="H21" s="42"/>
    </row>
    <row r="22" spans="1:8" x14ac:dyDescent="0.2">
      <c r="A22" s="42"/>
      <c r="B22" s="43"/>
      <c r="C22" s="43"/>
      <c r="D22" s="42"/>
      <c r="E22" s="42"/>
      <c r="F22" s="42"/>
      <c r="G22" s="42"/>
      <c r="H22" s="42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x14ac:dyDescent="0.2">
      <c r="A24" s="36" t="s">
        <v>19</v>
      </c>
      <c r="B24" s="37"/>
      <c r="C24" s="37"/>
      <c r="D24" s="37"/>
      <c r="E24" s="37"/>
      <c r="F24" s="37"/>
      <c r="G24" s="37"/>
      <c r="H24" s="37"/>
    </row>
    <row r="25" spans="1:8" ht="25.5" x14ac:dyDescent="0.2">
      <c r="A25" s="29">
        <v>1</v>
      </c>
      <c r="B25" s="30" t="s">
        <v>20</v>
      </c>
      <c r="C25" s="31" t="s">
        <v>43</v>
      </c>
      <c r="D25" s="27">
        <v>2301.5</v>
      </c>
      <c r="E25" s="27">
        <v>291.70999999999998</v>
      </c>
      <c r="F25" s="32">
        <v>25048.38</v>
      </c>
      <c r="G25" s="32">
        <v>0</v>
      </c>
      <c r="H25" s="28">
        <f>D25+E25+G25+F25</f>
        <v>27641.59</v>
      </c>
    </row>
    <row r="26" spans="1:8" ht="38.25" x14ac:dyDescent="0.2">
      <c r="A26" s="29">
        <v>2</v>
      </c>
      <c r="B26" s="30" t="s">
        <v>20</v>
      </c>
      <c r="C26" s="31" t="s">
        <v>44</v>
      </c>
      <c r="D26" s="27">
        <v>820.93</v>
      </c>
      <c r="E26" s="27">
        <v>109.63</v>
      </c>
      <c r="F26" s="32">
        <v>0</v>
      </c>
      <c r="G26" s="32">
        <v>0</v>
      </c>
      <c r="H26" s="28">
        <f t="shared" ref="H26:H29" si="0">D26+E26+G26+F26</f>
        <v>930.56</v>
      </c>
    </row>
    <row r="27" spans="1:8" ht="38.25" x14ac:dyDescent="0.2">
      <c r="A27" s="29">
        <v>3</v>
      </c>
      <c r="B27" s="30" t="s">
        <v>20</v>
      </c>
      <c r="C27" s="31" t="s">
        <v>45</v>
      </c>
      <c r="D27" s="27">
        <v>6214.88</v>
      </c>
      <c r="E27" s="27">
        <v>678.84</v>
      </c>
      <c r="F27" s="32">
        <v>0</v>
      </c>
      <c r="G27" s="32">
        <v>0</v>
      </c>
      <c r="H27" s="28">
        <f t="shared" si="0"/>
        <v>6893.72</v>
      </c>
    </row>
    <row r="28" spans="1:8" ht="38.25" x14ac:dyDescent="0.2">
      <c r="A28" s="29">
        <v>4</v>
      </c>
      <c r="B28" s="30" t="s">
        <v>20</v>
      </c>
      <c r="C28" s="31" t="s">
        <v>46</v>
      </c>
      <c r="D28" s="27">
        <v>751.26</v>
      </c>
      <c r="E28" s="27">
        <v>111.05</v>
      </c>
      <c r="F28" s="32">
        <v>0</v>
      </c>
      <c r="G28" s="32">
        <v>0</v>
      </c>
      <c r="H28" s="28">
        <f t="shared" si="0"/>
        <v>862.31</v>
      </c>
    </row>
    <row r="29" spans="1:8" ht="38.25" x14ac:dyDescent="0.2">
      <c r="A29" s="29">
        <v>5</v>
      </c>
      <c r="B29" s="30" t="s">
        <v>20</v>
      </c>
      <c r="C29" s="31" t="s">
        <v>47</v>
      </c>
      <c r="D29" s="27">
        <v>5415.46</v>
      </c>
      <c r="E29" s="27">
        <v>632.66999999999996</v>
      </c>
      <c r="F29" s="32">
        <v>0</v>
      </c>
      <c r="G29" s="32">
        <v>0</v>
      </c>
      <c r="H29" s="28">
        <f t="shared" si="0"/>
        <v>6048.13</v>
      </c>
    </row>
    <row r="30" spans="1:8" x14ac:dyDescent="0.2">
      <c r="A30" s="33"/>
      <c r="B30" s="49" t="s">
        <v>21</v>
      </c>
      <c r="C30" s="50"/>
      <c r="D30" s="28">
        <f>D25+D26+D27+D28+D29</f>
        <v>15504.029999999999</v>
      </c>
      <c r="E30" s="28">
        <f t="shared" ref="E30:G30" si="1">E25+E26+E27+E28+E29</f>
        <v>1823.9</v>
      </c>
      <c r="F30" s="28">
        <f t="shared" si="1"/>
        <v>25048.38</v>
      </c>
      <c r="G30" s="28">
        <f t="shared" si="1"/>
        <v>0</v>
      </c>
      <c r="H30" s="28">
        <f>H25+H26+H27+H28+H29</f>
        <v>42376.31</v>
      </c>
    </row>
    <row r="31" spans="1:8" x14ac:dyDescent="0.2">
      <c r="A31" s="51" t="s">
        <v>22</v>
      </c>
      <c r="B31" s="52"/>
      <c r="C31" s="52"/>
      <c r="D31" s="52"/>
      <c r="E31" s="52"/>
      <c r="F31" s="52"/>
      <c r="G31" s="52"/>
      <c r="H31" s="52"/>
    </row>
    <row r="32" spans="1:8" ht="25.5" x14ac:dyDescent="0.2">
      <c r="A32" s="29">
        <v>12</v>
      </c>
      <c r="B32" s="30" t="s">
        <v>20</v>
      </c>
      <c r="C32" s="30" t="s">
        <v>49</v>
      </c>
      <c r="D32" s="32">
        <v>0</v>
      </c>
      <c r="E32" s="32">
        <v>0</v>
      </c>
      <c r="F32" s="32">
        <v>0</v>
      </c>
      <c r="G32" s="28">
        <v>888.74</v>
      </c>
      <c r="H32" s="28">
        <f>G32+D32+E32+F32</f>
        <v>888.74</v>
      </c>
    </row>
    <row r="33" spans="1:8" ht="38.25" x14ac:dyDescent="0.2">
      <c r="A33" s="29">
        <v>13</v>
      </c>
      <c r="B33" s="30" t="s">
        <v>20</v>
      </c>
      <c r="C33" s="30" t="s">
        <v>55</v>
      </c>
      <c r="D33" s="32">
        <v>0</v>
      </c>
      <c r="E33" s="32">
        <v>0</v>
      </c>
      <c r="F33" s="32">
        <v>0</v>
      </c>
      <c r="G33" s="28">
        <v>11.46</v>
      </c>
      <c r="H33" s="28">
        <f t="shared" ref="H33:H36" si="2">G33+D33+E33+F33</f>
        <v>11.46</v>
      </c>
    </row>
    <row r="34" spans="1:8" ht="38.25" x14ac:dyDescent="0.2">
      <c r="A34" s="29">
        <v>14</v>
      </c>
      <c r="B34" s="30" t="s">
        <v>20</v>
      </c>
      <c r="C34" s="30" t="s">
        <v>61</v>
      </c>
      <c r="D34" s="32">
        <v>0</v>
      </c>
      <c r="E34" s="32">
        <v>0</v>
      </c>
      <c r="F34" s="32">
        <v>0</v>
      </c>
      <c r="G34" s="28">
        <v>23.42</v>
      </c>
      <c r="H34" s="28">
        <f t="shared" si="2"/>
        <v>23.42</v>
      </c>
    </row>
    <row r="35" spans="1:8" ht="51" x14ac:dyDescent="0.2">
      <c r="A35" s="29">
        <v>15</v>
      </c>
      <c r="B35" s="30" t="s">
        <v>20</v>
      </c>
      <c r="C35" s="30" t="s">
        <v>78</v>
      </c>
      <c r="D35" s="32">
        <v>0</v>
      </c>
      <c r="E35" s="32">
        <v>0</v>
      </c>
      <c r="F35" s="32">
        <v>0</v>
      </c>
      <c r="G35" s="28">
        <v>11.71</v>
      </c>
      <c r="H35" s="28">
        <f t="shared" si="2"/>
        <v>11.71</v>
      </c>
    </row>
    <row r="36" spans="1:8" ht="51" x14ac:dyDescent="0.2">
      <c r="A36" s="29">
        <v>16</v>
      </c>
      <c r="B36" s="30" t="s">
        <v>20</v>
      </c>
      <c r="C36" s="30" t="s">
        <v>72</v>
      </c>
      <c r="D36" s="32">
        <v>0</v>
      </c>
      <c r="E36" s="32">
        <v>0</v>
      </c>
      <c r="F36" s="32">
        <v>0</v>
      </c>
      <c r="G36" s="28">
        <v>10.62</v>
      </c>
      <c r="H36" s="28">
        <f t="shared" si="2"/>
        <v>10.62</v>
      </c>
    </row>
    <row r="37" spans="1:8" x14ac:dyDescent="0.2">
      <c r="A37" s="33"/>
      <c r="B37" s="49" t="s">
        <v>23</v>
      </c>
      <c r="C37" s="50"/>
      <c r="D37" s="32">
        <f>D32</f>
        <v>0</v>
      </c>
      <c r="E37" s="32">
        <f>E32</f>
        <v>0</v>
      </c>
      <c r="F37" s="32">
        <f>F32</f>
        <v>0</v>
      </c>
      <c r="G37" s="28">
        <f>G32+G33+G34+G35+G36</f>
        <v>945.95</v>
      </c>
      <c r="H37" s="28">
        <f>G37+F37+E37+D37</f>
        <v>945.95</v>
      </c>
    </row>
    <row r="38" spans="1:8" x14ac:dyDescent="0.2">
      <c r="A38" s="33"/>
      <c r="B38" s="49" t="s">
        <v>24</v>
      </c>
      <c r="C38" s="50"/>
      <c r="D38" s="28">
        <f>D30+D37</f>
        <v>15504.029999999999</v>
      </c>
      <c r="E38" s="28">
        <f>E30+E37</f>
        <v>1823.9</v>
      </c>
      <c r="F38" s="28">
        <f>F30+F37</f>
        <v>25048.38</v>
      </c>
      <c r="G38" s="28">
        <f>G30+G37</f>
        <v>945.95</v>
      </c>
      <c r="H38" s="28">
        <f>H30+H37</f>
        <v>43322.259999999995</v>
      </c>
    </row>
    <row r="39" spans="1:8" x14ac:dyDescent="0.2">
      <c r="A39" s="51" t="s">
        <v>35</v>
      </c>
      <c r="B39" s="52"/>
      <c r="C39" s="52"/>
      <c r="D39" s="52"/>
      <c r="E39" s="52"/>
      <c r="F39" s="52"/>
      <c r="G39" s="52"/>
      <c r="H39" s="52"/>
    </row>
    <row r="40" spans="1:8" ht="38.25" x14ac:dyDescent="0.2">
      <c r="A40" s="29">
        <v>18</v>
      </c>
      <c r="B40" s="30" t="s">
        <v>40</v>
      </c>
      <c r="C40" s="30" t="s">
        <v>33</v>
      </c>
      <c r="D40" s="32">
        <v>0</v>
      </c>
      <c r="E40" s="32">
        <v>0</v>
      </c>
      <c r="F40" s="32">
        <v>0</v>
      </c>
      <c r="G40" s="28">
        <f>(D38+E38+F38)/100*2.14</f>
        <v>906.85303399999998</v>
      </c>
      <c r="H40" s="28">
        <f>D40+E40+F40+G40</f>
        <v>906.85303399999998</v>
      </c>
    </row>
    <row r="41" spans="1:8" ht="38.25" x14ac:dyDescent="0.2">
      <c r="A41" s="18">
        <v>19</v>
      </c>
      <c r="B41" s="19" t="s">
        <v>40</v>
      </c>
      <c r="C41" s="26" t="s">
        <v>34</v>
      </c>
      <c r="D41" s="21">
        <v>0</v>
      </c>
      <c r="E41" s="21">
        <v>0</v>
      </c>
      <c r="F41" s="21">
        <v>0</v>
      </c>
      <c r="G41" s="20">
        <f>(D38+E38+F38+G45+G55+G65+G38+G46+G47+G48+G49+G60+G61+G62+G63+G64+G50+G51+G52+G53+G54+G56+G57+G58+G59+G66+G67+G68+G69)/100*8.44</f>
        <v>3903.7059360000003</v>
      </c>
      <c r="H41" s="20">
        <f>D41+E41+F41+G41</f>
        <v>3903.7059360000003</v>
      </c>
    </row>
    <row r="42" spans="1:8" x14ac:dyDescent="0.2">
      <c r="A42" s="22"/>
      <c r="B42" s="47" t="s">
        <v>36</v>
      </c>
      <c r="C42" s="48"/>
      <c r="D42" s="21">
        <f>D40+D41</f>
        <v>0</v>
      </c>
      <c r="E42" s="21">
        <f t="shared" ref="E42:F42" si="3">E40+E41</f>
        <v>0</v>
      </c>
      <c r="F42" s="21">
        <f t="shared" si="3"/>
        <v>0</v>
      </c>
      <c r="G42" s="21">
        <f>G40+G41</f>
        <v>4810.55897</v>
      </c>
      <c r="H42" s="20">
        <f>D42+E42+F42+G42</f>
        <v>4810.55897</v>
      </c>
    </row>
    <row r="43" spans="1:8" x14ac:dyDescent="0.2">
      <c r="A43" s="22"/>
      <c r="B43" s="47" t="s">
        <v>37</v>
      </c>
      <c r="C43" s="48"/>
      <c r="D43" s="20">
        <f>D38+D42</f>
        <v>15504.029999999999</v>
      </c>
      <c r="E43" s="20">
        <f t="shared" ref="E43:F43" si="4">E38+E42</f>
        <v>1823.9</v>
      </c>
      <c r="F43" s="20">
        <f t="shared" si="4"/>
        <v>25048.38</v>
      </c>
      <c r="G43" s="20">
        <f>G38+G42</f>
        <v>5756.5089699999999</v>
      </c>
      <c r="H43" s="20">
        <f>H42+H38</f>
        <v>48132.818969999993</v>
      </c>
    </row>
    <row r="44" spans="1:8" x14ac:dyDescent="0.2">
      <c r="A44" s="36" t="s">
        <v>25</v>
      </c>
      <c r="B44" s="37"/>
      <c r="C44" s="37"/>
      <c r="D44" s="37"/>
      <c r="E44" s="37"/>
      <c r="F44" s="37"/>
      <c r="G44" s="37"/>
      <c r="H44" s="37"/>
    </row>
    <row r="45" spans="1:8" ht="38.25" x14ac:dyDescent="0.2">
      <c r="A45" s="18">
        <v>20</v>
      </c>
      <c r="B45" s="23"/>
      <c r="C45" s="19" t="s">
        <v>50</v>
      </c>
      <c r="D45" s="21">
        <v>0</v>
      </c>
      <c r="E45" s="21">
        <v>0</v>
      </c>
      <c r="F45" s="21">
        <v>0</v>
      </c>
      <c r="G45" s="20">
        <v>1284.98</v>
      </c>
      <c r="H45" s="20">
        <f>G45+F45+E45+D45</f>
        <v>1284.98</v>
      </c>
    </row>
    <row r="46" spans="1:8" ht="38.25" x14ac:dyDescent="0.2">
      <c r="A46" s="18">
        <v>21</v>
      </c>
      <c r="B46" s="23"/>
      <c r="C46" s="19" t="s">
        <v>56</v>
      </c>
      <c r="D46" s="21">
        <v>0</v>
      </c>
      <c r="E46" s="21">
        <v>0</v>
      </c>
      <c r="F46" s="21">
        <v>0</v>
      </c>
      <c r="G46" s="20">
        <v>75.36</v>
      </c>
      <c r="H46" s="20">
        <f t="shared" ref="H46:H49" si="5">G46+F46+E46+D46</f>
        <v>75.36</v>
      </c>
    </row>
    <row r="47" spans="1:8" ht="38.25" x14ac:dyDescent="0.2">
      <c r="A47" s="18">
        <v>22</v>
      </c>
      <c r="B47" s="23"/>
      <c r="C47" s="19" t="s">
        <v>62</v>
      </c>
      <c r="D47" s="21">
        <v>0</v>
      </c>
      <c r="E47" s="21">
        <v>0</v>
      </c>
      <c r="F47" s="21">
        <v>0</v>
      </c>
      <c r="G47" s="20">
        <v>553.37</v>
      </c>
      <c r="H47" s="20">
        <f t="shared" si="5"/>
        <v>553.37</v>
      </c>
    </row>
    <row r="48" spans="1:8" ht="38.25" x14ac:dyDescent="0.2">
      <c r="A48" s="18">
        <v>23</v>
      </c>
      <c r="B48" s="23"/>
      <c r="C48" s="19" t="s">
        <v>67</v>
      </c>
      <c r="D48" s="21">
        <v>0</v>
      </c>
      <c r="E48" s="21">
        <v>0</v>
      </c>
      <c r="F48" s="21">
        <v>0</v>
      </c>
      <c r="G48" s="20">
        <v>69.92</v>
      </c>
      <c r="H48" s="20">
        <f t="shared" si="5"/>
        <v>69.92</v>
      </c>
    </row>
    <row r="49" spans="1:8" ht="38.25" x14ac:dyDescent="0.2">
      <c r="A49" s="18">
        <v>24</v>
      </c>
      <c r="B49" s="23"/>
      <c r="C49" s="19" t="s">
        <v>73</v>
      </c>
      <c r="D49" s="21">
        <v>0</v>
      </c>
      <c r="E49" s="21">
        <v>0</v>
      </c>
      <c r="F49" s="21">
        <v>0</v>
      </c>
      <c r="G49" s="20">
        <v>484.7</v>
      </c>
      <c r="H49" s="20">
        <f t="shared" si="5"/>
        <v>484.7</v>
      </c>
    </row>
    <row r="50" spans="1:8" ht="25.5" x14ac:dyDescent="0.2">
      <c r="A50" s="18">
        <v>33</v>
      </c>
      <c r="B50" s="23"/>
      <c r="C50" s="19" t="s">
        <v>51</v>
      </c>
      <c r="D50" s="21">
        <v>0</v>
      </c>
      <c r="E50" s="21">
        <v>0</v>
      </c>
      <c r="F50" s="21">
        <v>0</v>
      </c>
      <c r="G50" s="28">
        <f>144.5/5</f>
        <v>28.9</v>
      </c>
      <c r="H50" s="20">
        <f t="shared" ref="H50:H70" si="6">G50+F50+E50+D50</f>
        <v>28.9</v>
      </c>
    </row>
    <row r="51" spans="1:8" ht="38.25" x14ac:dyDescent="0.2">
      <c r="A51" s="18">
        <v>34</v>
      </c>
      <c r="B51" s="23"/>
      <c r="C51" s="19" t="s">
        <v>57</v>
      </c>
      <c r="D51" s="21">
        <v>0</v>
      </c>
      <c r="E51" s="21">
        <v>0</v>
      </c>
      <c r="F51" s="21">
        <v>0</v>
      </c>
      <c r="G51" s="28">
        <f t="shared" ref="G51:G54" si="7">144.5/5</f>
        <v>28.9</v>
      </c>
      <c r="H51" s="20">
        <f t="shared" si="6"/>
        <v>28.9</v>
      </c>
    </row>
    <row r="52" spans="1:8" ht="38.25" x14ac:dyDescent="0.2">
      <c r="A52" s="18">
        <v>35</v>
      </c>
      <c r="B52" s="23"/>
      <c r="C52" s="19" t="s">
        <v>63</v>
      </c>
      <c r="D52" s="21">
        <v>0</v>
      </c>
      <c r="E52" s="21">
        <v>0</v>
      </c>
      <c r="F52" s="21">
        <v>0</v>
      </c>
      <c r="G52" s="28">
        <f t="shared" si="7"/>
        <v>28.9</v>
      </c>
      <c r="H52" s="20">
        <f t="shared" si="6"/>
        <v>28.9</v>
      </c>
    </row>
    <row r="53" spans="1:8" ht="38.25" x14ac:dyDescent="0.2">
      <c r="A53" s="18">
        <v>36</v>
      </c>
      <c r="B53" s="23"/>
      <c r="C53" s="19" t="s">
        <v>68</v>
      </c>
      <c r="D53" s="21">
        <v>0</v>
      </c>
      <c r="E53" s="21">
        <v>0</v>
      </c>
      <c r="F53" s="21">
        <v>0</v>
      </c>
      <c r="G53" s="28">
        <f t="shared" si="7"/>
        <v>28.9</v>
      </c>
      <c r="H53" s="20">
        <f t="shared" si="6"/>
        <v>28.9</v>
      </c>
    </row>
    <row r="54" spans="1:8" ht="38.25" x14ac:dyDescent="0.2">
      <c r="A54" s="18">
        <v>37</v>
      </c>
      <c r="B54" s="23"/>
      <c r="C54" s="19" t="s">
        <v>74</v>
      </c>
      <c r="D54" s="21">
        <v>0</v>
      </c>
      <c r="E54" s="21">
        <v>0</v>
      </c>
      <c r="F54" s="21">
        <v>0</v>
      </c>
      <c r="G54" s="28">
        <f t="shared" si="7"/>
        <v>28.9</v>
      </c>
      <c r="H54" s="20">
        <f t="shared" si="6"/>
        <v>28.9</v>
      </c>
    </row>
    <row r="55" spans="1:8" ht="38.25" x14ac:dyDescent="0.2">
      <c r="A55" s="18">
        <v>38</v>
      </c>
      <c r="B55" s="23"/>
      <c r="C55" s="19" t="s">
        <v>52</v>
      </c>
      <c r="D55" s="21">
        <v>0</v>
      </c>
      <c r="E55" s="21">
        <v>0</v>
      </c>
      <c r="F55" s="21">
        <v>0</v>
      </c>
      <c r="G55" s="28">
        <f>104.6/5</f>
        <v>20.919999999999998</v>
      </c>
      <c r="H55" s="20">
        <f t="shared" si="6"/>
        <v>20.919999999999998</v>
      </c>
    </row>
    <row r="56" spans="1:8" ht="38.25" x14ac:dyDescent="0.2">
      <c r="A56" s="18">
        <v>39</v>
      </c>
      <c r="B56" s="23"/>
      <c r="C56" s="19" t="s">
        <v>58</v>
      </c>
      <c r="D56" s="21">
        <v>0</v>
      </c>
      <c r="E56" s="21">
        <v>0</v>
      </c>
      <c r="F56" s="21">
        <v>0</v>
      </c>
      <c r="G56" s="28">
        <f t="shared" ref="G56:G59" si="8">104.6/5</f>
        <v>20.919999999999998</v>
      </c>
      <c r="H56" s="20">
        <f t="shared" si="6"/>
        <v>20.919999999999998</v>
      </c>
    </row>
    <row r="57" spans="1:8" ht="38.25" x14ac:dyDescent="0.2">
      <c r="A57" s="18">
        <v>40</v>
      </c>
      <c r="B57" s="23"/>
      <c r="C57" s="19" t="s">
        <v>64</v>
      </c>
      <c r="D57" s="21">
        <v>0</v>
      </c>
      <c r="E57" s="21">
        <v>0</v>
      </c>
      <c r="F57" s="21">
        <v>0</v>
      </c>
      <c r="G57" s="28">
        <f t="shared" si="8"/>
        <v>20.919999999999998</v>
      </c>
      <c r="H57" s="20">
        <f t="shared" si="6"/>
        <v>20.919999999999998</v>
      </c>
    </row>
    <row r="58" spans="1:8" ht="38.25" x14ac:dyDescent="0.2">
      <c r="A58" s="18">
        <v>41</v>
      </c>
      <c r="B58" s="23"/>
      <c r="C58" s="19" t="s">
        <v>69</v>
      </c>
      <c r="D58" s="21">
        <v>0</v>
      </c>
      <c r="E58" s="21">
        <v>0</v>
      </c>
      <c r="F58" s="21">
        <v>0</v>
      </c>
      <c r="G58" s="28">
        <f t="shared" si="8"/>
        <v>20.919999999999998</v>
      </c>
      <c r="H58" s="20">
        <f t="shared" si="6"/>
        <v>20.919999999999998</v>
      </c>
    </row>
    <row r="59" spans="1:8" ht="38.25" x14ac:dyDescent="0.2">
      <c r="A59" s="18">
        <v>42</v>
      </c>
      <c r="B59" s="23"/>
      <c r="C59" s="19" t="s">
        <v>75</v>
      </c>
      <c r="D59" s="21">
        <v>0</v>
      </c>
      <c r="E59" s="21">
        <v>0</v>
      </c>
      <c r="F59" s="21">
        <v>0</v>
      </c>
      <c r="G59" s="28">
        <f t="shared" si="8"/>
        <v>20.919999999999998</v>
      </c>
      <c r="H59" s="20">
        <f t="shared" si="6"/>
        <v>20.919999999999998</v>
      </c>
    </row>
    <row r="60" spans="1:8" ht="38.25" x14ac:dyDescent="0.2">
      <c r="A60" s="18">
        <v>45</v>
      </c>
      <c r="B60" s="23"/>
      <c r="C60" s="19" t="s">
        <v>53</v>
      </c>
      <c r="D60" s="21">
        <v>0</v>
      </c>
      <c r="E60" s="21">
        <v>0</v>
      </c>
      <c r="F60" s="21">
        <v>0</v>
      </c>
      <c r="G60" s="28">
        <f>12.75/5</f>
        <v>2.5499999999999998</v>
      </c>
      <c r="H60" s="20">
        <f t="shared" si="6"/>
        <v>2.5499999999999998</v>
      </c>
    </row>
    <row r="61" spans="1:8" ht="38.25" x14ac:dyDescent="0.2">
      <c r="A61" s="18">
        <v>46</v>
      </c>
      <c r="B61" s="23"/>
      <c r="C61" s="19" t="s">
        <v>59</v>
      </c>
      <c r="D61" s="21">
        <v>0</v>
      </c>
      <c r="E61" s="21">
        <v>0</v>
      </c>
      <c r="F61" s="21">
        <v>0</v>
      </c>
      <c r="G61" s="28">
        <f t="shared" ref="G61:G64" si="9">12.75/5</f>
        <v>2.5499999999999998</v>
      </c>
      <c r="H61" s="20">
        <f t="shared" si="6"/>
        <v>2.5499999999999998</v>
      </c>
    </row>
    <row r="62" spans="1:8" ht="38.25" x14ac:dyDescent="0.2">
      <c r="A62" s="18">
        <v>47</v>
      </c>
      <c r="B62" s="23"/>
      <c r="C62" s="19" t="s">
        <v>65</v>
      </c>
      <c r="D62" s="21">
        <v>0</v>
      </c>
      <c r="E62" s="21">
        <v>0</v>
      </c>
      <c r="F62" s="21">
        <v>0</v>
      </c>
      <c r="G62" s="28">
        <f t="shared" si="9"/>
        <v>2.5499999999999998</v>
      </c>
      <c r="H62" s="20">
        <f t="shared" si="6"/>
        <v>2.5499999999999998</v>
      </c>
    </row>
    <row r="63" spans="1:8" ht="38.25" x14ac:dyDescent="0.2">
      <c r="A63" s="18">
        <v>48</v>
      </c>
      <c r="B63" s="23"/>
      <c r="C63" s="19" t="s">
        <v>70</v>
      </c>
      <c r="D63" s="21">
        <v>0</v>
      </c>
      <c r="E63" s="21">
        <v>0</v>
      </c>
      <c r="F63" s="21">
        <v>0</v>
      </c>
      <c r="G63" s="28">
        <f t="shared" si="9"/>
        <v>2.5499999999999998</v>
      </c>
      <c r="H63" s="20">
        <f t="shared" si="6"/>
        <v>2.5499999999999998</v>
      </c>
    </row>
    <row r="64" spans="1:8" ht="38.25" x14ac:dyDescent="0.2">
      <c r="A64" s="18">
        <v>49</v>
      </c>
      <c r="B64" s="23"/>
      <c r="C64" s="19" t="s">
        <v>76</v>
      </c>
      <c r="D64" s="21">
        <v>0</v>
      </c>
      <c r="E64" s="21">
        <v>0</v>
      </c>
      <c r="F64" s="21">
        <v>0</v>
      </c>
      <c r="G64" s="28">
        <f t="shared" si="9"/>
        <v>2.5499999999999998</v>
      </c>
      <c r="H64" s="20">
        <f t="shared" si="6"/>
        <v>2.5499999999999998</v>
      </c>
    </row>
    <row r="65" spans="1:8" ht="25.5" x14ac:dyDescent="0.2">
      <c r="A65" s="18">
        <v>50</v>
      </c>
      <c r="B65" s="23"/>
      <c r="C65" s="19" t="s">
        <v>54</v>
      </c>
      <c r="D65" s="21">
        <v>0</v>
      </c>
      <c r="E65" s="21">
        <v>0</v>
      </c>
      <c r="F65" s="21">
        <v>0</v>
      </c>
      <c r="G65" s="28">
        <f>200/5</f>
        <v>40</v>
      </c>
      <c r="H65" s="20">
        <f t="shared" si="6"/>
        <v>40</v>
      </c>
    </row>
    <row r="66" spans="1:8" ht="38.25" x14ac:dyDescent="0.2">
      <c r="A66" s="18">
        <v>51</v>
      </c>
      <c r="B66" s="23"/>
      <c r="C66" s="19" t="s">
        <v>60</v>
      </c>
      <c r="D66" s="21">
        <v>0</v>
      </c>
      <c r="E66" s="21">
        <v>0</v>
      </c>
      <c r="F66" s="21">
        <v>0</v>
      </c>
      <c r="G66" s="28">
        <f t="shared" ref="G66:G69" si="10">200/5</f>
        <v>40</v>
      </c>
      <c r="H66" s="20">
        <f t="shared" si="6"/>
        <v>40</v>
      </c>
    </row>
    <row r="67" spans="1:8" ht="38.25" x14ac:dyDescent="0.2">
      <c r="A67" s="18">
        <v>52</v>
      </c>
      <c r="B67" s="23"/>
      <c r="C67" s="19" t="s">
        <v>66</v>
      </c>
      <c r="D67" s="21">
        <v>0</v>
      </c>
      <c r="E67" s="21">
        <v>0</v>
      </c>
      <c r="F67" s="21">
        <v>0</v>
      </c>
      <c r="G67" s="28">
        <f t="shared" si="10"/>
        <v>40</v>
      </c>
      <c r="H67" s="20">
        <f t="shared" si="6"/>
        <v>40</v>
      </c>
    </row>
    <row r="68" spans="1:8" ht="38.25" x14ac:dyDescent="0.2">
      <c r="A68" s="18">
        <v>53</v>
      </c>
      <c r="B68" s="23"/>
      <c r="C68" s="19" t="s">
        <v>71</v>
      </c>
      <c r="D68" s="21">
        <v>0</v>
      </c>
      <c r="E68" s="21">
        <v>0</v>
      </c>
      <c r="F68" s="21">
        <v>0</v>
      </c>
      <c r="G68" s="28">
        <f t="shared" si="10"/>
        <v>40</v>
      </c>
      <c r="H68" s="20">
        <f t="shared" si="6"/>
        <v>40</v>
      </c>
    </row>
    <row r="69" spans="1:8" ht="38.25" x14ac:dyDescent="0.2">
      <c r="A69" s="18">
        <v>54</v>
      </c>
      <c r="B69" s="23"/>
      <c r="C69" s="19" t="s">
        <v>77</v>
      </c>
      <c r="D69" s="21">
        <v>0</v>
      </c>
      <c r="E69" s="21">
        <v>0</v>
      </c>
      <c r="F69" s="21">
        <v>0</v>
      </c>
      <c r="G69" s="28">
        <f t="shared" si="10"/>
        <v>40</v>
      </c>
      <c r="H69" s="20">
        <f t="shared" si="6"/>
        <v>40</v>
      </c>
    </row>
    <row r="70" spans="1:8" ht="38.25" x14ac:dyDescent="0.2">
      <c r="A70" s="18">
        <v>56</v>
      </c>
      <c r="B70" s="19" t="s">
        <v>40</v>
      </c>
      <c r="C70" s="19" t="s">
        <v>32</v>
      </c>
      <c r="D70" s="21">
        <v>0</v>
      </c>
      <c r="E70" s="21">
        <v>0</v>
      </c>
      <c r="F70" s="21">
        <v>0</v>
      </c>
      <c r="G70" s="20">
        <f>(D38+E38+F38+G45+G55+G65+G38+G64+G63+G62+G61+G60+G49+G48+G47+G46+G69+G68+G67+G66+G59+G58+G57+G56+G54+G53+G52+G51+G50)/100*5.99</f>
        <v>2770.5211560000007</v>
      </c>
      <c r="H70" s="20">
        <f t="shared" si="6"/>
        <v>2770.5211560000007</v>
      </c>
    </row>
    <row r="71" spans="1:8" x14ac:dyDescent="0.2">
      <c r="A71" s="22"/>
      <c r="B71" s="47" t="s">
        <v>26</v>
      </c>
      <c r="C71" s="48"/>
      <c r="D71" s="20">
        <f>D45+D55+D65+D70+D46+D47+D48+D49+D60+D61+D62+D63+D64+D69+D68+D67+D66+D59+D58+D57+D56+D54+D53+D52+D51+D50</f>
        <v>0</v>
      </c>
      <c r="E71" s="20">
        <f t="shared" ref="E71:G71" si="11">E45+E55+E65+E70+E46+E47+E48+E49+E60+E61+E62+E63+E64+E69+E68+E67+E66+E59+E58+E57+E56+E54+E53+E52+E51+E50</f>
        <v>0</v>
      </c>
      <c r="F71" s="20">
        <f t="shared" si="11"/>
        <v>0</v>
      </c>
      <c r="G71" s="20">
        <f t="shared" si="11"/>
        <v>5700.7011559999992</v>
      </c>
      <c r="H71" s="20">
        <f>G71+F71+E71+D71</f>
        <v>5700.7011559999992</v>
      </c>
    </row>
    <row r="72" spans="1:8" x14ac:dyDescent="0.2">
      <c r="A72" s="22"/>
      <c r="B72" s="47" t="s">
        <v>27</v>
      </c>
      <c r="C72" s="48"/>
      <c r="D72" s="20">
        <f>D43+D71</f>
        <v>15504.029999999999</v>
      </c>
      <c r="E72" s="20">
        <f>E43+E71</f>
        <v>1823.9</v>
      </c>
      <c r="F72" s="20">
        <f>F43+F71</f>
        <v>25048.38</v>
      </c>
      <c r="G72" s="20">
        <f>G43+G71</f>
        <v>11457.210125999998</v>
      </c>
      <c r="H72" s="20">
        <f>D72+E72+F72+G72</f>
        <v>53833.520125999996</v>
      </c>
    </row>
    <row r="73" spans="1:8" x14ac:dyDescent="0.2">
      <c r="A73" s="36" t="s">
        <v>28</v>
      </c>
      <c r="B73" s="37"/>
      <c r="C73" s="37"/>
      <c r="D73" s="37"/>
      <c r="E73" s="37"/>
      <c r="F73" s="37"/>
      <c r="G73" s="37"/>
      <c r="H73" s="37"/>
    </row>
    <row r="74" spans="1:8" x14ac:dyDescent="0.2">
      <c r="A74" s="18">
        <v>57</v>
      </c>
      <c r="B74" s="23"/>
      <c r="C74" s="19" t="s">
        <v>29</v>
      </c>
      <c r="D74" s="20">
        <f>D72/100*20</f>
        <v>3100.806</v>
      </c>
      <c r="E74" s="20">
        <f t="shared" ref="E74:F74" si="12">E72/100*20</f>
        <v>364.78000000000003</v>
      </c>
      <c r="F74" s="20">
        <f t="shared" si="12"/>
        <v>5009.6760000000004</v>
      </c>
      <c r="G74" s="20">
        <f>(G38+G45+G46+G47+G48+G49+G50+G51+G52+G53+G54+G55+G56+G57+G58+G59+G60+G61+G62+G63+G64+G65+G66+G67+G68+G69)/100*20</f>
        <v>775.22600000000034</v>
      </c>
      <c r="H74" s="20">
        <f>(H38+H45+H46+H47+H48+H49+H50+H51+H52+H53+H54+H55+H56+H57+H58+H59+H60+H61+H62+H63+H64+H65+H66+H67+H68+H69)/100*20</f>
        <v>9250.4880000000012</v>
      </c>
    </row>
    <row r="75" spans="1:8" x14ac:dyDescent="0.2">
      <c r="A75" s="22"/>
      <c r="B75" s="47" t="s">
        <v>30</v>
      </c>
      <c r="C75" s="48"/>
      <c r="D75" s="20">
        <f>D74</f>
        <v>3100.806</v>
      </c>
      <c r="E75" s="20">
        <f>E74</f>
        <v>364.78000000000003</v>
      </c>
      <c r="F75" s="21">
        <f>F74</f>
        <v>5009.6760000000004</v>
      </c>
      <c r="G75" s="20">
        <f>G74</f>
        <v>775.22600000000034</v>
      </c>
      <c r="H75" s="20">
        <f>D75+E75+F75+G75</f>
        <v>9250.4880000000012</v>
      </c>
    </row>
    <row r="76" spans="1:8" x14ac:dyDescent="0.2">
      <c r="A76" s="22"/>
      <c r="B76" s="47" t="s">
        <v>31</v>
      </c>
      <c r="C76" s="48"/>
      <c r="D76" s="20">
        <f>D72+D74</f>
        <v>18604.835999999999</v>
      </c>
      <c r="E76" s="20">
        <f>E72+E74</f>
        <v>2188.6800000000003</v>
      </c>
      <c r="F76" s="20">
        <f t="shared" ref="F76" si="13">F72+F74</f>
        <v>30058.056</v>
      </c>
      <c r="G76" s="20">
        <f>G72+G74</f>
        <v>12232.436125999999</v>
      </c>
      <c r="H76" s="20">
        <f>H72+H74</f>
        <v>63084.008126000001</v>
      </c>
    </row>
    <row r="77" spans="1:8" x14ac:dyDescent="0.2">
      <c r="A77" s="22"/>
      <c r="B77" s="34" t="s">
        <v>41</v>
      </c>
      <c r="C77" s="34"/>
      <c r="D77" s="21"/>
      <c r="E77" s="21"/>
      <c r="F77" s="21">
        <f>F30*1.2</f>
        <v>30058.056</v>
      </c>
      <c r="G77" s="21"/>
      <c r="H77" s="21"/>
    </row>
    <row r="78" spans="1:8" x14ac:dyDescent="0.2">
      <c r="A78" s="22"/>
      <c r="B78" s="35" t="s">
        <v>42</v>
      </c>
      <c r="C78" s="35"/>
      <c r="D78" s="21">
        <f>D76-D77</f>
        <v>18604.835999999999</v>
      </c>
      <c r="E78" s="21">
        <f t="shared" ref="E78:G78" si="14">E76-E77</f>
        <v>2188.6800000000003</v>
      </c>
      <c r="F78" s="21">
        <f t="shared" si="14"/>
        <v>0</v>
      </c>
      <c r="G78" s="21">
        <f t="shared" si="14"/>
        <v>12232.436125999999</v>
      </c>
      <c r="H78" s="21">
        <f>D78+E78+F78+G78</f>
        <v>33025.952125999996</v>
      </c>
    </row>
  </sheetData>
  <mergeCells count="30">
    <mergeCell ref="B7:C7"/>
    <mergeCell ref="B72:C72"/>
    <mergeCell ref="A73:H73"/>
    <mergeCell ref="B75:C75"/>
    <mergeCell ref="B76:C76"/>
    <mergeCell ref="B30:C30"/>
    <mergeCell ref="A31:H31"/>
    <mergeCell ref="B37:C37"/>
    <mergeCell ref="B38:C38"/>
    <mergeCell ref="A44:H44"/>
    <mergeCell ref="B71:C71"/>
    <mergeCell ref="A39:H39"/>
    <mergeCell ref="B42:C42"/>
    <mergeCell ref="B43:C43"/>
    <mergeCell ref="B77:C77"/>
    <mergeCell ref="B78:C78"/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6:C6"/>
  </mergeCells>
  <pageMargins left="0.23622047244094491" right="0.23622047244094491" top="0.74803149606299213" bottom="0.74803149606299213" header="0.31496062992125984" footer="0.31496062992125984"/>
  <pageSetup paperSize="9" scale="70" fitToHeight="3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61" zoomScale="80" zoomScaleNormal="75" zoomScaleSheetLayoutView="80" workbookViewId="0">
      <selection activeCell="C45" sqref="C45:C49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8" t="s">
        <v>2</v>
      </c>
      <c r="D2" s="38"/>
      <c r="E2" s="38"/>
      <c r="F2" s="38"/>
      <c r="G2" s="38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5" t="s">
        <v>39</v>
      </c>
      <c r="C6" s="45"/>
      <c r="D6" s="24">
        <f>H76</f>
        <v>5240.7284999999993</v>
      </c>
      <c r="E6" s="2" t="s">
        <v>38</v>
      </c>
      <c r="F6" s="2"/>
      <c r="G6" s="2"/>
      <c r="H6" s="2"/>
    </row>
    <row r="7" spans="2:8" x14ac:dyDescent="0.2">
      <c r="B7" s="46" t="s">
        <v>5</v>
      </c>
      <c r="C7" s="46"/>
      <c r="D7" s="24">
        <f>F77</f>
        <v>48.227999999999994</v>
      </c>
      <c r="E7" s="2" t="s">
        <v>38</v>
      </c>
      <c r="F7" s="2"/>
      <c r="G7" s="2"/>
      <c r="H7" s="2"/>
    </row>
    <row r="8" spans="2:8" ht="28.5" customHeight="1" x14ac:dyDescent="0.2">
      <c r="C8" s="39" t="s">
        <v>80</v>
      </c>
      <c r="D8" s="40"/>
      <c r="E8" s="40"/>
      <c r="F8" s="40"/>
      <c r="G8" s="40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3.25" customHeight="1" x14ac:dyDescent="0.2">
      <c r="C15" s="41" t="s">
        <v>80</v>
      </c>
      <c r="D15" s="38"/>
      <c r="E15" s="38"/>
      <c r="F15" s="38"/>
      <c r="G15" s="38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B18" s="1" t="s">
        <v>79</v>
      </c>
      <c r="D18" s="13"/>
      <c r="E18" s="2"/>
      <c r="F18" s="2"/>
      <c r="G18" s="2"/>
      <c r="H18" s="2"/>
    </row>
    <row r="19" spans="1:8" ht="12.75" customHeight="1" x14ac:dyDescent="0.2">
      <c r="A19" s="42" t="s">
        <v>10</v>
      </c>
      <c r="B19" s="43" t="s">
        <v>11</v>
      </c>
      <c r="C19" s="43" t="s">
        <v>12</v>
      </c>
      <c r="D19" s="44" t="s">
        <v>13</v>
      </c>
      <c r="E19" s="44"/>
      <c r="F19" s="44"/>
      <c r="G19" s="44"/>
      <c r="H19" s="42" t="s">
        <v>14</v>
      </c>
    </row>
    <row r="20" spans="1:8" x14ac:dyDescent="0.2">
      <c r="A20" s="42"/>
      <c r="B20" s="43"/>
      <c r="C20" s="43"/>
      <c r="D20" s="42" t="s">
        <v>15</v>
      </c>
      <c r="E20" s="42" t="s">
        <v>16</v>
      </c>
      <c r="F20" s="42" t="s">
        <v>17</v>
      </c>
      <c r="G20" s="42" t="s">
        <v>18</v>
      </c>
      <c r="H20" s="42"/>
    </row>
    <row r="21" spans="1:8" x14ac:dyDescent="0.2">
      <c r="A21" s="42"/>
      <c r="B21" s="43"/>
      <c r="C21" s="43"/>
      <c r="D21" s="42"/>
      <c r="E21" s="42"/>
      <c r="F21" s="42"/>
      <c r="G21" s="42"/>
      <c r="H21" s="42"/>
    </row>
    <row r="22" spans="1:8" x14ac:dyDescent="0.2">
      <c r="A22" s="42"/>
      <c r="B22" s="43"/>
      <c r="C22" s="43"/>
      <c r="D22" s="42"/>
      <c r="E22" s="42"/>
      <c r="F22" s="42"/>
      <c r="G22" s="42"/>
      <c r="H22" s="42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x14ac:dyDescent="0.2">
      <c r="A24" s="36" t="s">
        <v>19</v>
      </c>
      <c r="B24" s="37"/>
      <c r="C24" s="37"/>
      <c r="D24" s="37"/>
      <c r="E24" s="37"/>
      <c r="F24" s="37"/>
      <c r="G24" s="37"/>
      <c r="H24" s="37"/>
    </row>
    <row r="25" spans="1:8" ht="25.5" x14ac:dyDescent="0.2">
      <c r="A25" s="18">
        <v>1</v>
      </c>
      <c r="B25" s="19" t="s">
        <v>20</v>
      </c>
      <c r="C25" s="25" t="s">
        <v>43</v>
      </c>
      <c r="D25" s="27">
        <v>258.7</v>
      </c>
      <c r="E25" s="27">
        <v>23.17</v>
      </c>
      <c r="F25" s="21">
        <v>40.19</v>
      </c>
      <c r="G25" s="21">
        <v>0</v>
      </c>
      <c r="H25" s="20">
        <f>D25+E25+G25+F25</f>
        <v>322.06</v>
      </c>
    </row>
    <row r="26" spans="1:8" ht="38.25" x14ac:dyDescent="0.2">
      <c r="A26" s="18">
        <v>2</v>
      </c>
      <c r="B26" s="19" t="s">
        <v>20</v>
      </c>
      <c r="C26" s="25" t="s">
        <v>44</v>
      </c>
      <c r="D26" s="27">
        <v>152.44</v>
      </c>
      <c r="E26" s="27">
        <v>8.1199999999999992</v>
      </c>
      <c r="F26" s="21">
        <v>0</v>
      </c>
      <c r="G26" s="21">
        <v>0</v>
      </c>
      <c r="H26" s="20">
        <f t="shared" ref="H26:H29" si="0">D26+E26+G26+F26</f>
        <v>160.56</v>
      </c>
    </row>
    <row r="27" spans="1:8" ht="38.25" x14ac:dyDescent="0.2">
      <c r="A27" s="18">
        <v>3</v>
      </c>
      <c r="B27" s="19" t="s">
        <v>20</v>
      </c>
      <c r="C27" s="25" t="s">
        <v>45</v>
      </c>
      <c r="D27" s="27">
        <v>1355.26</v>
      </c>
      <c r="E27" s="27">
        <v>50.16</v>
      </c>
      <c r="F27" s="21">
        <v>0</v>
      </c>
      <c r="G27" s="21">
        <v>0</v>
      </c>
      <c r="H27" s="20">
        <f t="shared" si="0"/>
        <v>1405.42</v>
      </c>
    </row>
    <row r="28" spans="1:8" ht="38.25" x14ac:dyDescent="0.2">
      <c r="A28" s="18">
        <v>4</v>
      </c>
      <c r="B28" s="19" t="s">
        <v>20</v>
      </c>
      <c r="C28" s="25" t="s">
        <v>46</v>
      </c>
      <c r="D28" s="27">
        <v>145.29</v>
      </c>
      <c r="E28" s="27">
        <v>8.3000000000000007</v>
      </c>
      <c r="F28" s="21">
        <v>0</v>
      </c>
      <c r="G28" s="21">
        <v>0</v>
      </c>
      <c r="H28" s="20">
        <f t="shared" si="0"/>
        <v>153.59</v>
      </c>
    </row>
    <row r="29" spans="1:8" ht="38.25" x14ac:dyDescent="0.2">
      <c r="A29" s="18">
        <v>5</v>
      </c>
      <c r="B29" s="19" t="s">
        <v>20</v>
      </c>
      <c r="C29" s="25" t="s">
        <v>47</v>
      </c>
      <c r="D29" s="27">
        <v>1190.1400000000001</v>
      </c>
      <c r="E29" s="27">
        <v>44.89</v>
      </c>
      <c r="F29" s="21">
        <v>0</v>
      </c>
      <c r="G29" s="21">
        <v>0</v>
      </c>
      <c r="H29" s="20">
        <f t="shared" si="0"/>
        <v>1235.0300000000002</v>
      </c>
    </row>
    <row r="30" spans="1:8" x14ac:dyDescent="0.2">
      <c r="A30" s="22"/>
      <c r="B30" s="47" t="s">
        <v>21</v>
      </c>
      <c r="C30" s="48"/>
      <c r="D30" s="20">
        <f>D25+D26+D27+D28+D29</f>
        <v>3101.83</v>
      </c>
      <c r="E30" s="20">
        <f t="shared" ref="E30:G30" si="1">E25+E26+E27+E28+E29</f>
        <v>134.63999999999999</v>
      </c>
      <c r="F30" s="20">
        <f t="shared" si="1"/>
        <v>40.19</v>
      </c>
      <c r="G30" s="20">
        <f t="shared" si="1"/>
        <v>0</v>
      </c>
      <c r="H30" s="20">
        <f>H25+H26+H27+H28+H29</f>
        <v>3276.66</v>
      </c>
    </row>
    <row r="31" spans="1:8" x14ac:dyDescent="0.2">
      <c r="A31" s="36" t="s">
        <v>22</v>
      </c>
      <c r="B31" s="37"/>
      <c r="C31" s="37"/>
      <c r="D31" s="37"/>
      <c r="E31" s="37"/>
      <c r="F31" s="37"/>
      <c r="G31" s="37"/>
      <c r="H31" s="37"/>
    </row>
    <row r="32" spans="1:8" ht="25.5" x14ac:dyDescent="0.2">
      <c r="A32" s="18">
        <v>12</v>
      </c>
      <c r="B32" s="19" t="s">
        <v>20</v>
      </c>
      <c r="C32" s="19" t="s">
        <v>49</v>
      </c>
      <c r="D32" s="21">
        <v>0</v>
      </c>
      <c r="E32" s="21">
        <v>0</v>
      </c>
      <c r="F32" s="21">
        <v>0</v>
      </c>
      <c r="G32" s="20">
        <v>55.44</v>
      </c>
      <c r="H32" s="20">
        <f>G32+D32+E32+F32</f>
        <v>55.44</v>
      </c>
    </row>
    <row r="33" spans="1:8" ht="38.25" x14ac:dyDescent="0.2">
      <c r="A33" s="18">
        <v>13</v>
      </c>
      <c r="B33" s="19" t="s">
        <v>20</v>
      </c>
      <c r="C33" s="19" t="s">
        <v>55</v>
      </c>
      <c r="D33" s="21">
        <v>0</v>
      </c>
      <c r="E33" s="21">
        <v>0</v>
      </c>
      <c r="F33" s="21">
        <v>0</v>
      </c>
      <c r="G33" s="20">
        <v>0.71</v>
      </c>
      <c r="H33" s="20">
        <f t="shared" ref="H33:H36" si="2">G33+D33+E33+F33</f>
        <v>0.71</v>
      </c>
    </row>
    <row r="34" spans="1:8" ht="38.25" x14ac:dyDescent="0.2">
      <c r="A34" s="18">
        <v>14</v>
      </c>
      <c r="B34" s="19" t="s">
        <v>20</v>
      </c>
      <c r="C34" s="19" t="s">
        <v>61</v>
      </c>
      <c r="D34" s="21">
        <v>0</v>
      </c>
      <c r="E34" s="21">
        <v>0</v>
      </c>
      <c r="F34" s="21">
        <v>0</v>
      </c>
      <c r="G34" s="20">
        <v>1.45</v>
      </c>
      <c r="H34" s="20">
        <f t="shared" si="2"/>
        <v>1.45</v>
      </c>
    </row>
    <row r="35" spans="1:8" ht="51" x14ac:dyDescent="0.2">
      <c r="A35" s="18">
        <v>15</v>
      </c>
      <c r="B35" s="19" t="s">
        <v>20</v>
      </c>
      <c r="C35" s="19" t="s">
        <v>78</v>
      </c>
      <c r="D35" s="21">
        <v>0</v>
      </c>
      <c r="E35" s="21">
        <v>0</v>
      </c>
      <c r="F35" s="21">
        <v>0</v>
      </c>
      <c r="G35" s="20">
        <v>0.73</v>
      </c>
      <c r="H35" s="20">
        <f t="shared" si="2"/>
        <v>0.73</v>
      </c>
    </row>
    <row r="36" spans="1:8" ht="51" x14ac:dyDescent="0.2">
      <c r="A36" s="18">
        <v>16</v>
      </c>
      <c r="B36" s="19" t="s">
        <v>20</v>
      </c>
      <c r="C36" s="19" t="s">
        <v>72</v>
      </c>
      <c r="D36" s="21">
        <v>0</v>
      </c>
      <c r="E36" s="21">
        <v>0</v>
      </c>
      <c r="F36" s="21">
        <v>0</v>
      </c>
      <c r="G36" s="20">
        <v>0.66</v>
      </c>
      <c r="H36" s="20">
        <f t="shared" si="2"/>
        <v>0.66</v>
      </c>
    </row>
    <row r="37" spans="1:8" x14ac:dyDescent="0.2">
      <c r="A37" s="22"/>
      <c r="B37" s="47" t="s">
        <v>23</v>
      </c>
      <c r="C37" s="48"/>
      <c r="D37" s="21">
        <f>D32</f>
        <v>0</v>
      </c>
      <c r="E37" s="21">
        <f>E32</f>
        <v>0</v>
      </c>
      <c r="F37" s="21">
        <f>F32</f>
        <v>0</v>
      </c>
      <c r="G37" s="20">
        <f>G32+G33+G34+G35+G36</f>
        <v>58.989999999999995</v>
      </c>
      <c r="H37" s="20">
        <f>G37+F37+E37+D37</f>
        <v>58.989999999999995</v>
      </c>
    </row>
    <row r="38" spans="1:8" x14ac:dyDescent="0.2">
      <c r="A38" s="22"/>
      <c r="B38" s="47" t="s">
        <v>24</v>
      </c>
      <c r="C38" s="48"/>
      <c r="D38" s="20">
        <f>D30+D37</f>
        <v>3101.83</v>
      </c>
      <c r="E38" s="20">
        <f>E30+E37</f>
        <v>134.63999999999999</v>
      </c>
      <c r="F38" s="20">
        <f>F30+F37</f>
        <v>40.19</v>
      </c>
      <c r="G38" s="20">
        <f>G30+G37</f>
        <v>58.989999999999995</v>
      </c>
      <c r="H38" s="20">
        <f>H30+H37</f>
        <v>3335.6499999999996</v>
      </c>
    </row>
    <row r="39" spans="1:8" x14ac:dyDescent="0.2">
      <c r="A39" s="36" t="s">
        <v>35</v>
      </c>
      <c r="B39" s="37"/>
      <c r="C39" s="37"/>
      <c r="D39" s="37"/>
      <c r="E39" s="37"/>
      <c r="F39" s="37"/>
      <c r="G39" s="37"/>
      <c r="H39" s="37"/>
    </row>
    <row r="40" spans="1:8" ht="38.25" x14ac:dyDescent="0.2">
      <c r="A40" s="18">
        <v>18</v>
      </c>
      <c r="B40" s="19" t="s">
        <v>40</v>
      </c>
      <c r="C40" s="19" t="s">
        <v>33</v>
      </c>
      <c r="D40" s="21">
        <v>0</v>
      </c>
      <c r="E40" s="21">
        <v>0</v>
      </c>
      <c r="F40" s="21">
        <v>0</v>
      </c>
      <c r="G40" s="20">
        <f>(D38+E38+F38)/100*2.14</f>
        <v>70.120524000000003</v>
      </c>
      <c r="H40" s="20">
        <f>D40+E40+F40+G40</f>
        <v>70.120524000000003</v>
      </c>
    </row>
    <row r="41" spans="1:8" ht="38.25" x14ac:dyDescent="0.2">
      <c r="A41" s="18">
        <v>19</v>
      </c>
      <c r="B41" s="19" t="s">
        <v>40</v>
      </c>
      <c r="C41" s="26" t="s">
        <v>34</v>
      </c>
      <c r="D41" s="21">
        <v>0</v>
      </c>
      <c r="E41" s="21">
        <v>0</v>
      </c>
      <c r="F41" s="21">
        <v>0</v>
      </c>
      <c r="G41" s="20">
        <f>(D38+E38+F38+G45+G55+G65+G38+G46+G47+G48+G49+G60+G61+G62+G63+G64+G50+G51+G52+G53+G54+G56+G57+G58+G59+G66+G67+G68+G69)/100*8.44</f>
        <v>324.62940799999984</v>
      </c>
      <c r="H41" s="20">
        <f>D41+E41+F41+G41</f>
        <v>324.62940799999984</v>
      </c>
    </row>
    <row r="42" spans="1:8" x14ac:dyDescent="0.2">
      <c r="A42" s="22"/>
      <c r="B42" s="47" t="s">
        <v>36</v>
      </c>
      <c r="C42" s="48"/>
      <c r="D42" s="21">
        <f>D40+D41</f>
        <v>0</v>
      </c>
      <c r="E42" s="21">
        <f t="shared" ref="E42:F42" si="3">E40+E41</f>
        <v>0</v>
      </c>
      <c r="F42" s="21">
        <f t="shared" si="3"/>
        <v>0</v>
      </c>
      <c r="G42" s="21">
        <f>G40+G41</f>
        <v>394.74993199999983</v>
      </c>
      <c r="H42" s="20">
        <f>D42+E42+F42+G42</f>
        <v>394.74993199999983</v>
      </c>
    </row>
    <row r="43" spans="1:8" x14ac:dyDescent="0.2">
      <c r="A43" s="22"/>
      <c r="B43" s="47" t="s">
        <v>37</v>
      </c>
      <c r="C43" s="48"/>
      <c r="D43" s="20">
        <f>D38+D42</f>
        <v>3101.83</v>
      </c>
      <c r="E43" s="20">
        <f t="shared" ref="E43:F43" si="4">E38+E42</f>
        <v>134.63999999999999</v>
      </c>
      <c r="F43" s="20">
        <f t="shared" si="4"/>
        <v>40.19</v>
      </c>
      <c r="G43" s="20">
        <f>G38+G42</f>
        <v>453.73993199999984</v>
      </c>
      <c r="H43" s="20">
        <f>H42+H38</f>
        <v>3730.3999319999994</v>
      </c>
    </row>
    <row r="44" spans="1:8" x14ac:dyDescent="0.2">
      <c r="A44" s="36" t="s">
        <v>25</v>
      </c>
      <c r="B44" s="37"/>
      <c r="C44" s="37"/>
      <c r="D44" s="37"/>
      <c r="E44" s="37"/>
      <c r="F44" s="37"/>
      <c r="G44" s="37"/>
      <c r="H44" s="37"/>
    </row>
    <row r="45" spans="1:8" ht="38.25" x14ac:dyDescent="0.2">
      <c r="A45" s="18">
        <v>20</v>
      </c>
      <c r="B45" s="23"/>
      <c r="C45" s="19" t="s">
        <v>50</v>
      </c>
      <c r="D45" s="21">
        <v>0</v>
      </c>
      <c r="E45" s="21">
        <v>0</v>
      </c>
      <c r="F45" s="21">
        <v>0</v>
      </c>
      <c r="G45" s="20">
        <v>246.16</v>
      </c>
      <c r="H45" s="20">
        <f>G45+F45+E45+D45</f>
        <v>246.16</v>
      </c>
    </row>
    <row r="46" spans="1:8" ht="38.25" x14ac:dyDescent="0.2">
      <c r="A46" s="18">
        <v>21</v>
      </c>
      <c r="B46" s="23"/>
      <c r="C46" s="19" t="s">
        <v>56</v>
      </c>
      <c r="D46" s="21">
        <v>0</v>
      </c>
      <c r="E46" s="21">
        <v>0</v>
      </c>
      <c r="F46" s="21">
        <v>0</v>
      </c>
      <c r="G46" s="20">
        <v>14.44</v>
      </c>
      <c r="H46" s="20">
        <f t="shared" ref="H46:H70" si="5">G46+F46+E46+D46</f>
        <v>14.44</v>
      </c>
    </row>
    <row r="47" spans="1:8" ht="38.25" x14ac:dyDescent="0.2">
      <c r="A47" s="18">
        <v>22</v>
      </c>
      <c r="B47" s="23"/>
      <c r="C47" s="19" t="s">
        <v>62</v>
      </c>
      <c r="D47" s="21">
        <v>0</v>
      </c>
      <c r="E47" s="21">
        <v>0</v>
      </c>
      <c r="F47" s="21">
        <v>0</v>
      </c>
      <c r="G47" s="20">
        <v>106.01</v>
      </c>
      <c r="H47" s="20">
        <f t="shared" si="5"/>
        <v>106.01</v>
      </c>
    </row>
    <row r="48" spans="1:8" ht="38.25" x14ac:dyDescent="0.2">
      <c r="A48" s="18">
        <v>23</v>
      </c>
      <c r="B48" s="23"/>
      <c r="C48" s="19" t="s">
        <v>67</v>
      </c>
      <c r="D48" s="21">
        <v>0</v>
      </c>
      <c r="E48" s="21">
        <v>0</v>
      </c>
      <c r="F48" s="21">
        <v>0</v>
      </c>
      <c r="G48" s="20">
        <v>13.39</v>
      </c>
      <c r="H48" s="20">
        <f t="shared" si="5"/>
        <v>13.39</v>
      </c>
    </row>
    <row r="49" spans="1:8" ht="38.25" x14ac:dyDescent="0.2">
      <c r="A49" s="18">
        <v>24</v>
      </c>
      <c r="B49" s="23"/>
      <c r="C49" s="19" t="s">
        <v>73</v>
      </c>
      <c r="D49" s="21">
        <v>0</v>
      </c>
      <c r="E49" s="21">
        <v>0</v>
      </c>
      <c r="F49" s="21">
        <v>0</v>
      </c>
      <c r="G49" s="20">
        <v>92.85</v>
      </c>
      <c r="H49" s="20">
        <f t="shared" si="5"/>
        <v>92.85</v>
      </c>
    </row>
    <row r="50" spans="1:8" ht="25.5" x14ac:dyDescent="0.2">
      <c r="A50" s="18">
        <v>33</v>
      </c>
      <c r="B50" s="23"/>
      <c r="C50" s="19" t="s">
        <v>51</v>
      </c>
      <c r="D50" s="21">
        <v>0</v>
      </c>
      <c r="E50" s="21">
        <v>0</v>
      </c>
      <c r="F50" s="21">
        <v>0</v>
      </c>
      <c r="G50" s="28">
        <f>11.83/5</f>
        <v>2.3660000000000001</v>
      </c>
      <c r="H50" s="20">
        <f t="shared" si="5"/>
        <v>2.3660000000000001</v>
      </c>
    </row>
    <row r="51" spans="1:8" ht="38.25" x14ac:dyDescent="0.2">
      <c r="A51" s="18">
        <v>34</v>
      </c>
      <c r="B51" s="23"/>
      <c r="C51" s="19" t="s">
        <v>57</v>
      </c>
      <c r="D51" s="21">
        <v>0</v>
      </c>
      <c r="E51" s="21">
        <v>0</v>
      </c>
      <c r="F51" s="21">
        <v>0</v>
      </c>
      <c r="G51" s="28">
        <f t="shared" ref="G51:G54" si="6">11.83/5</f>
        <v>2.3660000000000001</v>
      </c>
      <c r="H51" s="20">
        <f t="shared" si="5"/>
        <v>2.3660000000000001</v>
      </c>
    </row>
    <row r="52" spans="1:8" ht="38.25" x14ac:dyDescent="0.2">
      <c r="A52" s="18">
        <v>35</v>
      </c>
      <c r="B52" s="23"/>
      <c r="C52" s="19" t="s">
        <v>63</v>
      </c>
      <c r="D52" s="21">
        <v>0</v>
      </c>
      <c r="E52" s="21">
        <v>0</v>
      </c>
      <c r="F52" s="21">
        <v>0</v>
      </c>
      <c r="G52" s="28">
        <f t="shared" si="6"/>
        <v>2.3660000000000001</v>
      </c>
      <c r="H52" s="20">
        <f t="shared" si="5"/>
        <v>2.3660000000000001</v>
      </c>
    </row>
    <row r="53" spans="1:8" ht="38.25" x14ac:dyDescent="0.2">
      <c r="A53" s="18">
        <v>36</v>
      </c>
      <c r="B53" s="23"/>
      <c r="C53" s="19" t="s">
        <v>68</v>
      </c>
      <c r="D53" s="21">
        <v>0</v>
      </c>
      <c r="E53" s="21">
        <v>0</v>
      </c>
      <c r="F53" s="21">
        <v>0</v>
      </c>
      <c r="G53" s="28">
        <f t="shared" si="6"/>
        <v>2.3660000000000001</v>
      </c>
      <c r="H53" s="20">
        <f t="shared" si="5"/>
        <v>2.3660000000000001</v>
      </c>
    </row>
    <row r="54" spans="1:8" ht="38.25" x14ac:dyDescent="0.2">
      <c r="A54" s="18">
        <v>37</v>
      </c>
      <c r="B54" s="23"/>
      <c r="C54" s="19" t="s">
        <v>74</v>
      </c>
      <c r="D54" s="21">
        <v>0</v>
      </c>
      <c r="E54" s="21">
        <v>0</v>
      </c>
      <c r="F54" s="21">
        <v>0</v>
      </c>
      <c r="G54" s="28">
        <f t="shared" si="6"/>
        <v>2.3660000000000001</v>
      </c>
      <c r="H54" s="20">
        <f t="shared" si="5"/>
        <v>2.3660000000000001</v>
      </c>
    </row>
    <row r="55" spans="1:8" ht="38.25" x14ac:dyDescent="0.2">
      <c r="A55" s="18">
        <v>38</v>
      </c>
      <c r="B55" s="23"/>
      <c r="C55" s="19" t="s">
        <v>52</v>
      </c>
      <c r="D55" s="21">
        <v>0</v>
      </c>
      <c r="E55" s="21">
        <v>0</v>
      </c>
      <c r="F55" s="21">
        <v>0</v>
      </c>
      <c r="G55" s="28">
        <f>8.57/5</f>
        <v>1.714</v>
      </c>
      <c r="H55" s="20">
        <f t="shared" si="5"/>
        <v>1.714</v>
      </c>
    </row>
    <row r="56" spans="1:8" ht="38.25" x14ac:dyDescent="0.2">
      <c r="A56" s="18">
        <v>39</v>
      </c>
      <c r="B56" s="23"/>
      <c r="C56" s="19" t="s">
        <v>58</v>
      </c>
      <c r="D56" s="21">
        <v>0</v>
      </c>
      <c r="E56" s="21">
        <v>0</v>
      </c>
      <c r="F56" s="21">
        <v>0</v>
      </c>
      <c r="G56" s="28">
        <f t="shared" ref="G56:G59" si="7">8.57/5</f>
        <v>1.714</v>
      </c>
      <c r="H56" s="20">
        <f t="shared" si="5"/>
        <v>1.714</v>
      </c>
    </row>
    <row r="57" spans="1:8" ht="38.25" x14ac:dyDescent="0.2">
      <c r="A57" s="18">
        <v>40</v>
      </c>
      <c r="B57" s="23"/>
      <c r="C57" s="19" t="s">
        <v>64</v>
      </c>
      <c r="D57" s="21">
        <v>0</v>
      </c>
      <c r="E57" s="21">
        <v>0</v>
      </c>
      <c r="F57" s="21">
        <v>0</v>
      </c>
      <c r="G57" s="28">
        <f t="shared" si="7"/>
        <v>1.714</v>
      </c>
      <c r="H57" s="20">
        <f t="shared" si="5"/>
        <v>1.714</v>
      </c>
    </row>
    <row r="58" spans="1:8" ht="38.25" x14ac:dyDescent="0.2">
      <c r="A58" s="18">
        <v>41</v>
      </c>
      <c r="B58" s="23"/>
      <c r="C58" s="19" t="s">
        <v>69</v>
      </c>
      <c r="D58" s="21">
        <v>0</v>
      </c>
      <c r="E58" s="21">
        <v>0</v>
      </c>
      <c r="F58" s="21">
        <v>0</v>
      </c>
      <c r="G58" s="28">
        <f t="shared" si="7"/>
        <v>1.714</v>
      </c>
      <c r="H58" s="20">
        <f t="shared" si="5"/>
        <v>1.714</v>
      </c>
    </row>
    <row r="59" spans="1:8" ht="38.25" x14ac:dyDescent="0.2">
      <c r="A59" s="18">
        <v>42</v>
      </c>
      <c r="B59" s="23"/>
      <c r="C59" s="19" t="s">
        <v>75</v>
      </c>
      <c r="D59" s="21">
        <v>0</v>
      </c>
      <c r="E59" s="21">
        <v>0</v>
      </c>
      <c r="F59" s="21">
        <v>0</v>
      </c>
      <c r="G59" s="28">
        <f t="shared" si="7"/>
        <v>1.714</v>
      </c>
      <c r="H59" s="20">
        <f t="shared" si="5"/>
        <v>1.714</v>
      </c>
    </row>
    <row r="60" spans="1:8" ht="38.25" x14ac:dyDescent="0.2">
      <c r="A60" s="18">
        <v>45</v>
      </c>
      <c r="B60" s="23"/>
      <c r="C60" s="19" t="s">
        <v>53</v>
      </c>
      <c r="D60" s="21">
        <v>0</v>
      </c>
      <c r="E60" s="21">
        <v>0</v>
      </c>
      <c r="F60" s="21">
        <v>0</v>
      </c>
      <c r="G60" s="28">
        <f t="shared" ref="G60:G64" si="8">1.04/5</f>
        <v>0.20800000000000002</v>
      </c>
      <c r="H60" s="20">
        <f t="shared" si="5"/>
        <v>0.20800000000000002</v>
      </c>
    </row>
    <row r="61" spans="1:8" ht="38.25" x14ac:dyDescent="0.2">
      <c r="A61" s="18">
        <v>46</v>
      </c>
      <c r="B61" s="23"/>
      <c r="C61" s="19" t="s">
        <v>59</v>
      </c>
      <c r="D61" s="21">
        <v>0</v>
      </c>
      <c r="E61" s="21">
        <v>0</v>
      </c>
      <c r="F61" s="21">
        <v>0</v>
      </c>
      <c r="G61" s="28">
        <f>1.04/5</f>
        <v>0.20800000000000002</v>
      </c>
      <c r="H61" s="20">
        <f t="shared" si="5"/>
        <v>0.20800000000000002</v>
      </c>
    </row>
    <row r="62" spans="1:8" ht="38.25" x14ac:dyDescent="0.2">
      <c r="A62" s="18">
        <v>47</v>
      </c>
      <c r="B62" s="23"/>
      <c r="C62" s="19" t="s">
        <v>65</v>
      </c>
      <c r="D62" s="21">
        <v>0</v>
      </c>
      <c r="E62" s="21">
        <v>0</v>
      </c>
      <c r="F62" s="21">
        <v>0</v>
      </c>
      <c r="G62" s="28">
        <f t="shared" si="8"/>
        <v>0.20800000000000002</v>
      </c>
      <c r="H62" s="20">
        <f t="shared" si="5"/>
        <v>0.20800000000000002</v>
      </c>
    </row>
    <row r="63" spans="1:8" ht="38.25" x14ac:dyDescent="0.2">
      <c r="A63" s="18">
        <v>48</v>
      </c>
      <c r="B63" s="23"/>
      <c r="C63" s="19" t="s">
        <v>70</v>
      </c>
      <c r="D63" s="21">
        <v>0</v>
      </c>
      <c r="E63" s="21">
        <v>0</v>
      </c>
      <c r="F63" s="21">
        <v>0</v>
      </c>
      <c r="G63" s="28">
        <f t="shared" si="8"/>
        <v>0.20800000000000002</v>
      </c>
      <c r="H63" s="20">
        <f t="shared" si="5"/>
        <v>0.20800000000000002</v>
      </c>
    </row>
    <row r="64" spans="1:8" ht="38.25" x14ac:dyDescent="0.2">
      <c r="A64" s="18">
        <v>49</v>
      </c>
      <c r="B64" s="23"/>
      <c r="C64" s="19" t="s">
        <v>76</v>
      </c>
      <c r="D64" s="21">
        <v>0</v>
      </c>
      <c r="E64" s="21">
        <v>0</v>
      </c>
      <c r="F64" s="21">
        <v>0</v>
      </c>
      <c r="G64" s="28">
        <f t="shared" si="8"/>
        <v>0.20800000000000002</v>
      </c>
      <c r="H64" s="20">
        <f t="shared" si="5"/>
        <v>0.20800000000000002</v>
      </c>
    </row>
    <row r="65" spans="1:8" ht="25.5" x14ac:dyDescent="0.2">
      <c r="A65" s="18">
        <v>50</v>
      </c>
      <c r="B65" s="23"/>
      <c r="C65" s="19" t="s">
        <v>54</v>
      </c>
      <c r="D65" s="21">
        <v>0</v>
      </c>
      <c r="E65" s="21">
        <v>0</v>
      </c>
      <c r="F65" s="21">
        <v>0</v>
      </c>
      <c r="G65" s="28">
        <f>16.38/5</f>
        <v>3.2759999999999998</v>
      </c>
      <c r="H65" s="20">
        <f t="shared" si="5"/>
        <v>3.2759999999999998</v>
      </c>
    </row>
    <row r="66" spans="1:8" ht="38.25" x14ac:dyDescent="0.2">
      <c r="A66" s="18">
        <v>51</v>
      </c>
      <c r="B66" s="23"/>
      <c r="C66" s="19" t="s">
        <v>60</v>
      </c>
      <c r="D66" s="21">
        <v>0</v>
      </c>
      <c r="E66" s="21">
        <v>0</v>
      </c>
      <c r="F66" s="21">
        <v>0</v>
      </c>
      <c r="G66" s="28">
        <f t="shared" ref="G66:G69" si="9">16.38/5</f>
        <v>3.2759999999999998</v>
      </c>
      <c r="H66" s="20">
        <f t="shared" si="5"/>
        <v>3.2759999999999998</v>
      </c>
    </row>
    <row r="67" spans="1:8" ht="38.25" x14ac:dyDescent="0.2">
      <c r="A67" s="18">
        <v>52</v>
      </c>
      <c r="B67" s="23"/>
      <c r="C67" s="19" t="s">
        <v>66</v>
      </c>
      <c r="D67" s="21">
        <v>0</v>
      </c>
      <c r="E67" s="21">
        <v>0</v>
      </c>
      <c r="F67" s="21">
        <v>0</v>
      </c>
      <c r="G67" s="28">
        <f t="shared" si="9"/>
        <v>3.2759999999999998</v>
      </c>
      <c r="H67" s="20">
        <f t="shared" si="5"/>
        <v>3.2759999999999998</v>
      </c>
    </row>
    <row r="68" spans="1:8" ht="38.25" x14ac:dyDescent="0.2">
      <c r="A68" s="18">
        <v>53</v>
      </c>
      <c r="B68" s="23"/>
      <c r="C68" s="19" t="s">
        <v>71</v>
      </c>
      <c r="D68" s="21">
        <v>0</v>
      </c>
      <c r="E68" s="21">
        <v>0</v>
      </c>
      <c r="F68" s="21">
        <v>0</v>
      </c>
      <c r="G68" s="28">
        <f t="shared" si="9"/>
        <v>3.2759999999999998</v>
      </c>
      <c r="H68" s="20">
        <f t="shared" si="5"/>
        <v>3.2759999999999998</v>
      </c>
    </row>
    <row r="69" spans="1:8" ht="38.25" x14ac:dyDescent="0.2">
      <c r="A69" s="18">
        <v>54</v>
      </c>
      <c r="B69" s="23"/>
      <c r="C69" s="19" t="s">
        <v>77</v>
      </c>
      <c r="D69" s="21">
        <v>0</v>
      </c>
      <c r="E69" s="21">
        <v>0</v>
      </c>
      <c r="F69" s="21">
        <v>0</v>
      </c>
      <c r="G69" s="28">
        <f t="shared" si="9"/>
        <v>3.2759999999999998</v>
      </c>
      <c r="H69" s="20">
        <f t="shared" si="5"/>
        <v>3.2759999999999998</v>
      </c>
    </row>
    <row r="70" spans="1:8" ht="38.25" x14ac:dyDescent="0.2">
      <c r="A70" s="18">
        <v>56</v>
      </c>
      <c r="B70" s="19" t="s">
        <v>40</v>
      </c>
      <c r="C70" s="19" t="s">
        <v>32</v>
      </c>
      <c r="D70" s="21">
        <v>0</v>
      </c>
      <c r="E70" s="21">
        <v>0</v>
      </c>
      <c r="F70" s="21">
        <v>0</v>
      </c>
      <c r="G70" s="20">
        <f>(D38+E38+F38+G45+G55+G65+G38+G64+G63+G62+G61+G60+G49+G48+G47+G46+G69+G68+G67+G66+G59+G58+G57+G56+G54+G53+G52+G51+G50)/100*5.99</f>
        <v>230.39456799999994</v>
      </c>
      <c r="H70" s="20">
        <f t="shared" si="5"/>
        <v>230.39456799999994</v>
      </c>
    </row>
    <row r="71" spans="1:8" x14ac:dyDescent="0.2">
      <c r="A71" s="22"/>
      <c r="B71" s="47" t="s">
        <v>26</v>
      </c>
      <c r="C71" s="48"/>
      <c r="D71" s="20">
        <f>D45+D55+D65+D70+D46+D47+D48+D49+D60+D61+D62+D63+D64+D69+D68+D67+D66+D59+D58+D57+D56+D54+D53+D52+D51+D50</f>
        <v>0</v>
      </c>
      <c r="E71" s="20">
        <f t="shared" ref="E71:G71" si="10">E45+E55+E65+E70+E46+E47+E48+E49+E60+E61+E62+E63+E64+E69+E68+E67+E66+E59+E58+E57+E56+E54+E53+E52+E51+E50</f>
        <v>0</v>
      </c>
      <c r="F71" s="20">
        <f t="shared" si="10"/>
        <v>0</v>
      </c>
      <c r="G71" s="20">
        <f t="shared" si="10"/>
        <v>741.06456799999978</v>
      </c>
      <c r="H71" s="20">
        <f>G71+F71+E71+D71</f>
        <v>741.06456799999978</v>
      </c>
    </row>
    <row r="72" spans="1:8" x14ac:dyDescent="0.2">
      <c r="A72" s="22"/>
      <c r="B72" s="47" t="s">
        <v>27</v>
      </c>
      <c r="C72" s="48"/>
      <c r="D72" s="20">
        <f>D43+D71</f>
        <v>3101.83</v>
      </c>
      <c r="E72" s="20">
        <f>E43+E71</f>
        <v>134.63999999999999</v>
      </c>
      <c r="F72" s="20">
        <f>F43+F71</f>
        <v>40.19</v>
      </c>
      <c r="G72" s="20">
        <f>G43+G71</f>
        <v>1194.8044999999997</v>
      </c>
      <c r="H72" s="20">
        <f>D72+E72+F72+G72</f>
        <v>4471.4645</v>
      </c>
    </row>
    <row r="73" spans="1:8" x14ac:dyDescent="0.2">
      <c r="A73" s="36" t="s">
        <v>28</v>
      </c>
      <c r="B73" s="37"/>
      <c r="C73" s="37"/>
      <c r="D73" s="37"/>
      <c r="E73" s="37"/>
      <c r="F73" s="37"/>
      <c r="G73" s="37"/>
      <c r="H73" s="37"/>
    </row>
    <row r="74" spans="1:8" x14ac:dyDescent="0.2">
      <c r="A74" s="18">
        <v>57</v>
      </c>
      <c r="B74" s="23"/>
      <c r="C74" s="19" t="s">
        <v>29</v>
      </c>
      <c r="D74" s="20">
        <f>D72/100*20</f>
        <v>620.36599999999999</v>
      </c>
      <c r="E74" s="20">
        <f t="shared" ref="E74:F74" si="11">E72/100*20</f>
        <v>26.927999999999997</v>
      </c>
      <c r="F74" s="20">
        <f t="shared" si="11"/>
        <v>8.0380000000000003</v>
      </c>
      <c r="G74" s="20">
        <f>(G38+G45+G46+G47+G48+G49+G50+G51+G52+G53+G54+G55+G56+G57+G58+G59+G60+G61+G62+G63+G64+G65+G66+G67+G68+G69)/100*20</f>
        <v>113.93199999999995</v>
      </c>
      <c r="H74" s="20">
        <f>(H38+H45+H46+H47+H48+H49+H50+H51+H52+H53+H54+H55+H56+H57+H58+H59+H60+H61+H62+H63+H64+H65+H66+H67+H68+H69)/100*20</f>
        <v>769.26399999999967</v>
      </c>
    </row>
    <row r="75" spans="1:8" x14ac:dyDescent="0.2">
      <c r="A75" s="22"/>
      <c r="B75" s="47" t="s">
        <v>30</v>
      </c>
      <c r="C75" s="48"/>
      <c r="D75" s="20">
        <f>D74</f>
        <v>620.36599999999999</v>
      </c>
      <c r="E75" s="20">
        <f>E74</f>
        <v>26.927999999999997</v>
      </c>
      <c r="F75" s="21">
        <f>F74</f>
        <v>8.0380000000000003</v>
      </c>
      <c r="G75" s="20">
        <f>G74</f>
        <v>113.93199999999995</v>
      </c>
      <c r="H75" s="20">
        <f>D75+E75+F75+G75</f>
        <v>769.2639999999999</v>
      </c>
    </row>
    <row r="76" spans="1:8" x14ac:dyDescent="0.2">
      <c r="A76" s="22"/>
      <c r="B76" s="47" t="s">
        <v>31</v>
      </c>
      <c r="C76" s="48"/>
      <c r="D76" s="20">
        <f>D72+D74</f>
        <v>3722.1959999999999</v>
      </c>
      <c r="E76" s="20">
        <f>E72+E74</f>
        <v>161.56799999999998</v>
      </c>
      <c r="F76" s="20">
        <f t="shared" ref="F76" si="12">F72+F74</f>
        <v>48.227999999999994</v>
      </c>
      <c r="G76" s="20">
        <f>G72+G74</f>
        <v>1308.7364999999998</v>
      </c>
      <c r="H76" s="20">
        <f>H72+H74</f>
        <v>5240.7284999999993</v>
      </c>
    </row>
    <row r="77" spans="1:8" x14ac:dyDescent="0.2">
      <c r="A77" s="22"/>
      <c r="B77" s="34" t="s">
        <v>41</v>
      </c>
      <c r="C77" s="34"/>
      <c r="D77" s="21"/>
      <c r="E77" s="21"/>
      <c r="F77" s="21">
        <f>F30*1.2</f>
        <v>48.227999999999994</v>
      </c>
      <c r="G77" s="21"/>
      <c r="H77" s="21"/>
    </row>
    <row r="78" spans="1:8" x14ac:dyDescent="0.2">
      <c r="A78" s="22"/>
      <c r="B78" s="35" t="s">
        <v>42</v>
      </c>
      <c r="C78" s="35"/>
      <c r="D78" s="21">
        <f>D76-D77</f>
        <v>3722.1959999999999</v>
      </c>
      <c r="E78" s="21">
        <f t="shared" ref="E78:G78" si="13">E76-E77</f>
        <v>161.56799999999998</v>
      </c>
      <c r="F78" s="21">
        <f t="shared" si="13"/>
        <v>0</v>
      </c>
      <c r="G78" s="21">
        <f t="shared" si="13"/>
        <v>1308.7364999999998</v>
      </c>
      <c r="H78" s="21">
        <f>D78+E78+F78+G78</f>
        <v>5192.5005000000001</v>
      </c>
    </row>
  </sheetData>
  <mergeCells count="30">
    <mergeCell ref="B77:C77"/>
    <mergeCell ref="B78:C78"/>
    <mergeCell ref="B71:C71"/>
    <mergeCell ref="B72:C72"/>
    <mergeCell ref="A73:H73"/>
    <mergeCell ref="B75:C75"/>
    <mergeCell ref="B76:C76"/>
    <mergeCell ref="A19:A22"/>
    <mergeCell ref="B19:B22"/>
    <mergeCell ref="C19:C22"/>
    <mergeCell ref="D19:G19"/>
    <mergeCell ref="B37:C37"/>
    <mergeCell ref="A24:H24"/>
    <mergeCell ref="A31:H31"/>
    <mergeCell ref="D20:D22"/>
    <mergeCell ref="E20:E22"/>
    <mergeCell ref="F20:F22"/>
    <mergeCell ref="G20:G22"/>
    <mergeCell ref="H19:H22"/>
    <mergeCell ref="B30:C30"/>
    <mergeCell ref="B38:C38"/>
    <mergeCell ref="A39:H39"/>
    <mergeCell ref="B42:C42"/>
    <mergeCell ref="B43:C43"/>
    <mergeCell ref="A44:H44"/>
    <mergeCell ref="C2:G2"/>
    <mergeCell ref="B6:C6"/>
    <mergeCell ref="C8:G8"/>
    <mergeCell ref="C15:G15"/>
    <mergeCell ref="B7:C7"/>
  </mergeCells>
  <pageMargins left="0.23622047244094491" right="0.23622047244094491" top="0.74803149606299213" bottom="0.74803149606299213" header="0.31496062992125984" footer="0.31496062992125984"/>
  <pageSetup paperSize="9" scale="70" fitToHeight="3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тек.ц.</vt:lpstr>
      <vt:lpstr>база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Цыбенов Баир Борисович</cp:lastModifiedBy>
  <cp:lastPrinted>2022-12-08T06:11:02Z</cp:lastPrinted>
  <dcterms:created xsi:type="dcterms:W3CDTF">2022-07-06T13:17:17Z</dcterms:created>
  <dcterms:modified xsi:type="dcterms:W3CDTF">2022-12-08T06:11:07Z</dcterms:modified>
</cp:coreProperties>
</file>