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44\"/>
    </mc:Choice>
  </mc:AlternateContent>
  <xr:revisionPtr revIDLastSave="0" documentId="13_ncr:1_{C526D9C0-28A0-41A9-96CC-8F129A5F4F04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4" l="1"/>
  <c r="I42" i="4"/>
  <c r="I43" i="4"/>
  <c r="I44" i="4"/>
  <c r="I50" i="4" l="1"/>
  <c r="H34" i="4" l="1"/>
  <c r="H33" i="4"/>
  <c r="E21" i="4"/>
  <c r="D21" i="4"/>
  <c r="D20" i="4"/>
  <c r="E19" i="4"/>
  <c r="F19" i="4" s="1"/>
  <c r="H19" i="4" s="1"/>
  <c r="F21" i="4" l="1"/>
  <c r="H21" i="4" s="1"/>
  <c r="E20" i="4"/>
  <c r="F20" i="4" s="1"/>
  <c r="H20" i="4" s="1"/>
  <c r="E17" i="4"/>
  <c r="F17" i="4" s="1"/>
  <c r="H17" i="4" s="1"/>
  <c r="E27" i="4"/>
  <c r="D27" i="4"/>
  <c r="D26" i="4"/>
  <c r="E25" i="4"/>
  <c r="F25" i="4" s="1"/>
  <c r="H25" i="4" s="1"/>
  <c r="E24" i="4"/>
  <c r="D24" i="4"/>
  <c r="D23" i="4"/>
  <c r="E22" i="4"/>
  <c r="F22" i="4" s="1"/>
  <c r="H22" i="4" s="1"/>
  <c r="F24" i="4" l="1"/>
  <c r="H24" i="4" s="1"/>
  <c r="F27" i="4"/>
  <c r="H27" i="4" s="1"/>
  <c r="E26" i="4"/>
  <c r="F26" i="4" s="1"/>
  <c r="H26" i="4" s="1"/>
  <c r="E23" i="4"/>
  <c r="F23" i="4" s="1"/>
  <c r="H23" i="4" s="1"/>
  <c r="E30" i="4" l="1"/>
  <c r="D30" i="4"/>
  <c r="D29" i="4"/>
  <c r="E28" i="4"/>
  <c r="F28" i="4" s="1"/>
  <c r="H28" i="4" s="1"/>
  <c r="F30" i="4" l="1"/>
  <c r="H30" i="4" s="1"/>
  <c r="E29" i="4"/>
  <c r="F29" i="4" s="1"/>
  <c r="H29" i="4" s="1"/>
  <c r="D287" i="5" l="1"/>
  <c r="D286" i="5"/>
  <c r="E16" i="4" l="1"/>
  <c r="F16" i="4" s="1"/>
  <c r="H16" i="4" s="1"/>
  <c r="E18" i="4" l="1"/>
  <c r="F18" i="4" s="1"/>
  <c r="H18" i="4" s="1"/>
  <c r="C43" i="4" l="1"/>
  <c r="E43" i="4" s="1"/>
  <c r="F43" i="4" s="1"/>
  <c r="G43" i="4" s="1"/>
  <c r="H4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42" i="4" l="1"/>
  <c r="H32" i="4" l="1"/>
  <c r="H35" i="4" s="1"/>
  <c r="E42" i="4"/>
  <c r="F42" i="4" s="1"/>
  <c r="G42" i="4" s="1"/>
  <c r="H42" i="4" s="1"/>
  <c r="H36" i="4" l="1"/>
  <c r="C41" i="4" l="1"/>
  <c r="C45" i="4" s="1"/>
  <c r="E45" i="4" l="1"/>
  <c r="E41" i="4"/>
  <c r="F41" i="4" s="1"/>
  <c r="C46" i="4"/>
  <c r="E46" i="4" s="1"/>
  <c r="C47" i="4"/>
  <c r="C49" i="4"/>
  <c r="C48" i="4"/>
  <c r="E48" i="4" s="1"/>
  <c r="I36" i="4"/>
  <c r="F48" i="4" l="1"/>
  <c r="G48" i="4" s="1"/>
  <c r="H48" i="4" s="1"/>
  <c r="F45" i="4"/>
  <c r="G45" i="4" s="1"/>
  <c r="H45" i="4" s="1"/>
  <c r="F46" i="4"/>
  <c r="G46" i="4" s="1"/>
  <c r="H46" i="4" s="1"/>
  <c r="C44" i="4"/>
  <c r="G41" i="4"/>
  <c r="H41" i="4" s="1"/>
  <c r="E47" i="4" l="1"/>
  <c r="E49" i="4"/>
  <c r="F47" i="4" l="1"/>
  <c r="G47" i="4" s="1"/>
  <c r="H47" i="4" s="1"/>
  <c r="E44" i="4"/>
  <c r="E50" i="4" s="1"/>
  <c r="C50" i="4"/>
  <c r="F49" i="4"/>
  <c r="G49" i="4" s="1"/>
  <c r="H49" i="4" s="1"/>
  <c r="F44" i="4" l="1"/>
  <c r="G44" i="4" l="1"/>
  <c r="H44" i="4" s="1"/>
  <c r="F50" i="4"/>
  <c r="G50" i="4" l="1"/>
  <c r="H50" i="4" s="1"/>
</calcChain>
</file>

<file path=xl/sharedStrings.xml><?xml version="1.0" encoding="utf-8"?>
<sst xmlns="http://schemas.openxmlformats.org/spreadsheetml/2006/main" count="714" uniqueCount="381">
  <si>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</si>
  <si>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</si>
  <si>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</si>
  <si>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</si>
  <si>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</si>
  <si>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</si>
  <si>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</si>
  <si>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</si>
  <si>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</si>
  <si>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</si>
  <si>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</si>
  <si>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</si>
  <si>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</si>
  <si>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</si>
  <si>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</si>
  <si>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</si>
  <si>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</si>
  <si>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</si>
  <si>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</si>
  <si>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</si>
  <si>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</si>
  <si>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</si>
  <si>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</si>
  <si>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</si>
  <si>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</si>
  <si>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</si>
  <si>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</si>
  <si>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</si>
  <si>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</si>
  <si>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</si>
  <si>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</si>
  <si>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</si>
  <si>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</si>
  <si>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</si>
  <si>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</si>
  <si>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</si>
  <si>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</si>
  <si>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</si>
  <si>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</si>
  <si>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</si>
  <si>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</si>
  <si>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</si>
  <si>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</si>
  <si>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</si>
  <si>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</si>
  <si>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</si>
  <si>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</si>
  <si>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</si>
  <si>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</si>
  <si>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</si>
  <si>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</si>
  <si>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</si>
  <si>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</si>
  <si>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</si>
  <si>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</si>
  <si>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</si>
  <si>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</si>
  <si>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</si>
  <si>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</si>
  <si>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</si>
  <si>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</si>
  <si>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</si>
  <si>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</si>
  <si>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</si>
  <si>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</si>
  <si>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</si>
  <si>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</si>
  <si>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</si>
  <si>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</si>
  <si>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</si>
  <si>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</si>
  <si>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</si>
  <si>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</si>
  <si>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</si>
  <si>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</si>
  <si>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</si>
  <si>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</si>
  <si>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</si>
  <si>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</si>
  <si>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</si>
  <si>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</si>
  <si>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</si>
  <si>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</si>
  <si>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</si>
  <si>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</si>
  <si>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</si>
  <si>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</si>
  <si>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</si>
  <si>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</si>
  <si>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</si>
  <si>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</si>
  <si>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</si>
  <si>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</si>
  <si>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</si>
  <si>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</si>
  <si>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</si>
  <si>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</si>
  <si>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</si>
  <si>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</si>
  <si>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</si>
  <si>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</si>
  <si>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</si>
  <si>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</si>
  <si>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</si>
  <si>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</si>
  <si>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</si>
  <si>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</si>
  <si>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</si>
  <si>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</si>
  <si>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</si>
  <si>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</si>
  <si>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</si>
  <si>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</si>
  <si>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</si>
  <si>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</si>
  <si>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</si>
  <si>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</si>
  <si>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</si>
  <si>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</si>
  <si>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</si>
  <si>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</si>
  <si>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</si>
  <si>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</si>
  <si>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</si>
  <si>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</si>
  <si>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</si>
  <si>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</si>
  <si>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</si>
  <si>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</si>
  <si>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</si>
  <si>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</si>
  <si>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</si>
  <si>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</si>
  <si>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</si>
  <si>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</si>
  <si>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</si>
  <si>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</si>
  <si>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</si>
  <si>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</si>
  <si>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</si>
  <si>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</si>
  <si>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</si>
  <si>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</si>
  <si>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</si>
  <si>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</si>
  <si>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</si>
  <si>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</si>
  <si>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</si>
  <si>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</si>
  <si>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</si>
  <si>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</si>
  <si>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</si>
  <si>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</si>
  <si>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</si>
  <si>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</si>
  <si>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</si>
  <si>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</si>
  <si>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</si>
  <si>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</si>
  <si>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</si>
  <si>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</si>
  <si>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</si>
  <si>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</si>
  <si>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</si>
  <si>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</si>
  <si>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</si>
  <si>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</si>
  <si>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</si>
  <si>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</si>
  <si>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</si>
  <si>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</si>
  <si>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</si>
  <si>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</si>
  <si>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</si>
  <si>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</si>
  <si>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</si>
  <si>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</si>
  <si>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</si>
  <si>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</si>
  <si>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</si>
  <si>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</si>
  <si>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</si>
  <si>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</si>
  <si>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</si>
  <si>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</si>
  <si>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</si>
  <si>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</si>
  <si>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</si>
  <si>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</si>
  <si>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</si>
  <si>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</si>
  <si>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</si>
  <si>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</si>
  <si>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</si>
  <si>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</si>
  <si>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</si>
  <si>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</si>
  <si>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</si>
  <si>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</si>
  <si>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</si>
  <si>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</si>
  <si>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</si>
  <si>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</si>
  <si>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</si>
  <si>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</si>
  <si>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</si>
  <si>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</si>
  <si>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</si>
  <si>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</si>
  <si>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</si>
  <si>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</si>
  <si>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</si>
  <si>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</si>
  <si>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</si>
  <si>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</si>
  <si>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</si>
  <si>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</si>
  <si>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</si>
  <si>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</si>
  <si>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</si>
  <si>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</si>
  <si>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</si>
  <si>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</si>
  <si>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</si>
  <si>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</si>
  <si>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</si>
  <si>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</si>
  <si>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</si>
  <si>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</si>
  <si>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</si>
  <si>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</si>
  <si>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</si>
  <si>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</si>
  <si>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</si>
  <si>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</si>
  <si>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</si>
  <si>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</si>
  <si>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</si>
  <si>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</si>
  <si>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</si>
  <si>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</si>
  <si>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</si>
  <si>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</si>
  <si>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</si>
  <si>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</si>
  <si>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</si>
  <si>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</si>
  <si>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</si>
  <si>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</si>
  <si>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</si>
  <si>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</si>
  <si>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</si>
  <si>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</si>
  <si>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</si>
  <si>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</si>
  <si>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</si>
  <si>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</si>
  <si>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</si>
  <si>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</si>
  <si>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</si>
  <si>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</si>
  <si>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</si>
  <si>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</si>
  <si>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</si>
  <si>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</si>
  <si>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</si>
  <si>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</si>
  <si>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</si>
  <si>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</si>
  <si>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</si>
  <si>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</si>
  <si>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</si>
  <si>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</si>
  <si>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</si>
  <si>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</si>
  <si>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</si>
  <si>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</si>
  <si>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</si>
  <si>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</si>
  <si>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</si>
  <si>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</si>
  <si>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</si>
  <si>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</si>
  <si>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</si>
  <si>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</si>
  <si>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</si>
  <si>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</si>
  <si>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</si>
  <si>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</si>
  <si>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</si>
  <si>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</si>
  <si>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</si>
  <si>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</si>
  <si>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</si>
  <si>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</si>
  <si>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</si>
  <si>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</si>
  <si>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</si>
  <si>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</si>
  <si>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</si>
  <si>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</si>
  <si>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</si>
  <si>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</si>
  <si>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</si>
  <si>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</si>
  <si>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</si>
  <si>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</si>
  <si>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</si>
  <si>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</si>
  <si>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</si>
  <si>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</si>
  <si>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</si>
  <si>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</si>
  <si>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</si>
  <si>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</si>
  <si>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</si>
  <si>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</si>
  <si>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</si>
  <si>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</si>
  <si>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</si>
  <si>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</si>
  <si>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</si>
  <si>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</si>
  <si>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</si>
  <si>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</si>
  <si>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</si>
  <si>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</si>
  <si>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</si>
  <si>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</si>
  <si>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</si>
  <si>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</si>
  <si>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</si>
  <si>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</si>
  <si>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</si>
  <si>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</si>
  <si>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</si>
  <si>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</si>
  <si>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</si>
  <si>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</si>
  <si>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</si>
  <si>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</si>
  <si>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</si>
  <si>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</si>
  <si>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</si>
  <si>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</si>
  <si>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</si>
  <si>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</si>
  <si>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</si>
  <si>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</si>
  <si>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</si>
  <si>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</si>
  <si>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</si>
  <si>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</si>
  <si>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</si>
  <si>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</si>
  <si>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</si>
  <si>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</si>
  <si>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</si>
  <si>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</si>
  <si>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</si>
  <si>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</si>
  <si>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</si>
  <si>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</si>
  <si>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</si>
  <si>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</si>
  <si>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</si>
  <si>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</si>
  <si>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</si>
  <si>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</si>
  <si>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</si>
  <si>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</si>
  <si>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</si>
  <si>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</si>
  <si>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</si>
  <si>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</si>
  <si>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M_22-1-17-01-08-00-0-0044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</si>
  <si>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</si>
  <si>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</si>
  <si>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</si>
  <si>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ТП мощностью 2х47,65 МВА, КЛ-10 кВ протяженностью трассы 23,53 км, КЛ-0,4 кВ протяженностью трассы 15 км для технологического присоединения энергопринимающих устройств заявителя по договору № 17-013/005-ПС-21 по адресу: Ленинградская область, Всеволожский район, город Мурино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</si>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</sst>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18" fillId="0" borderId="0" xfId="9" applyNumberFormat="1" applyFont="1" applyFill="1" applyBorder="1" applyAlignment="1" applyProtection="1">
      <alignment horizontal="left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58" style="61" customWidth="1"/>
    <col min="3" max="3" width="16.140625" style="61" customWidth="1"/>
    <col min="4" max="4" width="10.5703125" style="61" customWidth="1"/>
    <col min="5" max="5" width="16.5703125" style="61" customWidth="1"/>
    <col min="6" max="6" width="14.42578125" style="61" customWidth="1"/>
    <col min="7" max="7" width="16" style="61" customWidth="1"/>
    <col min="8" max="8" width="17.570312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43.5" customHeight="1" x14ac:dyDescent="0.25">
      <c r="A5" s="111" t="s">
        <v>379</v>
      </c>
      <c r="B5" s="112"/>
      <c r="C5" s="112"/>
      <c r="D5" s="112"/>
      <c r="E5" s="112"/>
      <c r="F5" s="112"/>
    </row>
    <row r="7" spans="1:16" ht="21" customHeight="1" x14ac:dyDescent="0.25">
      <c r="A7" s="63" t="s">
        <v>8</v>
      </c>
      <c r="F7" s="113" t="s">
        <v>375</v>
      </c>
      <c r="G7" s="113"/>
      <c r="H7" s="113"/>
    </row>
    <row r="8" spans="1:16" x14ac:dyDescent="0.25">
      <c r="A8" s="64"/>
    </row>
    <row r="9" spans="1:16" x14ac:dyDescent="0.25">
      <c r="A9" s="63" t="s">
        <v>15</v>
      </c>
      <c r="F9" s="113" t="s">
        <v>336</v>
      </c>
      <c r="G9" s="113"/>
      <c r="H9" s="113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8"/>
      <c r="J13" s="69"/>
      <c r="K13" s="70">
        <v>7.46</v>
      </c>
    </row>
    <row r="14" spans="1:16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174</v>
      </c>
      <c r="C16" s="83" t="s">
        <v>327</v>
      </c>
      <c r="D16" s="84">
        <v>15</v>
      </c>
      <c r="E16" s="84">
        <f>VLOOKUP(B16,'Типовые 2 кв. 2021'!B:D,3,)</f>
        <v>1235355.8666666667</v>
      </c>
      <c r="F16" s="84">
        <f t="shared" ref="F16:F27" si="0">D16*E16</f>
        <v>18530338</v>
      </c>
      <c r="G16" s="85">
        <v>5.62</v>
      </c>
      <c r="H16" s="84">
        <f t="shared" ref="H16:H27" si="1">F16*G16</f>
        <v>104140499.56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230</v>
      </c>
      <c r="C17" s="83" t="s">
        <v>327</v>
      </c>
      <c r="D17" s="84">
        <v>16.53</v>
      </c>
      <c r="E17" s="84">
        <f>VLOOKUP(B17,'Типовые 2 кв. 2021'!B:D,3,)</f>
        <v>2839519.6749999998</v>
      </c>
      <c r="F17" s="84">
        <f t="shared" ref="F17" si="2">D17*E17</f>
        <v>46937260.227750003</v>
      </c>
      <c r="G17" s="85">
        <v>5.62</v>
      </c>
      <c r="H17" s="84">
        <f t="shared" ref="H17" si="3">F17*G17</f>
        <v>263787402.47995502</v>
      </c>
      <c r="J17" s="86"/>
      <c r="K17" s="86"/>
      <c r="M17" s="71"/>
      <c r="N17" s="72"/>
      <c r="O17" s="79"/>
      <c r="P17" s="80"/>
    </row>
    <row r="18" spans="1:16" ht="15.75" x14ac:dyDescent="0.25">
      <c r="A18" s="81" t="s">
        <v>355</v>
      </c>
      <c r="B18" s="82" t="s">
        <v>232</v>
      </c>
      <c r="C18" s="83" t="s">
        <v>327</v>
      </c>
      <c r="D18" s="84">
        <v>7</v>
      </c>
      <c r="E18" s="84">
        <f>VLOOKUP(B18,'Типовые 2 кв. 2021'!B:D,3,)</f>
        <v>2573671.6333333333</v>
      </c>
      <c r="F18" s="84">
        <f t="shared" si="0"/>
        <v>18015701.433333334</v>
      </c>
      <c r="G18" s="85">
        <v>5.62</v>
      </c>
      <c r="H18" s="84">
        <f t="shared" si="1"/>
        <v>101248242.05533333</v>
      </c>
      <c r="J18" s="86"/>
      <c r="K18" s="86"/>
      <c r="M18" s="71"/>
      <c r="N18" s="72"/>
      <c r="O18" s="79"/>
      <c r="P18" s="80"/>
    </row>
    <row r="19" spans="1:16" ht="15.75" x14ac:dyDescent="0.25">
      <c r="A19" s="87" t="s">
        <v>373</v>
      </c>
      <c r="B19" s="82" t="s">
        <v>318</v>
      </c>
      <c r="C19" s="83" t="s">
        <v>353</v>
      </c>
      <c r="D19" s="84">
        <v>5</v>
      </c>
      <c r="E19" s="84">
        <f>VLOOKUP(B19,'[2]Типовые 2 кв. 2021'!B:D,3,)</f>
        <v>3794774.4833333334</v>
      </c>
      <c r="F19" s="84">
        <f t="shared" ref="F19:F21" si="4">D19*E19</f>
        <v>18973872.416666668</v>
      </c>
      <c r="G19" s="85">
        <v>7.46</v>
      </c>
      <c r="H19" s="84">
        <f t="shared" ref="H19:H21" si="5">F19*G19</f>
        <v>141545088.22833335</v>
      </c>
      <c r="M19" s="71"/>
      <c r="N19" s="72"/>
      <c r="O19" s="79"/>
      <c r="P19" s="80"/>
    </row>
    <row r="20" spans="1:16" ht="15.75" x14ac:dyDescent="0.25">
      <c r="A20" s="87"/>
      <c r="B20" s="88" t="s">
        <v>2</v>
      </c>
      <c r="C20" s="83" t="s">
        <v>353</v>
      </c>
      <c r="D20" s="84">
        <f>D19</f>
        <v>5</v>
      </c>
      <c r="E20" s="84">
        <f>E19-E21</f>
        <v>827148.58333333349</v>
      </c>
      <c r="F20" s="84">
        <f t="shared" si="4"/>
        <v>4135742.9166666674</v>
      </c>
      <c r="G20" s="85">
        <v>7.46</v>
      </c>
      <c r="H20" s="84">
        <f t="shared" si="5"/>
        <v>30852642.158333339</v>
      </c>
      <c r="M20" s="71"/>
      <c r="N20" s="72"/>
      <c r="O20" s="79"/>
      <c r="P20" s="80"/>
    </row>
    <row r="21" spans="1:16" ht="15.75" x14ac:dyDescent="0.25">
      <c r="A21" s="87"/>
      <c r="B21" s="88" t="s">
        <v>3</v>
      </c>
      <c r="C21" s="83" t="s">
        <v>353</v>
      </c>
      <c r="D21" s="84">
        <f>D19</f>
        <v>5</v>
      </c>
      <c r="E21" s="89">
        <f>VLOOKUP(B19,'[2]Типовые 2 кв. 2021'!B:E,4,)</f>
        <v>2967625.9</v>
      </c>
      <c r="F21" s="84">
        <f t="shared" si="4"/>
        <v>14838129.5</v>
      </c>
      <c r="G21" s="85">
        <v>7.46</v>
      </c>
      <c r="H21" s="84">
        <f t="shared" si="5"/>
        <v>110692446.06999999</v>
      </c>
      <c r="M21" s="71"/>
      <c r="N21" s="72"/>
      <c r="O21" s="79"/>
      <c r="P21" s="80"/>
    </row>
    <row r="22" spans="1:16" ht="15.75" x14ac:dyDescent="0.25">
      <c r="A22" s="87" t="s">
        <v>373</v>
      </c>
      <c r="B22" s="82" t="s">
        <v>270</v>
      </c>
      <c r="C22" s="83" t="s">
        <v>353</v>
      </c>
      <c r="D22" s="84">
        <v>1</v>
      </c>
      <c r="E22" s="84">
        <f>VLOOKUP(B22,'[2]Типовые 2 кв. 2021'!B:D,3,)</f>
        <v>2711201.3000000003</v>
      </c>
      <c r="F22" s="84">
        <f t="shared" si="0"/>
        <v>2711201.3000000003</v>
      </c>
      <c r="G22" s="85">
        <v>7.46</v>
      </c>
      <c r="H22" s="84">
        <f t="shared" si="1"/>
        <v>20225561.698000003</v>
      </c>
      <c r="M22" s="71"/>
      <c r="N22" s="72"/>
      <c r="O22" s="79"/>
      <c r="P22" s="80"/>
    </row>
    <row r="23" spans="1:16" ht="15.75" x14ac:dyDescent="0.25">
      <c r="A23" s="87"/>
      <c r="B23" s="88" t="s">
        <v>2</v>
      </c>
      <c r="C23" s="83" t="s">
        <v>353</v>
      </c>
      <c r="D23" s="84">
        <f>D22</f>
        <v>1</v>
      </c>
      <c r="E23" s="84">
        <f>E22-E24</f>
        <v>431771.92000000039</v>
      </c>
      <c r="F23" s="84">
        <f t="shared" si="0"/>
        <v>431771.92000000039</v>
      </c>
      <c r="G23" s="85">
        <v>7.46</v>
      </c>
      <c r="H23" s="84">
        <f t="shared" si="1"/>
        <v>3221018.523200003</v>
      </c>
      <c r="M23" s="71"/>
      <c r="N23" s="72"/>
      <c r="O23" s="79"/>
      <c r="P23" s="80"/>
    </row>
    <row r="24" spans="1:16" ht="15.75" x14ac:dyDescent="0.25">
      <c r="A24" s="87"/>
      <c r="B24" s="88" t="s">
        <v>3</v>
      </c>
      <c r="C24" s="83" t="s">
        <v>353</v>
      </c>
      <c r="D24" s="84">
        <f>D22</f>
        <v>1</v>
      </c>
      <c r="E24" s="89">
        <f>VLOOKUP(B22,'[2]Типовые 2 кв. 2021'!B:E,4,)</f>
        <v>2279429.38</v>
      </c>
      <c r="F24" s="84">
        <f t="shared" si="0"/>
        <v>2279429.38</v>
      </c>
      <c r="G24" s="85">
        <v>7.46</v>
      </c>
      <c r="H24" s="84">
        <f t="shared" si="1"/>
        <v>17004543.174799997</v>
      </c>
      <c r="M24" s="71"/>
      <c r="N24" s="72"/>
      <c r="O24" s="79"/>
      <c r="P24" s="80"/>
    </row>
    <row r="25" spans="1:16" ht="15.75" x14ac:dyDescent="0.25">
      <c r="A25" s="87" t="s">
        <v>373</v>
      </c>
      <c r="B25" s="90" t="s">
        <v>268</v>
      </c>
      <c r="C25" s="83" t="s">
        <v>353</v>
      </c>
      <c r="D25" s="84">
        <v>8</v>
      </c>
      <c r="E25" s="84">
        <f>VLOOKUP(B25,'[2]Типовые 2 кв. 2021'!B:D,3,)</f>
        <v>2490546.4583333335</v>
      </c>
      <c r="F25" s="84">
        <f t="shared" si="0"/>
        <v>19924371.666666668</v>
      </c>
      <c r="G25" s="85">
        <v>7.46</v>
      </c>
      <c r="H25" s="84">
        <f t="shared" si="1"/>
        <v>148635812.63333336</v>
      </c>
      <c r="M25" s="71"/>
      <c r="N25" s="72"/>
      <c r="O25" s="79"/>
      <c r="P25" s="80"/>
    </row>
    <row r="26" spans="1:16" ht="15.75" x14ac:dyDescent="0.25">
      <c r="A26" s="87"/>
      <c r="B26" s="88" t="s">
        <v>2</v>
      </c>
      <c r="C26" s="83" t="s">
        <v>353</v>
      </c>
      <c r="D26" s="84">
        <f>D25</f>
        <v>8</v>
      </c>
      <c r="E26" s="84">
        <f>E25-E27</f>
        <v>407363.00833333354</v>
      </c>
      <c r="F26" s="84">
        <f t="shared" si="0"/>
        <v>3258904.0666666683</v>
      </c>
      <c r="G26" s="85">
        <v>7.46</v>
      </c>
      <c r="H26" s="84">
        <f t="shared" si="1"/>
        <v>24311424.337333344</v>
      </c>
      <c r="M26" s="71"/>
      <c r="N26" s="72"/>
      <c r="O26" s="79"/>
      <c r="P26" s="80"/>
    </row>
    <row r="27" spans="1:16" ht="15.75" x14ac:dyDescent="0.25">
      <c r="A27" s="87"/>
      <c r="B27" s="88" t="s">
        <v>3</v>
      </c>
      <c r="C27" s="83" t="s">
        <v>353</v>
      </c>
      <c r="D27" s="84">
        <f>D25</f>
        <v>8</v>
      </c>
      <c r="E27" s="89">
        <f>VLOOKUP(B25,'[2]Типовые 2 кв. 2021'!B:E,4,)</f>
        <v>2083183.45</v>
      </c>
      <c r="F27" s="84">
        <f t="shared" si="0"/>
        <v>16665467.6</v>
      </c>
      <c r="G27" s="85">
        <v>7.46</v>
      </c>
      <c r="H27" s="84">
        <f t="shared" si="1"/>
        <v>124324388.296</v>
      </c>
      <c r="M27" s="71"/>
      <c r="N27" s="72"/>
      <c r="O27" s="79"/>
      <c r="P27" s="80"/>
    </row>
    <row r="28" spans="1:16" ht="15.75" x14ac:dyDescent="0.25">
      <c r="A28" s="87" t="s">
        <v>373</v>
      </c>
      <c r="B28" s="90" t="s">
        <v>272</v>
      </c>
      <c r="C28" s="83" t="s">
        <v>353</v>
      </c>
      <c r="D28" s="84">
        <v>19</v>
      </c>
      <c r="E28" s="84">
        <f>VLOOKUP(B28,'[2]Типовые 2 кв. 2021'!B:D,3,)</f>
        <v>2963505.8666666667</v>
      </c>
      <c r="F28" s="84">
        <f t="shared" ref="F28:F30" si="6">D28*E28</f>
        <v>56306611.466666669</v>
      </c>
      <c r="G28" s="85">
        <v>7.46</v>
      </c>
      <c r="H28" s="84">
        <f t="shared" ref="H28:H30" si="7">F28*G28</f>
        <v>420047321.54133332</v>
      </c>
      <c r="M28" s="71"/>
      <c r="N28" s="72"/>
      <c r="O28" s="79"/>
      <c r="P28" s="80"/>
    </row>
    <row r="29" spans="1:16" ht="15.75" x14ac:dyDescent="0.25">
      <c r="A29" s="87"/>
      <c r="B29" s="88" t="s">
        <v>2</v>
      </c>
      <c r="C29" s="83" t="s">
        <v>353</v>
      </c>
      <c r="D29" s="84">
        <f>D28</f>
        <v>19</v>
      </c>
      <c r="E29" s="84">
        <f>E28-E30</f>
        <v>555232.49666666659</v>
      </c>
      <c r="F29" s="84">
        <f t="shared" si="6"/>
        <v>10549417.436666666</v>
      </c>
      <c r="G29" s="85">
        <v>7.46</v>
      </c>
      <c r="H29" s="84">
        <f t="shared" si="7"/>
        <v>78698654.07753332</v>
      </c>
      <c r="M29" s="71"/>
      <c r="N29" s="72"/>
      <c r="O29" s="79"/>
      <c r="P29" s="80"/>
    </row>
    <row r="30" spans="1:16" ht="15.75" x14ac:dyDescent="0.25">
      <c r="A30" s="87"/>
      <c r="B30" s="88" t="s">
        <v>3</v>
      </c>
      <c r="C30" s="83" t="s">
        <v>353</v>
      </c>
      <c r="D30" s="84">
        <f>D28</f>
        <v>19</v>
      </c>
      <c r="E30" s="89">
        <f>VLOOKUP(B28,'[2]Типовые 2 кв. 2021'!B:E,4,)</f>
        <v>2408273.37</v>
      </c>
      <c r="F30" s="84">
        <f t="shared" si="6"/>
        <v>45757194.030000001</v>
      </c>
      <c r="G30" s="85">
        <v>7.46</v>
      </c>
      <c r="H30" s="84">
        <f t="shared" si="7"/>
        <v>341348667.46380001</v>
      </c>
      <c r="M30" s="71"/>
      <c r="N30" s="72"/>
      <c r="O30" s="79"/>
      <c r="P30" s="80"/>
    </row>
    <row r="31" spans="1:16" x14ac:dyDescent="0.25">
      <c r="A31" s="87"/>
      <c r="B31" s="76"/>
      <c r="C31" s="83"/>
      <c r="D31" s="85"/>
      <c r="E31" s="85"/>
      <c r="F31" s="85"/>
      <c r="G31" s="85"/>
      <c r="H31" s="85"/>
    </row>
    <row r="32" spans="1:16" x14ac:dyDescent="0.25">
      <c r="A32" s="87"/>
      <c r="B32" s="75" t="s">
        <v>12</v>
      </c>
      <c r="C32" s="83"/>
      <c r="D32" s="85"/>
      <c r="E32" s="85"/>
      <c r="F32" s="85"/>
      <c r="G32" s="85"/>
      <c r="H32" s="85">
        <f>SUM(H33:H34)</f>
        <v>935842525.71633339</v>
      </c>
    </row>
    <row r="33" spans="1:12" x14ac:dyDescent="0.25">
      <c r="A33" s="87"/>
      <c r="B33" s="91" t="s">
        <v>2</v>
      </c>
      <c r="C33" s="83"/>
      <c r="D33" s="85"/>
      <c r="E33" s="85"/>
      <c r="F33" s="85"/>
      <c r="G33" s="85"/>
      <c r="H33" s="85">
        <f>H16+H18+H29+H26+H23+H20</f>
        <v>342472480.71173328</v>
      </c>
    </row>
    <row r="34" spans="1:12" x14ac:dyDescent="0.25">
      <c r="A34" s="87"/>
      <c r="B34" s="91" t="s">
        <v>3</v>
      </c>
      <c r="C34" s="83"/>
      <c r="D34" s="85"/>
      <c r="E34" s="85"/>
      <c r="F34" s="85"/>
      <c r="G34" s="85"/>
      <c r="H34" s="85">
        <f>H30+H27+H24+H21</f>
        <v>593370045.00460005</v>
      </c>
    </row>
    <row r="35" spans="1:12" x14ac:dyDescent="0.25">
      <c r="A35" s="74" t="s">
        <v>24</v>
      </c>
      <c r="B35" s="75" t="s">
        <v>31</v>
      </c>
      <c r="C35" s="83"/>
      <c r="D35" s="85"/>
      <c r="E35" s="85"/>
      <c r="F35" s="85"/>
      <c r="G35" s="85"/>
      <c r="H35" s="85">
        <f>H32*0.08</f>
        <v>74867402.057306677</v>
      </c>
    </row>
    <row r="36" spans="1:12" x14ac:dyDescent="0.25">
      <c r="A36" s="74" t="s">
        <v>26</v>
      </c>
      <c r="B36" s="75" t="s">
        <v>25</v>
      </c>
      <c r="C36" s="83"/>
      <c r="D36" s="85"/>
      <c r="E36" s="85"/>
      <c r="F36" s="85"/>
      <c r="G36" s="85"/>
      <c r="H36" s="92">
        <f>H35+H32</f>
        <v>1010709927.77364</v>
      </c>
      <c r="I36" s="93">
        <f>H36-(SUM(C41:C43))</f>
        <v>0</v>
      </c>
    </row>
    <row r="37" spans="1:12" x14ac:dyDescent="0.25">
      <c r="A37" s="94"/>
      <c r="B37" s="78"/>
      <c r="C37" s="78"/>
    </row>
    <row r="38" spans="1:12" x14ac:dyDescent="0.25">
      <c r="A38" s="66" t="s">
        <v>13</v>
      </c>
      <c r="B38" s="78"/>
      <c r="C38" s="78"/>
    </row>
    <row r="39" spans="1:12" x14ac:dyDescent="0.25">
      <c r="A39" s="95"/>
      <c r="B39" s="78"/>
      <c r="C39" s="78"/>
      <c r="H39" s="67" t="s">
        <v>380</v>
      </c>
    </row>
    <row r="40" spans="1:12" ht="63.75" customHeight="1" x14ac:dyDescent="0.25">
      <c r="A40" s="96" t="s">
        <v>9</v>
      </c>
      <c r="B40" s="96" t="s">
        <v>0</v>
      </c>
      <c r="C40" s="97" t="s">
        <v>44</v>
      </c>
      <c r="D40" s="96" t="s">
        <v>40</v>
      </c>
      <c r="E40" s="96" t="s">
        <v>16</v>
      </c>
      <c r="F40" s="96" t="s">
        <v>17</v>
      </c>
      <c r="G40" s="96" t="s">
        <v>18</v>
      </c>
      <c r="H40" s="96" t="s">
        <v>374</v>
      </c>
    </row>
    <row r="41" spans="1:12" ht="15.75" x14ac:dyDescent="0.25">
      <c r="A41" s="98">
        <v>1</v>
      </c>
      <c r="B41" s="91" t="s">
        <v>1</v>
      </c>
      <c r="C41" s="99">
        <f>H35</f>
        <v>74867402.057306677</v>
      </c>
      <c r="D41" s="100">
        <v>1.117309428</v>
      </c>
      <c r="E41" s="59">
        <f>C41*D41</f>
        <v>83650054.168495342</v>
      </c>
      <c r="F41" s="59">
        <f>E41*0.2</f>
        <v>16730010.83369907</v>
      </c>
      <c r="G41" s="59">
        <f>E41+F41</f>
        <v>100380065.0021944</v>
      </c>
      <c r="H41" s="84">
        <f t="shared" ref="H41:H49" si="8">G41*0.827</f>
        <v>83014313.756814763</v>
      </c>
      <c r="I41" s="101">
        <f t="shared" ref="I41:I43" si="9">E41*0.827/1000</f>
        <v>69178.594797345635</v>
      </c>
      <c r="J41" s="72"/>
      <c r="K41" s="79"/>
      <c r="L41" s="102"/>
    </row>
    <row r="42" spans="1:12" ht="15.75" x14ac:dyDescent="0.25">
      <c r="A42" s="98">
        <v>2</v>
      </c>
      <c r="B42" s="91" t="s">
        <v>2</v>
      </c>
      <c r="C42" s="103">
        <f>H33</f>
        <v>342472480.71173328</v>
      </c>
      <c r="D42" s="100">
        <v>1.117309428</v>
      </c>
      <c r="E42" s="59">
        <f t="shared" ref="E42:E49" si="10">C42*D42</f>
        <v>382647731.52976775</v>
      </c>
      <c r="F42" s="59">
        <f t="shared" ref="F42:F49" si="11">E42*0.2</f>
        <v>76529546.305953547</v>
      </c>
      <c r="G42" s="59">
        <f t="shared" ref="G42:G49" si="12">E42+F42</f>
        <v>459177277.83572131</v>
      </c>
      <c r="H42" s="84">
        <f t="shared" si="8"/>
        <v>379739608.77014148</v>
      </c>
      <c r="I42" s="101">
        <f t="shared" si="9"/>
        <v>316449.67397511791</v>
      </c>
      <c r="J42" s="72"/>
      <c r="K42" s="79"/>
      <c r="L42" s="102"/>
    </row>
    <row r="43" spans="1:12" ht="15.75" x14ac:dyDescent="0.25">
      <c r="A43" s="98">
        <v>3</v>
      </c>
      <c r="B43" s="91" t="s">
        <v>3</v>
      </c>
      <c r="C43" s="103">
        <f>H34</f>
        <v>593370045.00460005</v>
      </c>
      <c r="D43" s="100">
        <v>1.117309428</v>
      </c>
      <c r="E43" s="59">
        <f t="shared" si="10"/>
        <v>662977945.57642388</v>
      </c>
      <c r="F43" s="59">
        <f t="shared" si="11"/>
        <v>132595589.11528479</v>
      </c>
      <c r="G43" s="59">
        <f t="shared" si="12"/>
        <v>795573534.69170868</v>
      </c>
      <c r="H43" s="84">
        <f t="shared" si="8"/>
        <v>657939313.19004309</v>
      </c>
      <c r="I43" s="101">
        <f t="shared" si="9"/>
        <v>548282.76099170255</v>
      </c>
      <c r="J43" s="72"/>
      <c r="K43" s="79"/>
      <c r="L43" s="102"/>
    </row>
    <row r="44" spans="1:12" ht="15.75" x14ac:dyDescent="0.25">
      <c r="A44" s="98">
        <v>4</v>
      </c>
      <c r="B44" s="91" t="s">
        <v>7</v>
      </c>
      <c r="C44" s="103">
        <f>SUM(C45:C49)</f>
        <v>167474635.03209215</v>
      </c>
      <c r="D44" s="100">
        <v>1.117309428</v>
      </c>
      <c r="E44" s="59">
        <f t="shared" si="10"/>
        <v>187120988.67221564</v>
      </c>
      <c r="F44" s="59">
        <f t="shared" si="11"/>
        <v>37424197.734443128</v>
      </c>
      <c r="G44" s="59">
        <f t="shared" si="12"/>
        <v>224545186.40665877</v>
      </c>
      <c r="H44" s="84">
        <f t="shared" si="8"/>
        <v>185698869.15830678</v>
      </c>
      <c r="I44" s="101">
        <f>E44*0.827/1000</f>
        <v>154749.05763192233</v>
      </c>
      <c r="J44" s="72"/>
      <c r="K44" s="79"/>
      <c r="L44" s="102"/>
    </row>
    <row r="45" spans="1:12" ht="15.75" x14ac:dyDescent="0.25">
      <c r="A45" s="81" t="s">
        <v>356</v>
      </c>
      <c r="B45" s="91" t="s">
        <v>4</v>
      </c>
      <c r="C45" s="103">
        <f>SUM(C41:C43)*I45</f>
        <v>9803886.2994043082</v>
      </c>
      <c r="D45" s="100">
        <v>1.117309428</v>
      </c>
      <c r="E45" s="59">
        <f t="shared" si="10"/>
        <v>10953974.593364464</v>
      </c>
      <c r="F45" s="59">
        <f t="shared" si="11"/>
        <v>2190794.9186728927</v>
      </c>
      <c r="G45" s="59">
        <f t="shared" si="12"/>
        <v>13144769.512037357</v>
      </c>
      <c r="H45" s="84">
        <f t="shared" si="8"/>
        <v>10870724.386454893</v>
      </c>
      <c r="I45" s="104">
        <v>9.7000000000000003E-3</v>
      </c>
      <c r="J45" s="72"/>
      <c r="K45" s="79"/>
      <c r="L45" s="102"/>
    </row>
    <row r="46" spans="1:12" ht="15.75" x14ac:dyDescent="0.25">
      <c r="A46" s="81" t="s">
        <v>357</v>
      </c>
      <c r="B46" s="105" t="s">
        <v>38</v>
      </c>
      <c r="C46" s="103">
        <f>SUM(C41:C43)*I46</f>
        <v>21629192.454355896</v>
      </c>
      <c r="D46" s="100">
        <v>1.117309428</v>
      </c>
      <c r="E46" s="59">
        <f t="shared" si="10"/>
        <v>24166500.649278302</v>
      </c>
      <c r="F46" s="59">
        <f t="shared" si="11"/>
        <v>4833300.1298556607</v>
      </c>
      <c r="G46" s="59">
        <f t="shared" si="12"/>
        <v>28999800.779133961</v>
      </c>
      <c r="H46" s="84">
        <f t="shared" si="8"/>
        <v>23982835.244343784</v>
      </c>
      <c r="I46" s="104">
        <v>2.1399999999999999E-2</v>
      </c>
      <c r="J46" s="72"/>
      <c r="K46" s="79"/>
      <c r="L46" s="102"/>
    </row>
    <row r="47" spans="1:12" ht="15.75" x14ac:dyDescent="0.25">
      <c r="A47" s="81" t="s">
        <v>358</v>
      </c>
      <c r="B47" s="105" t="s">
        <v>39</v>
      </c>
      <c r="C47" s="103">
        <f>SUM(C41:C43)*I47</f>
        <v>85303917.904095218</v>
      </c>
      <c r="D47" s="100">
        <v>1.117309428</v>
      </c>
      <c r="E47" s="59">
        <f t="shared" si="10"/>
        <v>95310871.719583586</v>
      </c>
      <c r="F47" s="59">
        <f t="shared" si="11"/>
        <v>19062174.343916718</v>
      </c>
      <c r="G47" s="59">
        <f t="shared" si="12"/>
        <v>114373046.0635003</v>
      </c>
      <c r="H47" s="84">
        <f t="shared" si="8"/>
        <v>94586509.094514742</v>
      </c>
      <c r="I47" s="104">
        <v>8.4400000000000003E-2</v>
      </c>
      <c r="J47" s="72"/>
      <c r="K47" s="79"/>
      <c r="L47" s="102"/>
    </row>
    <row r="48" spans="1:12" ht="15.75" x14ac:dyDescent="0.25">
      <c r="A48" s="81" t="s">
        <v>359</v>
      </c>
      <c r="B48" s="91" t="s">
        <v>6</v>
      </c>
      <c r="C48" s="103">
        <f>SUM(C41:C43)*I48</f>
        <v>28805232.941548742</v>
      </c>
      <c r="D48" s="100">
        <v>1.117309428</v>
      </c>
      <c r="E48" s="59">
        <f t="shared" si="10"/>
        <v>32184358.341328584</v>
      </c>
      <c r="F48" s="59">
        <f t="shared" si="11"/>
        <v>6436871.6682657171</v>
      </c>
      <c r="G48" s="59">
        <f t="shared" si="12"/>
        <v>38621230.009594299</v>
      </c>
      <c r="H48" s="84">
        <f t="shared" si="8"/>
        <v>31939757.217934482</v>
      </c>
      <c r="I48" s="104">
        <v>2.8500000000000001E-2</v>
      </c>
      <c r="J48" s="72"/>
      <c r="K48" s="79"/>
      <c r="L48" s="102"/>
    </row>
    <row r="49" spans="1:10" x14ac:dyDescent="0.25">
      <c r="A49" s="81" t="s">
        <v>360</v>
      </c>
      <c r="B49" s="91" t="s">
        <v>5</v>
      </c>
      <c r="C49" s="103">
        <f>SUM(C41:C43)*I49</f>
        <v>21932405.43268799</v>
      </c>
      <c r="D49" s="100">
        <v>1.117309428</v>
      </c>
      <c r="E49" s="59">
        <f t="shared" si="10"/>
        <v>24505283.368660711</v>
      </c>
      <c r="F49" s="59">
        <f t="shared" si="11"/>
        <v>4901056.673732142</v>
      </c>
      <c r="G49" s="59">
        <f t="shared" si="12"/>
        <v>29406340.042392854</v>
      </c>
      <c r="H49" s="84">
        <f t="shared" si="8"/>
        <v>24319043.215058889</v>
      </c>
      <c r="I49" s="106">
        <v>2.1700000000000001E-2</v>
      </c>
    </row>
    <row r="50" spans="1:10" x14ac:dyDescent="0.25">
      <c r="A50" s="87"/>
      <c r="B50" s="107" t="s">
        <v>361</v>
      </c>
      <c r="C50" s="103">
        <f>SUM(C41:C44)</f>
        <v>1178184562.8057323</v>
      </c>
      <c r="D50" s="100">
        <v>1.117309428</v>
      </c>
      <c r="E50" s="59">
        <f>SUM(E41:E44)</f>
        <v>1316396719.9469028</v>
      </c>
      <c r="F50" s="59">
        <f>SUM(F41:F44)</f>
        <v>263279343.98938054</v>
      </c>
      <c r="G50" s="59">
        <f>SUM(G41:G44)</f>
        <v>1579676063.9362831</v>
      </c>
      <c r="H50" s="84">
        <f>G50*0.827</f>
        <v>1306392104.8753061</v>
      </c>
      <c r="I50" s="61">
        <f>H50/1000</f>
        <v>1306392.1048753061</v>
      </c>
    </row>
    <row r="52" spans="1:10" s="78" customFormat="1" ht="12.75" x14ac:dyDescent="0.2">
      <c r="A52" s="3" t="s">
        <v>28</v>
      </c>
      <c r="B52" s="3"/>
      <c r="C52" s="2"/>
      <c r="D52" s="2"/>
      <c r="E52" s="2"/>
    </row>
    <row r="53" spans="1:10" s="69" customFormat="1" ht="67.5" customHeight="1" x14ac:dyDescent="0.25">
      <c r="A53" s="4" t="s">
        <v>29</v>
      </c>
      <c r="B53" s="108" t="s">
        <v>376</v>
      </c>
      <c r="C53" s="108"/>
      <c r="D53" s="108"/>
      <c r="E53" s="108"/>
      <c r="F53" s="108"/>
      <c r="G53" s="108"/>
    </row>
    <row r="54" spans="1:10" s="69" customFormat="1" ht="40.5" customHeight="1" x14ac:dyDescent="0.25">
      <c r="A54" s="4" t="s">
        <v>30</v>
      </c>
      <c r="B54" s="108" t="s">
        <v>362</v>
      </c>
      <c r="C54" s="108"/>
      <c r="D54" s="108"/>
      <c r="E54" s="108"/>
      <c r="F54" s="108"/>
      <c r="G54" s="108"/>
      <c r="H54" s="68"/>
      <c r="I54" s="68" t="s">
        <v>369</v>
      </c>
      <c r="J54" s="69">
        <v>7.46</v>
      </c>
    </row>
    <row r="55" spans="1:10" s="69" customFormat="1" ht="28.5" customHeight="1" x14ac:dyDescent="0.25">
      <c r="A55" s="4" t="s">
        <v>32</v>
      </c>
      <c r="B55" s="108" t="s">
        <v>33</v>
      </c>
      <c r="C55" s="108"/>
      <c r="D55" s="108"/>
      <c r="E55" s="108"/>
      <c r="F55" s="108"/>
      <c r="G55" s="108"/>
      <c r="I55" s="69" t="s">
        <v>367</v>
      </c>
      <c r="J55" s="69">
        <v>5.62</v>
      </c>
    </row>
    <row r="56" spans="1:10" s="78" customFormat="1" ht="16.5" customHeight="1" x14ac:dyDescent="0.2">
      <c r="A56" s="4" t="s">
        <v>34</v>
      </c>
      <c r="B56" s="5" t="s">
        <v>377</v>
      </c>
      <c r="C56" s="5"/>
      <c r="D56" s="2"/>
      <c r="E56" s="2"/>
      <c r="I56" s="78" t="s">
        <v>366</v>
      </c>
      <c r="J56" s="78">
        <v>6.16</v>
      </c>
    </row>
    <row r="57" spans="1:10" s="78" customFormat="1" ht="15.75" customHeight="1" x14ac:dyDescent="0.2">
      <c r="A57" s="6" t="s">
        <v>35</v>
      </c>
      <c r="B57" s="5" t="s">
        <v>378</v>
      </c>
      <c r="C57" s="5"/>
      <c r="D57" s="2"/>
      <c r="E57" s="2"/>
    </row>
    <row r="58" spans="1:10" s="78" customFormat="1" ht="18.75" customHeight="1" x14ac:dyDescent="0.2">
      <c r="A58" s="6" t="s">
        <v>36</v>
      </c>
      <c r="B58" s="5" t="s">
        <v>41</v>
      </c>
      <c r="C58" s="5"/>
      <c r="D58" s="2"/>
      <c r="E58" s="2"/>
    </row>
    <row r="59" spans="1:10" s="78" customFormat="1" ht="12.75" x14ac:dyDescent="0.2">
      <c r="A59" s="94"/>
    </row>
    <row r="60" spans="1:10" x14ac:dyDescent="0.25">
      <c r="B60" s="69"/>
    </row>
  </sheetData>
  <dataConsolidate>
    <dataRefs count="1">
      <dataRef ref="B8:B287" sheet="Типовые 2 кв. 2021"/>
    </dataRefs>
  </dataConsolidate>
  <mergeCells count="14">
    <mergeCell ref="B53:G53"/>
    <mergeCell ref="B54:G54"/>
    <mergeCell ref="B55:G5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3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'C:\Users\sert-dmitrieva\Documents\УНЦ_Укр. расчеты\[Пример _расчета_стоимости.xlsx]Типовые 2 кв. 2021'!#REF!</xm:f>
          </x14:formula1>
          <xm:sqref>B28</xm:sqref>
        </x14:dataValidation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B25 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61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2022-03-14T12:56:57Z</dcterms:modified>
</cp:coreProperties>
</file>