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7-01-08-00-0-0003\"/>
    </mc:Choice>
  </mc:AlternateContent>
  <xr:revisionPtr revIDLastSave="0" documentId="13_ncr:1_{B2196122-F5B8-47EA-9583-61270F6BB380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4" l="1"/>
  <c r="I37" i="4"/>
  <c r="I38" i="4"/>
  <c r="I35" i="4"/>
  <c r="H35" i="4" l="1"/>
  <c r="H36" i="4"/>
  <c r="H37" i="4"/>
  <c r="H38" i="4"/>
  <c r="H39" i="4"/>
  <c r="H40" i="4"/>
  <c r="H41" i="4"/>
  <c r="H42" i="4"/>
  <c r="H43" i="4"/>
  <c r="H44" i="4"/>
  <c r="H28" i="4" l="1"/>
  <c r="E24" i="4" l="1"/>
  <c r="D24" i="4"/>
  <c r="D23" i="4"/>
  <c r="E22" i="4"/>
  <c r="E23" i="4" s="1"/>
  <c r="D18" i="4"/>
  <c r="D17" i="4"/>
  <c r="F24" i="4" l="1"/>
  <c r="H24" i="4" s="1"/>
  <c r="F23" i="4"/>
  <c r="H23" i="4" s="1"/>
  <c r="F22" i="4"/>
  <c r="H22" i="4" s="1"/>
  <c r="E21" i="4" l="1"/>
  <c r="D21" i="4"/>
  <c r="D20" i="4"/>
  <c r="E19" i="4"/>
  <c r="F19" i="4" s="1"/>
  <c r="H19" i="4" s="1"/>
  <c r="F21" i="4" l="1"/>
  <c r="H21" i="4" s="1"/>
  <c r="E20" i="4"/>
  <c r="F20" i="4" s="1"/>
  <c r="H20" i="4" s="1"/>
  <c r="D287" i="5" l="1"/>
  <c r="D286" i="5"/>
  <c r="E17" i="4" l="1"/>
  <c r="F17" i="4" s="1"/>
  <c r="H17" i="4" s="1"/>
  <c r="E18" i="4" l="1"/>
  <c r="F18" i="4" s="1"/>
  <c r="H18" i="4" s="1"/>
  <c r="C37" i="4" l="1"/>
  <c r="E37" i="4" s="1"/>
  <c r="F37" i="4" s="1"/>
  <c r="G37" i="4" s="1"/>
  <c r="E16" i="4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7" i="4" s="1"/>
  <c r="C36" i="4" l="1"/>
  <c r="H26" i="4" l="1"/>
  <c r="H29" i="4" s="1"/>
  <c r="E36" i="4"/>
  <c r="F36" i="4" s="1"/>
  <c r="G36" i="4" s="1"/>
  <c r="H30" i="4" l="1"/>
  <c r="C35" i="4" l="1"/>
  <c r="C39" i="4" s="1"/>
  <c r="E39" i="4" l="1"/>
  <c r="F39" i="4" s="1"/>
  <c r="G39" i="4" s="1"/>
  <c r="E35" i="4"/>
  <c r="F35" i="4" s="1"/>
  <c r="C40" i="4"/>
  <c r="E40" i="4" s="1"/>
  <c r="F40" i="4" s="1"/>
  <c r="G40" i="4" s="1"/>
  <c r="C41" i="4"/>
  <c r="C43" i="4"/>
  <c r="C42" i="4"/>
  <c r="E42" i="4" s="1"/>
  <c r="F42" i="4" s="1"/>
  <c r="I30" i="4"/>
  <c r="C38" i="4" l="1"/>
  <c r="G35" i="4"/>
  <c r="G42" i="4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</calcChain>
</file>

<file path=xl/sharedStrings.xml><?xml version="1.0" encoding="utf-8"?>
<sst xmlns="http://schemas.openxmlformats.org/spreadsheetml/2006/main" count="700" uniqueCount="382">
  <si>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</si>
  <si>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</si>
  <si>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</si>
  <si>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</si>
  <si>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</si>
  <si>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</si>
  <si>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</si>
  <si>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</si>
  <si>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</si>
  <si>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</si>
  <si>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</si>
  <si>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</si>
  <si>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</si>
  <si>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</si>
  <si>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</si>
  <si>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</si>
  <si>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</si>
  <si>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</si>
  <si>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</si>
  <si>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</si>
  <si>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</si>
  <si>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</si>
  <si>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</si>
  <si>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</si>
  <si>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</si>
  <si>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</si>
  <si>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</si>
  <si>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</si>
  <si>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</si>
  <si>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</si>
  <si>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</si>
  <si>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</si>
  <si>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</si>
  <si>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</si>
  <si>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</si>
  <si>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</si>
  <si>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</si>
  <si>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</si>
  <si>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</si>
  <si>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</si>
  <si>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</si>
  <si>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</si>
  <si>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</si>
  <si>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</si>
  <si>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</si>
  <si>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</si>
  <si>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</si>
  <si>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</si>
  <si>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</si>
  <si>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</si>
  <si>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</si>
  <si>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</si>
  <si>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</si>
  <si>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</si>
  <si>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</si>
  <si>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</si>
  <si>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</si>
  <si>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</si>
  <si>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</si>
  <si>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</si>
  <si>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</si>
  <si>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</si>
  <si>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</si>
  <si>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</si>
  <si>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</si>
  <si>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</si>
  <si>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</si>
  <si>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</si>
  <si>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</si>
  <si>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</si>
  <si>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</si>
  <si>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</si>
  <si>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</si>
  <si>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</si>
  <si>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</si>
  <si>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</si>
  <si>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</si>
  <si>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</si>
  <si>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</si>
  <si>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</si>
  <si>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</si>
  <si>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</si>
  <si>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</si>
  <si>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</si>
  <si>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</si>
  <si>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</si>
  <si>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</si>
  <si>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</si>
  <si>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</si>
  <si>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</si>
  <si>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</si>
  <si>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</si>
  <si>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</si>
  <si>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</si>
  <si>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</si>
  <si>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</si>
  <si>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</si>
  <si>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</si>
  <si>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</si>
  <si>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</si>
  <si>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</si>
  <si>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</si>
  <si>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</si>
  <si>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</si>
  <si>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</si>
  <si>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</si>
  <si>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</si>
  <si>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</si>
  <si>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</si>
  <si>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</si>
  <si>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</si>
  <si>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</si>
  <si>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</si>
  <si>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</si>
  <si>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</si>
  <si>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</si>
  <si>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</si>
  <si>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</si>
  <si>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</si>
  <si>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</si>
  <si>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</si>
  <si>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</si>
  <si>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</si>
  <si>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</si>
  <si>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</si>
  <si>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</si>
  <si>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</si>
  <si>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</si>
  <si>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</si>
  <si>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</si>
  <si>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</si>
  <si>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</si>
  <si>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</si>
  <si>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</si>
  <si>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</si>
  <si>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</si>
  <si>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</si>
  <si>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</si>
  <si>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</si>
  <si>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</si>
  <si>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</si>
  <si>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</si>
  <si>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</si>
  <si>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</si>
  <si>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</si>
  <si>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</si>
  <si>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</si>
  <si>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</si>
  <si>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</si>
  <si>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</si>
  <si>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</si>
  <si>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</si>
  <si>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</si>
  <si>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</si>
  <si>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</si>
  <si>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</si>
  <si>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</si>
  <si>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</si>
  <si>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</si>
  <si>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</si>
  <si>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</si>
  <si>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</si>
  <si>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</si>
  <si>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</si>
  <si>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</si>
  <si>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</si>
  <si>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</si>
  <si>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</si>
  <si>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</si>
  <si>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</si>
  <si>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</si>
  <si>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</si>
  <si>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</si>
  <si>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</si>
  <si>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</si>
  <si>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</si>
  <si>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</si>
  <si>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</si>
  <si>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</si>
  <si>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</si>
  <si>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</si>
  <si>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</si>
  <si>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</si>
  <si>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</si>
  <si>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</si>
  <si>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</si>
  <si>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</si>
  <si>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</si>
  <si>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</si>
  <si>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</si>
  <si>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</si>
  <si>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</si>
  <si>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</si>
  <si>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</si>
  <si>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</si>
  <si>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</si>
  <si>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</si>
  <si>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</si>
  <si>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</si>
  <si>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</si>
  <si>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</si>
  <si>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</si>
  <si>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</si>
  <si>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</si>
  <si>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</si>
  <si>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</si>
  <si>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</si>
  <si>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</si>
  <si>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</si>
  <si>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</si>
  <si>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</si>
  <si>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</si>
  <si>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</si>
  <si>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</si>
  <si>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</si>
  <si>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</si>
  <si>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</si>
  <si>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</si>
  <si>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</si>
  <si>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</si>
  <si>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</si>
  <si>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</si>
  <si>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</si>
  <si>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</si>
  <si>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</si>
  <si>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</si>
  <si>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</si>
  <si>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</si>
  <si>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</si>
  <si>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</si>
  <si>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</si>
  <si>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</si>
  <si>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</si>
  <si>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</si>
  <si>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</si>
  <si>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</si>
  <si>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</si>
  <si>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</si>
  <si>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</si>
  <si>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</si>
  <si>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</si>
  <si>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</si>
  <si>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</si>
  <si>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</si>
  <si>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</si>
  <si>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</si>
  <si>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</si>
  <si>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</si>
  <si>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</si>
  <si>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</si>
  <si>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</si>
  <si>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</si>
  <si>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</si>
  <si>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</si>
  <si>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</si>
  <si>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</si>
  <si>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</si>
  <si>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</si>
  <si>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</si>
  <si>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</si>
  <si>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</si>
  <si>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</si>
  <si>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</si>
  <si>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</si>
  <si>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</si>
  <si>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</si>
  <si>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</si>
  <si>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</si>
  <si>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</si>
  <si>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</si>
  <si>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</si>
  <si>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</si>
  <si>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</si>
  <si>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</si>
  <si>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</si>
  <si>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</si>
  <si>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</si>
  <si>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</si>
  <si>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</si>
  <si>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</si>
  <si>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</si>
  <si>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</si>
  <si>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</si>
  <si>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</si>
  <si>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</si>
  <si>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</si>
  <si>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</si>
  <si>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</si>
  <si>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</si>
  <si>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</si>
  <si>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</si>
  <si>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</si>
  <si>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</si>
  <si>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</si>
  <si>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</si>
  <si>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</si>
  <si>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</si>
  <si>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</si>
  <si>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</si>
  <si>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</si>
  <si>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</si>
  <si>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</si>
  <si>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</si>
  <si>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</si>
  <si>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</si>
  <si>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</si>
  <si>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</si>
  <si>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</si>
  <si>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</si>
  <si>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</si>
  <si>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</si>
  <si>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</si>
  <si>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</si>
  <si>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</si>
  <si>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</si>
  <si>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</si>
  <si>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</si>
  <si>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</si>
  <si>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</si>
  <si>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</si>
  <si>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</si>
  <si>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</si>
  <si>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</si>
  <si>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</si>
  <si>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</si>
  <si>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</si>
  <si>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</si>
  <si>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</si>
  <si>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</si>
  <si>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</si>
  <si>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</si>
  <si>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</si>
  <si>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</si>
  <si>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</si>
  <si>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</si>
  <si>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</si>
  <si>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</si>
  <si>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</si>
  <si>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</si>
  <si>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</si>
  <si>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</si>
  <si>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</si>
  <si>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</si>
  <si>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</si>
  <si>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</si>
  <si>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</si>
  <si>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</si>
  <si>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</si>
  <si>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</si>
  <si>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</si>
  <si>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</si>
  <si>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</si>
  <si>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</si>
  <si>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</si>
  <si>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</si>
  <si>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</si>
  <si>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</si>
  <si>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</si>
  <si>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</si>
  <si>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</si>
  <si>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</si>
  <si>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</si>
  <si>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</si>
  <si>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</si>
  <si>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</si>
  <si>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</si>
  <si>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</si>
  <si>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</si>
  <si>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</si>
  <si>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</si>
  <si>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</si>
  <si>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</si>
  <si>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</si>
  <si>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</si>
  <si>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1.7.</t>
  </si>
  <si>
    <t>Сумма, в прогнозных ценах с НДС с понижающим коэффициентом (при наличии)</t>
  </si>
  <si>
    <t>M_22-1-17-01-08-00-0-0003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</si>
  <si>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</si>
  <si>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</si>
  <si>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</si>
  <si>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2БКТП-10/0,4 кВ мощностью 8,9 МВА, КЛ-10/0,4 кВ протяженностью 13,3 км для технологического присоединения заявителя в соответствии с договором № 17-099/005-ПС-19 (1,2 и 3 этап) в г.Мурино ЛО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</si>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</sst>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2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t-dmitrieva\Documents\&#1059;&#1053;&#1062;_&#1059;&#1082;&#1088;.%20&#1088;&#1072;&#1089;&#1095;&#1077;&#1090;&#1099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4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6" style="62" customWidth="1"/>
    <col min="8" max="8" width="15.7109375" style="62" customWidth="1"/>
    <col min="9" max="9" width="13.5703125" style="62" hidden="1" customWidth="1"/>
    <col min="10" max="10" width="0" style="62" hidden="1" customWidth="1"/>
    <col min="11" max="11" width="14.140625" style="62" hidden="1" customWidth="1"/>
    <col min="12" max="12" width="10.28515625" style="62" hidden="1" customWidth="1"/>
    <col min="13" max="14" width="0" style="62" hidden="1" customWidth="1"/>
    <col min="15" max="15" width="15.28515625" style="62" hidden="1" customWidth="1"/>
    <col min="16" max="23" width="0" style="62" hidden="1" customWidth="1"/>
    <col min="24" max="16384" width="9.140625" style="62"/>
  </cols>
  <sheetData>
    <row r="1" spans="1:16" x14ac:dyDescent="0.25">
      <c r="H1" s="7" t="s">
        <v>37</v>
      </c>
    </row>
    <row r="3" spans="1:16" x14ac:dyDescent="0.25">
      <c r="A3" s="63" t="s">
        <v>19</v>
      </c>
    </row>
    <row r="5" spans="1:16" ht="33.75" customHeight="1" x14ac:dyDescent="0.25">
      <c r="A5" s="110" t="s">
        <v>380</v>
      </c>
      <c r="B5" s="110"/>
      <c r="C5" s="110"/>
      <c r="D5" s="110"/>
      <c r="E5" s="110"/>
      <c r="F5" s="110"/>
    </row>
    <row r="7" spans="1:16" ht="21" customHeight="1" x14ac:dyDescent="0.25">
      <c r="A7" s="64" t="s">
        <v>8</v>
      </c>
      <c r="F7" s="111" t="s">
        <v>376</v>
      </c>
      <c r="G7" s="111"/>
      <c r="H7" s="111"/>
    </row>
    <row r="8" spans="1:16" x14ac:dyDescent="0.25">
      <c r="A8" s="65"/>
    </row>
    <row r="9" spans="1:16" x14ac:dyDescent="0.25">
      <c r="A9" s="64" t="s">
        <v>15</v>
      </c>
      <c r="F9" s="111" t="s">
        <v>335</v>
      </c>
      <c r="G9" s="111"/>
      <c r="H9" s="111"/>
    </row>
    <row r="10" spans="1:16" x14ac:dyDescent="0.25">
      <c r="A10" s="65"/>
    </row>
    <row r="11" spans="1:16" x14ac:dyDescent="0.25">
      <c r="A11" s="66" t="s">
        <v>20</v>
      </c>
      <c r="B11" s="67"/>
      <c r="C11" s="67"/>
    </row>
    <row r="12" spans="1:16" x14ac:dyDescent="0.25">
      <c r="H12" s="68" t="s">
        <v>381</v>
      </c>
    </row>
    <row r="13" spans="1:16" s="61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9"/>
      <c r="J13" s="70"/>
      <c r="K13" s="71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70"/>
      <c r="J14" s="70"/>
      <c r="K14" s="71">
        <v>6.16</v>
      </c>
      <c r="M14" s="72"/>
      <c r="N14" s="73"/>
      <c r="O14" s="56"/>
      <c r="P14" s="74"/>
    </row>
    <row r="15" spans="1:16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79"/>
      <c r="J15" s="79"/>
      <c r="K15" s="71">
        <v>5.62</v>
      </c>
      <c r="M15" s="72"/>
      <c r="N15" s="73"/>
      <c r="O15" s="80"/>
      <c r="P15" s="81"/>
    </row>
    <row r="16" spans="1:16" ht="15.75" x14ac:dyDescent="0.25">
      <c r="A16" s="82" t="s">
        <v>356</v>
      </c>
      <c r="B16" s="60" t="s">
        <v>174</v>
      </c>
      <c r="C16" s="83" t="s">
        <v>327</v>
      </c>
      <c r="D16" s="84">
        <v>5</v>
      </c>
      <c r="E16" s="84">
        <f>VLOOKUP(B16,'Типовые 2 кв. 2021'!B:D,3,)</f>
        <v>1235355.8666666667</v>
      </c>
      <c r="F16" s="84">
        <f t="shared" ref="F16:F18" si="0">D16*E16</f>
        <v>6176779.333333334</v>
      </c>
      <c r="G16" s="85">
        <v>5.62</v>
      </c>
      <c r="H16" s="84">
        <f t="shared" ref="H16:H18" si="1">F16*G16</f>
        <v>34713499.853333339</v>
      </c>
      <c r="J16" s="86"/>
      <c r="K16" s="86"/>
      <c r="M16" s="72"/>
      <c r="N16" s="73"/>
      <c r="O16" s="80"/>
      <c r="P16" s="81"/>
    </row>
    <row r="17" spans="1:16" ht="15.75" x14ac:dyDescent="0.25">
      <c r="A17" s="82" t="s">
        <v>354</v>
      </c>
      <c r="B17" s="87" t="s">
        <v>196</v>
      </c>
      <c r="C17" s="83" t="s">
        <v>327</v>
      </c>
      <c r="D17" s="84">
        <f>0.2+0.15</f>
        <v>0.35</v>
      </c>
      <c r="E17" s="84">
        <f>VLOOKUP(B17,'Типовые 2 кв. 2021'!B:D,3,)</f>
        <v>1332610.1083333334</v>
      </c>
      <c r="F17" s="84">
        <f t="shared" si="0"/>
        <v>466413.53791666665</v>
      </c>
      <c r="G17" s="85">
        <v>5.62</v>
      </c>
      <c r="H17" s="84">
        <f t="shared" si="1"/>
        <v>2621244.0830916665</v>
      </c>
      <c r="J17" s="86"/>
      <c r="K17" s="86"/>
      <c r="M17" s="72"/>
      <c r="N17" s="73"/>
      <c r="O17" s="80"/>
      <c r="P17" s="81"/>
    </row>
    <row r="18" spans="1:16" ht="15.75" x14ac:dyDescent="0.25">
      <c r="A18" s="82" t="s">
        <v>355</v>
      </c>
      <c r="B18" s="87" t="s">
        <v>222</v>
      </c>
      <c r="C18" s="83" t="s">
        <v>327</v>
      </c>
      <c r="D18" s="84">
        <f>0.1+0.9+0.65</f>
        <v>1.65</v>
      </c>
      <c r="E18" s="84">
        <f>VLOOKUP(B18,'Типовые 2 кв. 2021'!B:D,3,)</f>
        <v>1475345.9583333333</v>
      </c>
      <c r="F18" s="84">
        <f t="shared" si="0"/>
        <v>2434320.8312499998</v>
      </c>
      <c r="G18" s="85">
        <v>5.62</v>
      </c>
      <c r="H18" s="84">
        <f t="shared" si="1"/>
        <v>13680883.071625</v>
      </c>
      <c r="J18" s="86"/>
      <c r="K18" s="86"/>
      <c r="M18" s="72"/>
      <c r="N18" s="73"/>
      <c r="O18" s="80"/>
      <c r="P18" s="81"/>
    </row>
    <row r="19" spans="1:16" ht="15.75" x14ac:dyDescent="0.25">
      <c r="A19" s="88" t="s">
        <v>374</v>
      </c>
      <c r="B19" s="60" t="s">
        <v>272</v>
      </c>
      <c r="C19" s="83" t="s">
        <v>353</v>
      </c>
      <c r="D19" s="84">
        <v>2</v>
      </c>
      <c r="E19" s="84">
        <f>VLOOKUP(B19,'[2]Типовые 2 кв. 2021'!B:D,3,)</f>
        <v>2963505.8666666667</v>
      </c>
      <c r="F19" s="84">
        <f t="shared" ref="F19:F21" si="2">D19*E19</f>
        <v>5927011.7333333334</v>
      </c>
      <c r="G19" s="85">
        <v>7.46</v>
      </c>
      <c r="H19" s="84">
        <f t="shared" ref="H19:H21" si="3">F19*G19</f>
        <v>44215507.530666664</v>
      </c>
      <c r="M19" s="72"/>
      <c r="N19" s="73"/>
      <c r="O19" s="80"/>
      <c r="P19" s="81"/>
    </row>
    <row r="20" spans="1:16" ht="15.75" x14ac:dyDescent="0.25">
      <c r="A20" s="88"/>
      <c r="B20" s="89" t="s">
        <v>2</v>
      </c>
      <c r="C20" s="83" t="s">
        <v>353</v>
      </c>
      <c r="D20" s="84">
        <f>D19</f>
        <v>2</v>
      </c>
      <c r="E20" s="84">
        <f>E19-E21</f>
        <v>555232.49666666659</v>
      </c>
      <c r="F20" s="84">
        <f t="shared" si="2"/>
        <v>1110464.9933333332</v>
      </c>
      <c r="G20" s="85">
        <v>7.46</v>
      </c>
      <c r="H20" s="84">
        <f t="shared" si="3"/>
        <v>8284068.8502666652</v>
      </c>
      <c r="M20" s="72"/>
      <c r="N20" s="73"/>
      <c r="O20" s="80"/>
      <c r="P20" s="81"/>
    </row>
    <row r="21" spans="1:16" ht="15.75" x14ac:dyDescent="0.25">
      <c r="A21" s="88"/>
      <c r="B21" s="89" t="s">
        <v>3</v>
      </c>
      <c r="C21" s="83" t="s">
        <v>353</v>
      </c>
      <c r="D21" s="84">
        <f>D19</f>
        <v>2</v>
      </c>
      <c r="E21" s="90">
        <f>VLOOKUP(B19,'[2]Типовые 2 кв. 2021'!B:E,4,)</f>
        <v>2408273.37</v>
      </c>
      <c r="F21" s="84">
        <f t="shared" si="2"/>
        <v>4816546.74</v>
      </c>
      <c r="G21" s="85">
        <v>7.46</v>
      </c>
      <c r="H21" s="84">
        <f t="shared" si="3"/>
        <v>35931438.680399999</v>
      </c>
      <c r="M21" s="72"/>
      <c r="N21" s="73"/>
      <c r="O21" s="80"/>
      <c r="P21" s="81"/>
    </row>
    <row r="22" spans="1:16" ht="15.75" x14ac:dyDescent="0.25">
      <c r="A22" s="88" t="s">
        <v>374</v>
      </c>
      <c r="B22" s="60" t="s">
        <v>269</v>
      </c>
      <c r="C22" s="83" t="s">
        <v>353</v>
      </c>
      <c r="D22" s="84">
        <v>1</v>
      </c>
      <c r="E22" s="84">
        <f>VLOOKUP(B22,'[2]Типовые 2 кв. 2021'!B:D,3,)</f>
        <v>887092.70000000007</v>
      </c>
      <c r="F22" s="84">
        <f t="shared" ref="F22:F24" si="4">D22*E22</f>
        <v>887092.70000000007</v>
      </c>
      <c r="G22" s="85">
        <v>7.46</v>
      </c>
      <c r="H22" s="84">
        <f t="shared" ref="H22:H24" si="5">F22*G22</f>
        <v>6617711.5420000004</v>
      </c>
      <c r="M22" s="72"/>
      <c r="N22" s="73"/>
      <c r="O22" s="80"/>
      <c r="P22" s="81"/>
    </row>
    <row r="23" spans="1:16" ht="15.75" x14ac:dyDescent="0.25">
      <c r="A23" s="88"/>
      <c r="B23" s="89" t="s">
        <v>2</v>
      </c>
      <c r="C23" s="83" t="s">
        <v>353</v>
      </c>
      <c r="D23" s="84">
        <f>D22</f>
        <v>1</v>
      </c>
      <c r="E23" s="84">
        <f>E22-E24</f>
        <v>209917.51000000013</v>
      </c>
      <c r="F23" s="84">
        <f t="shared" si="4"/>
        <v>209917.51000000013</v>
      </c>
      <c r="G23" s="85">
        <v>7.46</v>
      </c>
      <c r="H23" s="84">
        <f t="shared" si="5"/>
        <v>1565984.6246000009</v>
      </c>
      <c r="M23" s="72"/>
      <c r="N23" s="73"/>
      <c r="O23" s="80"/>
      <c r="P23" s="81"/>
    </row>
    <row r="24" spans="1:16" ht="15.75" x14ac:dyDescent="0.25">
      <c r="A24" s="88"/>
      <c r="B24" s="89" t="s">
        <v>3</v>
      </c>
      <c r="C24" s="83" t="s">
        <v>353</v>
      </c>
      <c r="D24" s="84">
        <f>D22</f>
        <v>1</v>
      </c>
      <c r="E24" s="90">
        <f>VLOOKUP(B22,'[2]Типовые 2 кв. 2021'!B:E,4,)</f>
        <v>677175.19</v>
      </c>
      <c r="F24" s="84">
        <f t="shared" si="4"/>
        <v>677175.19</v>
      </c>
      <c r="G24" s="85">
        <v>7.46</v>
      </c>
      <c r="H24" s="84">
        <f t="shared" si="5"/>
        <v>5051726.9173999997</v>
      </c>
      <c r="M24" s="72"/>
      <c r="N24" s="73"/>
      <c r="O24" s="80"/>
      <c r="P24" s="81"/>
    </row>
    <row r="25" spans="1:16" x14ac:dyDescent="0.25">
      <c r="A25" s="88"/>
      <c r="B25" s="77"/>
      <c r="C25" s="83"/>
      <c r="D25" s="85"/>
      <c r="E25" s="85"/>
      <c r="F25" s="85"/>
      <c r="G25" s="85"/>
      <c r="H25" s="85"/>
    </row>
    <row r="26" spans="1:16" x14ac:dyDescent="0.25">
      <c r="A26" s="88"/>
      <c r="B26" s="76" t="s">
        <v>12</v>
      </c>
      <c r="C26" s="83"/>
      <c r="D26" s="85"/>
      <c r="E26" s="85"/>
      <c r="F26" s="85"/>
      <c r="G26" s="85"/>
      <c r="H26" s="85">
        <f>SUM(H27:H28)</f>
        <v>100282861.45611668</v>
      </c>
    </row>
    <row r="27" spans="1:16" x14ac:dyDescent="0.25">
      <c r="A27" s="88"/>
      <c r="B27" s="91" t="s">
        <v>2</v>
      </c>
      <c r="C27" s="83"/>
      <c r="D27" s="85"/>
      <c r="E27" s="85"/>
      <c r="F27" s="85"/>
      <c r="G27" s="85"/>
      <c r="H27" s="85">
        <f>H16+H17+H18+H20</f>
        <v>59299695.858316675</v>
      </c>
    </row>
    <row r="28" spans="1:16" x14ac:dyDescent="0.25">
      <c r="A28" s="88"/>
      <c r="B28" s="91" t="s">
        <v>3</v>
      </c>
      <c r="C28" s="83"/>
      <c r="D28" s="85"/>
      <c r="E28" s="85"/>
      <c r="F28" s="85"/>
      <c r="G28" s="85"/>
      <c r="H28" s="85">
        <f>H21+H24</f>
        <v>40983165.597800002</v>
      </c>
    </row>
    <row r="29" spans="1:16" x14ac:dyDescent="0.25">
      <c r="A29" s="75" t="s">
        <v>24</v>
      </c>
      <c r="B29" s="76" t="s">
        <v>31</v>
      </c>
      <c r="C29" s="83"/>
      <c r="D29" s="85"/>
      <c r="E29" s="85"/>
      <c r="F29" s="85"/>
      <c r="G29" s="85"/>
      <c r="H29" s="85">
        <f>H26*0.08</f>
        <v>8022628.9164893338</v>
      </c>
    </row>
    <row r="30" spans="1:16" x14ac:dyDescent="0.25">
      <c r="A30" s="75" t="s">
        <v>26</v>
      </c>
      <c r="B30" s="76" t="s">
        <v>25</v>
      </c>
      <c r="C30" s="83"/>
      <c r="D30" s="85"/>
      <c r="E30" s="85"/>
      <c r="F30" s="85"/>
      <c r="G30" s="85"/>
      <c r="H30" s="92">
        <f>H29+H26</f>
        <v>108305490.37260601</v>
      </c>
      <c r="I30" s="93">
        <f>H30-(SUM(C35:C37))</f>
        <v>0</v>
      </c>
    </row>
    <row r="31" spans="1:16" x14ac:dyDescent="0.25">
      <c r="A31" s="94"/>
      <c r="B31" s="79"/>
      <c r="C31" s="79"/>
    </row>
    <row r="32" spans="1:16" x14ac:dyDescent="0.25">
      <c r="A32" s="67" t="s">
        <v>13</v>
      </c>
      <c r="B32" s="79"/>
      <c r="C32" s="79"/>
    </row>
    <row r="33" spans="1:12" x14ac:dyDescent="0.25">
      <c r="A33" s="95"/>
      <c r="B33" s="79"/>
      <c r="C33" s="79"/>
      <c r="H33" s="68" t="s">
        <v>381</v>
      </c>
    </row>
    <row r="34" spans="1:12" ht="63.75" customHeight="1" x14ac:dyDescent="0.25">
      <c r="A34" s="96" t="s">
        <v>9</v>
      </c>
      <c r="B34" s="96" t="s">
        <v>0</v>
      </c>
      <c r="C34" s="97" t="s">
        <v>44</v>
      </c>
      <c r="D34" s="96" t="s">
        <v>40</v>
      </c>
      <c r="E34" s="96" t="s">
        <v>16</v>
      </c>
      <c r="F34" s="96" t="s">
        <v>17</v>
      </c>
      <c r="G34" s="96" t="s">
        <v>18</v>
      </c>
      <c r="H34" s="96" t="s">
        <v>375</v>
      </c>
    </row>
    <row r="35" spans="1:12" ht="15.75" x14ac:dyDescent="0.25">
      <c r="A35" s="98">
        <v>1</v>
      </c>
      <c r="B35" s="91" t="s">
        <v>1</v>
      </c>
      <c r="C35" s="99">
        <f>H29</f>
        <v>8022628.9164893338</v>
      </c>
      <c r="D35" s="100">
        <v>1.076406</v>
      </c>
      <c r="E35" s="59">
        <f>C35*D35</f>
        <v>8635605.9014826175</v>
      </c>
      <c r="F35" s="59">
        <f>E35*0.2</f>
        <v>1727121.1802965235</v>
      </c>
      <c r="G35" s="59">
        <f>E35+F35</f>
        <v>10362727.081779141</v>
      </c>
      <c r="H35" s="84">
        <f t="shared" ref="H35:H43" si="6">G35*0.8</f>
        <v>8290181.6654233132</v>
      </c>
      <c r="I35" s="72">
        <f>H35/1000/1.2</f>
        <v>6908.4847211860952</v>
      </c>
      <c r="J35" s="73"/>
      <c r="K35" s="80"/>
      <c r="L35" s="101"/>
    </row>
    <row r="36" spans="1:12" ht="15.75" x14ac:dyDescent="0.25">
      <c r="A36" s="98">
        <v>2</v>
      </c>
      <c r="B36" s="91" t="s">
        <v>2</v>
      </c>
      <c r="C36" s="102">
        <f>H27</f>
        <v>59299695.858316675</v>
      </c>
      <c r="D36" s="100">
        <v>1.076406</v>
      </c>
      <c r="E36" s="59">
        <f t="shared" ref="E36:E43" si="7">C36*D36</f>
        <v>63830548.420067213</v>
      </c>
      <c r="F36" s="59">
        <f t="shared" ref="F36:F43" si="8">E36*0.2</f>
        <v>12766109.684013443</v>
      </c>
      <c r="G36" s="59">
        <f t="shared" ref="G36:G43" si="9">E36+F36</f>
        <v>76596658.104080662</v>
      </c>
      <c r="H36" s="84">
        <f t="shared" si="6"/>
        <v>61277326.483264536</v>
      </c>
      <c r="I36" s="72">
        <f t="shared" ref="I36:I38" si="10">H36/1000/1.2</f>
        <v>51064.43873605378</v>
      </c>
      <c r="J36" s="73"/>
      <c r="K36" s="80"/>
      <c r="L36" s="101"/>
    </row>
    <row r="37" spans="1:12" ht="15.75" x14ac:dyDescent="0.25">
      <c r="A37" s="98">
        <v>3</v>
      </c>
      <c r="B37" s="91" t="s">
        <v>3</v>
      </c>
      <c r="C37" s="102">
        <f>H28</f>
        <v>40983165.597800002</v>
      </c>
      <c r="D37" s="100">
        <v>1.076406</v>
      </c>
      <c r="E37" s="59">
        <f t="shared" si="7"/>
        <v>44114525.34846551</v>
      </c>
      <c r="F37" s="59">
        <f t="shared" si="8"/>
        <v>8822905.0696931016</v>
      </c>
      <c r="G37" s="59">
        <f t="shared" si="9"/>
        <v>52937430.418158613</v>
      </c>
      <c r="H37" s="84">
        <f t="shared" si="6"/>
        <v>42349944.334526896</v>
      </c>
      <c r="I37" s="72">
        <f t="shared" si="10"/>
        <v>35291.620278772418</v>
      </c>
      <c r="J37" s="73"/>
      <c r="K37" s="80"/>
      <c r="L37" s="101"/>
    </row>
    <row r="38" spans="1:12" ht="15.75" x14ac:dyDescent="0.25">
      <c r="A38" s="98">
        <v>4</v>
      </c>
      <c r="B38" s="91" t="s">
        <v>7</v>
      </c>
      <c r="C38" s="102">
        <f>SUM(C39:C43)</f>
        <v>17946219.754740816</v>
      </c>
      <c r="D38" s="100">
        <v>1.076406</v>
      </c>
      <c r="E38" s="59">
        <f t="shared" si="7"/>
        <v>19317418.62132154</v>
      </c>
      <c r="F38" s="59">
        <f t="shared" si="8"/>
        <v>3863483.7242643083</v>
      </c>
      <c r="G38" s="59">
        <f t="shared" si="9"/>
        <v>23180902.345585849</v>
      </c>
      <c r="H38" s="84">
        <f t="shared" si="6"/>
        <v>18544721.876468681</v>
      </c>
      <c r="I38" s="72">
        <f t="shared" si="10"/>
        <v>15453.934897057234</v>
      </c>
      <c r="J38" s="73"/>
      <c r="K38" s="80"/>
      <c r="L38" s="101"/>
    </row>
    <row r="39" spans="1:12" ht="15.75" x14ac:dyDescent="0.25">
      <c r="A39" s="82" t="s">
        <v>357</v>
      </c>
      <c r="B39" s="91" t="s">
        <v>4</v>
      </c>
      <c r="C39" s="102">
        <f>SUM(C35:C37)*I39</f>
        <v>1050563.2566142783</v>
      </c>
      <c r="D39" s="100">
        <v>1.076406</v>
      </c>
      <c r="E39" s="59">
        <f t="shared" si="7"/>
        <v>1130832.5927991488</v>
      </c>
      <c r="F39" s="59">
        <f t="shared" si="8"/>
        <v>226166.51855982977</v>
      </c>
      <c r="G39" s="59">
        <f t="shared" si="9"/>
        <v>1356999.1113589786</v>
      </c>
      <c r="H39" s="84">
        <f t="shared" si="6"/>
        <v>1085599.2890871828</v>
      </c>
      <c r="I39" s="103">
        <v>9.7000000000000003E-3</v>
      </c>
      <c r="J39" s="73"/>
      <c r="K39" s="80"/>
      <c r="L39" s="101"/>
    </row>
    <row r="40" spans="1:12" ht="15.75" x14ac:dyDescent="0.25">
      <c r="A40" s="82" t="s">
        <v>358</v>
      </c>
      <c r="B40" s="104" t="s">
        <v>38</v>
      </c>
      <c r="C40" s="102">
        <f>SUM(C35:C37)*I40</f>
        <v>2317737.4939737683</v>
      </c>
      <c r="D40" s="100">
        <v>1.076406</v>
      </c>
      <c r="E40" s="59">
        <f t="shared" si="7"/>
        <v>2494826.5449383282</v>
      </c>
      <c r="F40" s="59">
        <f t="shared" si="8"/>
        <v>498965.30898766569</v>
      </c>
      <c r="G40" s="59">
        <f t="shared" si="9"/>
        <v>2993791.8539259937</v>
      </c>
      <c r="H40" s="84">
        <f t="shared" si="6"/>
        <v>2395033.483140795</v>
      </c>
      <c r="I40" s="103">
        <v>2.1399999999999999E-2</v>
      </c>
      <c r="J40" s="73"/>
      <c r="K40" s="80"/>
      <c r="L40" s="101"/>
    </row>
    <row r="41" spans="1:12" ht="15.75" x14ac:dyDescent="0.25">
      <c r="A41" s="82" t="s">
        <v>359</v>
      </c>
      <c r="B41" s="104" t="s">
        <v>39</v>
      </c>
      <c r="C41" s="102">
        <f>SUM(C35:C37)*I41</f>
        <v>9140983.3874479476</v>
      </c>
      <c r="D41" s="100">
        <v>1.076406</v>
      </c>
      <c r="E41" s="59">
        <f t="shared" si="7"/>
        <v>9839409.3641492948</v>
      </c>
      <c r="F41" s="59">
        <f t="shared" si="8"/>
        <v>1967881.8728298591</v>
      </c>
      <c r="G41" s="59">
        <f t="shared" si="9"/>
        <v>11807291.236979153</v>
      </c>
      <c r="H41" s="84">
        <f t="shared" si="6"/>
        <v>9445832.9895833228</v>
      </c>
      <c r="I41" s="103">
        <v>8.4400000000000003E-2</v>
      </c>
      <c r="J41" s="73"/>
      <c r="K41" s="80"/>
      <c r="L41" s="101"/>
    </row>
    <row r="42" spans="1:12" ht="15.75" x14ac:dyDescent="0.25">
      <c r="A42" s="82" t="s">
        <v>360</v>
      </c>
      <c r="B42" s="91" t="s">
        <v>6</v>
      </c>
      <c r="C42" s="102">
        <f>SUM(C35:C37)*I42</f>
        <v>3086706.4756192714</v>
      </c>
      <c r="D42" s="100">
        <v>1.076406</v>
      </c>
      <c r="E42" s="59">
        <f t="shared" si="7"/>
        <v>3322549.3705954375</v>
      </c>
      <c r="F42" s="59">
        <f t="shared" si="8"/>
        <v>664509.87411908759</v>
      </c>
      <c r="G42" s="59">
        <f t="shared" si="9"/>
        <v>3987059.2447145251</v>
      </c>
      <c r="H42" s="84">
        <f t="shared" si="6"/>
        <v>3189647.3957716203</v>
      </c>
      <c r="I42" s="103">
        <v>2.8500000000000001E-2</v>
      </c>
      <c r="J42" s="73"/>
      <c r="K42" s="80"/>
      <c r="L42" s="101"/>
    </row>
    <row r="43" spans="1:12" x14ac:dyDescent="0.25">
      <c r="A43" s="82" t="s">
        <v>361</v>
      </c>
      <c r="B43" s="91" t="s">
        <v>5</v>
      </c>
      <c r="C43" s="102">
        <f>SUM(C35:C37)*I43</f>
        <v>2350229.1410855507</v>
      </c>
      <c r="D43" s="100">
        <v>1.076406</v>
      </c>
      <c r="E43" s="59">
        <f t="shared" si="7"/>
        <v>2529800.7488393332</v>
      </c>
      <c r="F43" s="59">
        <f t="shared" si="8"/>
        <v>505960.14976786665</v>
      </c>
      <c r="G43" s="59">
        <f t="shared" si="9"/>
        <v>3035760.8986072</v>
      </c>
      <c r="H43" s="84">
        <f t="shared" si="6"/>
        <v>2428608.7188857603</v>
      </c>
      <c r="I43" s="105">
        <v>2.1700000000000001E-2</v>
      </c>
    </row>
    <row r="44" spans="1:12" x14ac:dyDescent="0.25">
      <c r="A44" s="88"/>
      <c r="B44" s="106" t="s">
        <v>362</v>
      </c>
      <c r="C44" s="102">
        <f>SUM(C35:C38)</f>
        <v>126251710.12734683</v>
      </c>
      <c r="D44" s="100">
        <v>1.076406</v>
      </c>
      <c r="E44" s="59">
        <f>SUM(E35:E38)</f>
        <v>135898098.29133686</v>
      </c>
      <c r="F44" s="59">
        <f>SUM(F35:F38)</f>
        <v>27179619.658267379</v>
      </c>
      <c r="G44" s="59">
        <f>SUM(G35:G38)</f>
        <v>163077717.94960427</v>
      </c>
      <c r="H44" s="84">
        <f>G44*0.8</f>
        <v>130462174.35968342</v>
      </c>
    </row>
    <row r="46" spans="1:12" s="79" customFormat="1" ht="12.75" x14ac:dyDescent="0.2">
      <c r="A46" s="3" t="s">
        <v>28</v>
      </c>
      <c r="B46" s="3"/>
      <c r="C46" s="2"/>
      <c r="D46" s="2"/>
      <c r="E46" s="2"/>
    </row>
    <row r="47" spans="1:12" s="70" customFormat="1" ht="67.5" customHeight="1" x14ac:dyDescent="0.25">
      <c r="A47" s="4" t="s">
        <v>29</v>
      </c>
      <c r="B47" s="107" t="s">
        <v>377</v>
      </c>
      <c r="C47" s="107"/>
      <c r="D47" s="107"/>
      <c r="E47" s="107"/>
      <c r="F47" s="107"/>
      <c r="G47" s="107"/>
    </row>
    <row r="48" spans="1:12" s="70" customFormat="1" ht="40.5" customHeight="1" x14ac:dyDescent="0.25">
      <c r="A48" s="4" t="s">
        <v>30</v>
      </c>
      <c r="B48" s="107" t="s">
        <v>363</v>
      </c>
      <c r="C48" s="107"/>
      <c r="D48" s="107"/>
      <c r="E48" s="107"/>
      <c r="F48" s="107"/>
      <c r="G48" s="107"/>
      <c r="H48" s="69"/>
      <c r="I48" s="69" t="s">
        <v>370</v>
      </c>
      <c r="J48" s="70">
        <v>7.46</v>
      </c>
    </row>
    <row r="49" spans="1:10" s="70" customFormat="1" ht="28.5" customHeight="1" x14ac:dyDescent="0.25">
      <c r="A49" s="4" t="s">
        <v>32</v>
      </c>
      <c r="B49" s="107" t="s">
        <v>33</v>
      </c>
      <c r="C49" s="107"/>
      <c r="D49" s="107"/>
      <c r="E49" s="107"/>
      <c r="F49" s="107"/>
      <c r="G49" s="107"/>
      <c r="I49" s="70" t="s">
        <v>368</v>
      </c>
      <c r="J49" s="70">
        <v>5.62</v>
      </c>
    </row>
    <row r="50" spans="1:10" s="79" customFormat="1" ht="16.5" customHeight="1" x14ac:dyDescent="0.2">
      <c r="A50" s="4" t="s">
        <v>34</v>
      </c>
      <c r="B50" s="5" t="s">
        <v>378</v>
      </c>
      <c r="C50" s="5"/>
      <c r="D50" s="2"/>
      <c r="E50" s="2"/>
      <c r="I50" s="79" t="s">
        <v>367</v>
      </c>
      <c r="J50" s="79">
        <v>6.16</v>
      </c>
    </row>
    <row r="51" spans="1:10" s="79" customFormat="1" ht="15.75" customHeight="1" x14ac:dyDescent="0.2">
      <c r="A51" s="6" t="s">
        <v>35</v>
      </c>
      <c r="B51" s="5" t="s">
        <v>379</v>
      </c>
      <c r="C51" s="5"/>
      <c r="D51" s="2"/>
      <c r="E51" s="2"/>
    </row>
    <row r="52" spans="1:10" s="79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79" customFormat="1" ht="12.75" x14ac:dyDescent="0.2">
      <c r="A53" s="94"/>
    </row>
    <row r="54" spans="1:10" x14ac:dyDescent="0.25">
      <c r="B54" s="70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  <x14:dataValidation type="list" allowBlank="1" showInputMessage="1" showErrorMessage="1" xr:uid="{00000000-0002-0000-0000-000003000000}">
          <x14:formula1>
            <xm:f>'C:\Users\sert-dmitrieva\Documents\УНЦ_Укр. расчеты\[Пример _расчета_стоимости.xlsx]Типовые 2 кв. 2021'!#REF!</xm:f>
          </x14:formula1>
          <xm:sqref>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12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2" t="s">
        <v>46</v>
      </c>
      <c r="C3" s="112"/>
      <c r="D3" s="112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3"/>
      <c r="D6" s="113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366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367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367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367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367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367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367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367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367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367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367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367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367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367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367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367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367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367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367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367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367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367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367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367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367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367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367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367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367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367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367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367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367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367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367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367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367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367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367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367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367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367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367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367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367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367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367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367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367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367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367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367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367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367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367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367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367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367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367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367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367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367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367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367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367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367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367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367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367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367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367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367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367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367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367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367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367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367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367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367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367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367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367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367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367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367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367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367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367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367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8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8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8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8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8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8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8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8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8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8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8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8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8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8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8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8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8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8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8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8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8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8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8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8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8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8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8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8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8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8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8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8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8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8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8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8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8" t="s">
        <v>368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8" t="s">
        <v>369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8" t="s">
        <v>369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8" t="s">
        <v>369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8" t="s">
        <v>369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8" t="s">
        <v>369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8" t="s">
        <v>369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8" t="s">
        <v>369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8" t="s">
        <v>369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8" t="s">
        <v>369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8" t="s">
        <v>369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8" t="s">
        <v>369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8" t="s">
        <v>369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8" t="s">
        <v>369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8" t="s">
        <v>369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8" t="s">
        <v>369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8" t="s">
        <v>369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8" t="s">
        <v>369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8" t="s">
        <v>369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8" t="s">
        <v>369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8" t="s">
        <v>369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8" t="s">
        <v>369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8" t="s">
        <v>369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8" t="s">
        <v>369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8" t="s">
        <v>369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8" t="s">
        <v>369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8" t="s">
        <v>369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8" t="s">
        <v>369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8" t="s">
        <v>369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8" t="s">
        <v>369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8" t="s">
        <v>369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8" t="s">
        <v>369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8" t="s">
        <v>369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8" t="s">
        <v>369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8" t="s">
        <v>369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8" t="s">
        <v>369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8" t="s">
        <v>369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8" t="s">
        <v>369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8" t="s">
        <v>369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8" t="s">
        <v>369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8" t="s">
        <v>369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8" t="s">
        <v>369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8" t="s">
        <v>369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8" t="s">
        <v>369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8" t="s">
        <v>369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8" t="s">
        <v>369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8" t="s">
        <v>369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8" t="s">
        <v>369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8" t="s">
        <v>369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8" t="s">
        <v>369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8" t="s">
        <v>369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8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8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8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8" t="s">
        <v>368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8" t="s">
        <v>367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8" t="s">
        <v>367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8" t="s">
        <v>367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8" t="s">
        <v>369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8" t="s">
        <v>369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8" t="s">
        <v>369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8" t="s">
        <v>369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8" t="s">
        <v>369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8" t="s">
        <v>369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8" t="s">
        <v>369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8" t="s">
        <v>369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8" t="s">
        <v>369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8" t="s">
        <v>369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8" t="s">
        <v>367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8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2022-03-14T12:48:49Z</dcterms:modified>
</cp:coreProperties>
</file>