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0_24\Версия_4(КоррИП_2023)\Июль\Приказы_ПСД\Новые_ПСД\M_22-1-17-01-08-00-0-0028\"/>
    </mc:Choice>
  </mc:AlternateContent>
  <xr:revisionPtr revIDLastSave="0" documentId="13_ncr:1_{09EFDA3E-EE39-46CC-BEB5-6C479D6D51E9}" xr6:coauthVersionLast="36" xr6:coauthVersionMax="36" xr10:uidLastSave="{00000000-0000-0000-0000-000000000000}"/>
  <bookViews>
    <workbookView xWindow="0" yWindow="0" windowWidth="28800" windowHeight="10725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тек.ц.!$A$1:$H$96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2" l="1"/>
  <c r="H28" i="2" s="1"/>
  <c r="G28" i="1"/>
  <c r="G63" i="2"/>
  <c r="H63" i="2" s="1"/>
  <c r="G62" i="2"/>
  <c r="H62" i="2" s="1"/>
  <c r="G61" i="2"/>
  <c r="H61" i="2" s="1"/>
  <c r="G60" i="2"/>
  <c r="H60" i="2" s="1"/>
  <c r="G59" i="2"/>
  <c r="H59" i="2" s="1"/>
  <c r="G58" i="2"/>
  <c r="H58" i="2" s="1"/>
  <c r="G57" i="2"/>
  <c r="H57" i="2" s="1"/>
  <c r="G56" i="2"/>
  <c r="H56" i="2" s="1"/>
  <c r="G32" i="2"/>
  <c r="G31" i="2"/>
  <c r="H31" i="2" s="1"/>
  <c r="G30" i="2"/>
  <c r="H30" i="2" s="1"/>
  <c r="G29" i="2"/>
  <c r="G27" i="2"/>
  <c r="H27" i="2" s="1"/>
  <c r="G26" i="2"/>
  <c r="G25" i="2"/>
  <c r="G24" i="2"/>
  <c r="F35" i="2"/>
  <c r="F40" i="2" s="1"/>
  <c r="F41" i="2" s="1"/>
  <c r="E36" i="2"/>
  <c r="D36" i="2"/>
  <c r="H36" i="2" s="1"/>
  <c r="G78" i="2"/>
  <c r="H78" i="2" s="1"/>
  <c r="F78" i="2"/>
  <c r="E78" i="2"/>
  <c r="D78" i="2"/>
  <c r="H77" i="2"/>
  <c r="H76" i="2"/>
  <c r="H75" i="2"/>
  <c r="H74" i="2"/>
  <c r="H73" i="2"/>
  <c r="F70" i="2"/>
  <c r="E70" i="2"/>
  <c r="D70" i="2"/>
  <c r="F65" i="2"/>
  <c r="E65" i="2"/>
  <c r="D65" i="2"/>
  <c r="H55" i="2"/>
  <c r="H54" i="2"/>
  <c r="H53" i="2"/>
  <c r="H52" i="2"/>
  <c r="H51" i="2"/>
  <c r="G48" i="2"/>
  <c r="F48" i="2"/>
  <c r="E48" i="2"/>
  <c r="D48" i="2"/>
  <c r="H47" i="2"/>
  <c r="H48" i="2" s="1"/>
  <c r="G44" i="2"/>
  <c r="F44" i="2"/>
  <c r="E44" i="2"/>
  <c r="D44" i="2"/>
  <c r="H43" i="2"/>
  <c r="H44" i="2" s="1"/>
  <c r="G40" i="2"/>
  <c r="H39" i="2"/>
  <c r="H38" i="2"/>
  <c r="H37" i="2"/>
  <c r="F33" i="2"/>
  <c r="E33" i="2"/>
  <c r="D33" i="2"/>
  <c r="H32" i="2"/>
  <c r="H29" i="2"/>
  <c r="H26" i="2"/>
  <c r="H25" i="2"/>
  <c r="D33" i="1"/>
  <c r="E33" i="1"/>
  <c r="F33" i="1"/>
  <c r="G33" i="1"/>
  <c r="H28" i="1"/>
  <c r="H29" i="1"/>
  <c r="E78" i="1"/>
  <c r="F78" i="1"/>
  <c r="G78" i="1"/>
  <c r="D78" i="1"/>
  <c r="H74" i="1"/>
  <c r="H75" i="1"/>
  <c r="H76" i="1"/>
  <c r="H77" i="1"/>
  <c r="E65" i="1"/>
  <c r="F65" i="1"/>
  <c r="D65" i="1"/>
  <c r="H52" i="1"/>
  <c r="H53" i="1"/>
  <c r="H54" i="1"/>
  <c r="H55" i="1"/>
  <c r="H56" i="1"/>
  <c r="H57" i="1"/>
  <c r="H58" i="1"/>
  <c r="H59" i="1"/>
  <c r="H60" i="1"/>
  <c r="H61" i="1"/>
  <c r="H62" i="1"/>
  <c r="H63" i="1"/>
  <c r="F40" i="1"/>
  <c r="G40" i="1"/>
  <c r="H38" i="1"/>
  <c r="H39" i="1"/>
  <c r="E37" i="1"/>
  <c r="D37" i="1"/>
  <c r="H37" i="1" s="1"/>
  <c r="E36" i="1"/>
  <c r="D36" i="1"/>
  <c r="D40" i="1" l="1"/>
  <c r="G33" i="2"/>
  <c r="G41" i="2" s="1"/>
  <c r="G45" i="2" s="1"/>
  <c r="G49" i="2" s="1"/>
  <c r="H24" i="2"/>
  <c r="H33" i="2" s="1"/>
  <c r="H35" i="2"/>
  <c r="D40" i="2"/>
  <c r="D41" i="2" s="1"/>
  <c r="D45" i="2" s="1"/>
  <c r="D49" i="2" s="1"/>
  <c r="F45" i="2"/>
  <c r="F49" i="2" s="1"/>
  <c r="F66" i="2" s="1"/>
  <c r="F71" i="2" s="1"/>
  <c r="F79" i="2" s="1"/>
  <c r="E40" i="2"/>
  <c r="E41" i="2" s="1"/>
  <c r="E45" i="2" s="1"/>
  <c r="E49" i="2" s="1"/>
  <c r="E66" i="2" s="1"/>
  <c r="E71" i="2" s="1"/>
  <c r="E79" i="2" s="1"/>
  <c r="E40" i="1"/>
  <c r="H36" i="1"/>
  <c r="H78" i="1"/>
  <c r="H40" i="1" l="1"/>
  <c r="D66" i="2"/>
  <c r="D71" i="2" s="1"/>
  <c r="D79" i="2" s="1"/>
  <c r="G69" i="2"/>
  <c r="H69" i="2" s="1"/>
  <c r="G68" i="2"/>
  <c r="F81" i="2"/>
  <c r="F82" i="2" s="1"/>
  <c r="E81" i="2"/>
  <c r="E82" i="2" s="1"/>
  <c r="H40" i="2"/>
  <c r="H41" i="2" s="1"/>
  <c r="H45" i="2" s="1"/>
  <c r="H49" i="2" s="1"/>
  <c r="D70" i="1"/>
  <c r="D48" i="1"/>
  <c r="D44" i="1"/>
  <c r="E83" i="2" l="1"/>
  <c r="H68" i="2"/>
  <c r="G64" i="2" s="1"/>
  <c r="G70" i="2"/>
  <c r="H70" i="2" s="1"/>
  <c r="F83" i="2"/>
  <c r="D81" i="2"/>
  <c r="D82" i="2" s="1"/>
  <c r="H31" i="1"/>
  <c r="G65" i="2" l="1"/>
  <c r="H64" i="2"/>
  <c r="D83" i="2"/>
  <c r="H26" i="1"/>
  <c r="H65" i="2" l="1"/>
  <c r="H66" i="2" s="1"/>
  <c r="H71" i="2" s="1"/>
  <c r="G66" i="2"/>
  <c r="G71" i="2" s="1"/>
  <c r="G79" i="2" s="1"/>
  <c r="H27" i="1"/>
  <c r="H30" i="1"/>
  <c r="H24" i="1"/>
  <c r="G48" i="1"/>
  <c r="F48" i="1"/>
  <c r="E48" i="1"/>
  <c r="H47" i="1"/>
  <c r="G44" i="1"/>
  <c r="F44" i="1"/>
  <c r="E44" i="1"/>
  <c r="H43" i="1"/>
  <c r="H44" i="1" s="1"/>
  <c r="H32" i="1"/>
  <c r="G81" i="2" l="1"/>
  <c r="G82" i="2" s="1"/>
  <c r="H82" i="2" s="1"/>
  <c r="H79" i="2"/>
  <c r="H48" i="1"/>
  <c r="H51" i="1"/>
  <c r="G83" i="2" l="1"/>
  <c r="H81" i="2"/>
  <c r="H83" i="2" s="1"/>
  <c r="E70" i="1"/>
  <c r="F70" i="1"/>
  <c r="H25" i="1" l="1"/>
  <c r="H73" i="1"/>
  <c r="D41" i="1"/>
  <c r="H33" i="1" l="1"/>
  <c r="H41" i="1" s="1"/>
  <c r="D45" i="1"/>
  <c r="F41" i="1"/>
  <c r="F45" i="1" s="1"/>
  <c r="F49" i="1" s="1"/>
  <c r="F66" i="1" s="1"/>
  <c r="D49" i="1" l="1"/>
  <c r="G41" i="1"/>
  <c r="G45" i="1" s="1"/>
  <c r="G49" i="1" s="1"/>
  <c r="F71" i="1"/>
  <c r="D66" i="1" l="1"/>
  <c r="D71" i="1" s="1"/>
  <c r="D79" i="1" s="1"/>
  <c r="D81" i="1" s="1"/>
  <c r="F79" i="1"/>
  <c r="F81" i="1" s="1"/>
  <c r="H35" i="1"/>
  <c r="H45" i="1" l="1"/>
  <c r="H49" i="1" s="1"/>
  <c r="F83" i="1"/>
  <c r="F82" i="1"/>
  <c r="E41" i="1" l="1"/>
  <c r="E45" i="1" s="1"/>
  <c r="E49" i="1" s="1"/>
  <c r="D82" i="1"/>
  <c r="G69" i="1" l="1"/>
  <c r="H69" i="1" s="1"/>
  <c r="G68" i="1"/>
  <c r="E66" i="1"/>
  <c r="E71" i="1" s="1"/>
  <c r="E79" i="1" s="1"/>
  <c r="D83" i="1"/>
  <c r="G70" i="1" l="1"/>
  <c r="H70" i="1" s="1"/>
  <c r="H68" i="1"/>
  <c r="E81" i="1"/>
  <c r="G64" i="1" l="1"/>
  <c r="G65" i="1" s="1"/>
  <c r="H65" i="1" s="1"/>
  <c r="H66" i="1" s="1"/>
  <c r="H71" i="1" s="1"/>
  <c r="E82" i="1"/>
  <c r="E83" i="1"/>
  <c r="H64" i="1" l="1"/>
  <c r="G66" i="1"/>
  <c r="G71" i="1" s="1"/>
  <c r="G79" i="1" s="1"/>
  <c r="H79" i="1" s="1"/>
  <c r="H81" i="1" s="1"/>
  <c r="H83" i="1" s="1"/>
  <c r="D6" i="1" s="1"/>
  <c r="G81" i="1" l="1"/>
  <c r="G82" i="1" s="1"/>
  <c r="H82" i="1" s="1"/>
  <c r="G83" i="1" l="1"/>
</calcChain>
</file>

<file path=xl/sharedStrings.xml><?xml version="1.0" encoding="utf-8"?>
<sst xmlns="http://schemas.openxmlformats.org/spreadsheetml/2006/main" count="242" uniqueCount="89">
  <si>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</si>
  <si>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</si>
  <si>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</si>
  <si>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</si>
  <si>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</si>
  <si>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</si>
  <si>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</si>
  <si>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</si>
  <si>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</si>
  <si>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</si>
  <si>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</si>
  <si>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</si>
  <si>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</si>
  <si>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</si>
  <si>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</si>
  <si>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</si>
  <si>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</si>
  <si>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</si>
  <si>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</si>
  <si>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</si>
  <si>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</si>
  <si>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</si>
  <si>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</si>
  <si>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</si>
  <si>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</si>
  <si>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</si>
  <si>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</si>
  <si>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</si>
  <si>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</si>
  <si>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</si>
  <si>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</si>
  <si>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</si>
  <si>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</si>
  <si>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</si>
  <si>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</si>
  <si>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</si>
  <si>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</si>
  <si>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Топографическая съемка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</si>
  <si>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</si>
  <si>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</si>
  <si>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</si>
  <si>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</si>
  <si>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</si>
  <si>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</si>
  <si>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</si>
  <si>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</si>
  <si>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</si>
  <si>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</si>
  <si>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</si>
  <si>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</si>
  <si>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Временные подъездные дороги</t>
  </si>
  <si>
    <t>Акт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</si>
  <si>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</si>
  <si>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</si>
  <si>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</si>
  <si>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</si>
  <si>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2 квартала 2023 г.</t>
  </si>
  <si>
    <t>Всев, Стр-во проектируемой 2БКТП-1 ЖК "Город первых" в д. Новосаратовка Всеволожского района ЛО (21-1-17-1-08-03-0-0706)</t>
  </si>
  <si>
    <t>Всев, Стр-во 2КЛ-10 кВ от РП-1370 до муфт. поля в сторону проектируемой 2БКТП-1 ЖК «Город первых» в д. Новосаратовка (22-1-17-1-08-03-0-0645)</t>
  </si>
  <si>
    <t>Всев, Стр-во 2КЛ-10 кВ от муфт. поля до проектируемой 2БКТП-1 ЖК «Город первых» в д. Новосаратовка Всеволожского района ЛО (21-1-17-1-08-03-0-0697)</t>
  </si>
  <si>
    <t>Всев, Стр-во 2КЛ-0,4 кВ от проектируемой 2БКТП-1 до ГРЩ-0,4 кВ корп.2 ЖК "Город первых" в д. Новосаратовка Всев. р-на ЛО (21-1-17-1-08-03-0-0701)</t>
  </si>
  <si>
    <t>Всев, Стр-во 2КЛ-0,4 кВ от проектируемой 2БКТП-1 до ГРЩ-0,4 кВ корп.1 ЖК "Город первых" в д. Новосаратовка Всев. р-на ЛО (21-1-17-1-08-03-0-0704)</t>
  </si>
  <si>
    <t xml:space="preserve">Разрешение на допуск в эксплуатацию Стр-во 2КЛ-0,4 кВ от проектируемой 2БКТП-1 до ГРЩ-0,4 кВ корп.2 ЖК "Город первых" в д. Новосаратовка Всев. р-на ЛО </t>
  </si>
  <si>
    <t xml:space="preserve">Разрешение на допуск в эксплуатацию Стр-во 2КЛ-0,4 кВ от проектируемой 2БКТП-1 до ГРЩ-0,4 кВ корп.1 ЖК "Город первых" в д. Новосаратовка Всев. р-на ЛО </t>
  </si>
  <si>
    <t>Разрешение на допуск в эксплуатацию Стр-во проектируемой 2БКТП-1 ЖК "Город первых" в д. Новосаратовка Всеволожского района ЛО</t>
  </si>
  <si>
    <t>Разрешение на допуск в эксплуатацию Стр-во 2КЛ-10 кВ от РП-1370 до муфт. поля в сторону проектируемой 2БКТП-1 ЖК «Город первых» в д. Новосаратовка</t>
  </si>
  <si>
    <t>Разрешение на допуск в эксплуатацию тр-во 2КЛ-10 кВ от муфт. поля до проектируемой 2БКТП-1 ЖК «Город первых» в д. Новосаратовка Всеволожского района ЛО</t>
  </si>
  <si>
    <t>Схема границ Стр-во 2КЛ-10 кВ от РП-1370 до муфт. поля в сторону проектируемой 2БКТП-1 ЖК «Город первых» в д. Новосаратовка</t>
  </si>
  <si>
    <t>Схема границ Стр-во 2КЛ-10 кВ от муфт. поля до проектируемой 2БКТП-1 ЖК «Город первых» в д. Новосаратовка Всеволожского района ЛО</t>
  </si>
  <si>
    <t xml:space="preserve">Схема границ Стр-во 2КЛ-0,4 кВ от проектируемой 2БКТП-1 до ГРЩ-0,4 кВ корп.1 ЖК "Город первых" в д. Новосаратовка Всев. р-на ЛО,Стр-во 2КЛ-0,4 кВ от проектируемой 2БКТП-1 до ГРЩ-0,4 кВ корп.2 ЖК "Город первых" в д. Новосаратовка Всев. р-на ЛО </t>
  </si>
  <si>
    <t>Схема границ Стр-во проектируемой 2БКТП-1 ЖК "Город первых" в д. Новосаратовка Всеволожского района ЛО</t>
  </si>
  <si>
    <t xml:space="preserve">Вынос в натуру Стр-во 2КЛ-0,4 кВ от проектируемой 2БКТП-1 до ГРЩ-0,4 кВ корп.1 ЖК "Город первых" в д. Новосаратовка Всев. р-на ЛО,Стр-во 2КЛ-0,4 кВ от проектируемой 2БКТП-1 до ГРЩ-0,4 кВ корп.2 ЖК "Город первых" в д. Новосаратовка Всев. р-на ЛО </t>
  </si>
  <si>
    <t>Вынос в натуру Стр-во проектируемой 2БКТП-1 ЖК "Город первых" в д. Новосаратовка Всеволожского района ЛО</t>
  </si>
  <si>
    <t>Вынос в натуру Стр-во 2КЛ-10 кВ от РП-1370 до муфт. поля в сторону проектируемой 2БКТП-1 ЖК «Город первых» в д. Новосаратовка</t>
  </si>
  <si>
    <t>Вынос в натуру Стр-во 2КЛ-10 кВ от муфт. поля до проектируемой 2БКТП-1 ЖК «Город первых» в д. Новосаратовка Всеволожского района ЛО</t>
  </si>
  <si>
    <t xml:space="preserve">Контрольно-исполнительная съемка Стр-во 2КЛ-0,4 кВ от проектируемой 2БКТП-1 до ГРЩ-0,4 кВ корп.1 ЖК "Город первых" в д. Новосаратовка Всев. р-на ЛО , Стр-во 2КЛ-0,4 кВ от проектируемой 2БКТП-1 до ГРЩ-0,4 кВ корп.2 ЖК "Город первых" в д. Новосаратовка Всев. р-на ЛО </t>
  </si>
  <si>
    <t>Контрольно-исполнительная съемка Стр-во проектируемой 2БКТП-1 ЖК "Город первых" в д. Новосаратовка Всеволожского района ЛО</t>
  </si>
  <si>
    <t>Контрольно-исполнительная съемка Стр-во 2КЛ-10 кВ от муфт. поля до проектируемой 2БКТП-1 ЖК «Город первых» в д. Новосаратовка Всеволожского района ЛО,Стр-во 2КЛ-10 кВ от РП-1370 до муфт. поля в сторону проектируемой 2БКТП-1 ЖК «Город первых» в д. Новосаратовка</t>
  </si>
  <si>
    <t xml:space="preserve">Проектные работы Стр-во 2КЛ-0,4 кВ от проектируемой 2БКТП-1 до ГРЩ-0,4 кВ корп.2 ЖК "Город первых" в д. Новосаратовка Всев. р-на ЛО </t>
  </si>
  <si>
    <t xml:space="preserve">Проектные работы Стр-во 2КЛ-0,4 кВ от проектируемой 2БКТП-1 до ГРЩ-0,4 кВ корп.1 ЖК "Город первых" в д. Новосаратовка Всев. р-на ЛО </t>
  </si>
  <si>
    <t>Проектные работы Стр-во проектируемой 2БКТП-1 ЖК "Город первых" в д. Новосаратовка Всеволожского района ЛО</t>
  </si>
  <si>
    <t>Проектные работы Стр-во 2КЛ-10 кВ от РП-1370 до муфт. поля в сторону проектируемой 2БКТП-1 ЖК «Город первых» в д. Новосаратовка</t>
  </si>
  <si>
    <t>Проектные работы Стр-во 2КЛ-10 кВ от муфт. поля до проектируемой 2БКТП-1 ЖК «Город первых» в д. Новосаратовка Всеволожского района ЛО</t>
  </si>
  <si>
    <t>Пусконаладочные работы Стр-во 2КЛ-0,4 кВ от проектируемой 2БКТП-1 до ГРЩ-0,4 кВ корп.2 ЖК "Город первых" в д. Новосаратовка Всев. р-на ЛО</t>
  </si>
  <si>
    <t xml:space="preserve">Пусконаладочные работы Стр-во 2КЛ-0,4 кВ от проектируемой 2БКТП-1 до ГРЩ-0,4 кВ корп.1 ЖК "Город первых" в д. Новосаратовка Всев. р-на ЛО </t>
  </si>
  <si>
    <t>Пусконаладочные работы Стр-во 2КЛ-10 кВ от РП-1370 до муфт. поля в сторону проектируемой 2БКТП-1 ЖК «Город первых» в д. Новосаратовка</t>
  </si>
  <si>
    <t>Пусконаладочные работы Стр-во 2КЛ-10 кВ от муфт. поля до проектируемой 2БКТП-1 ЖК «Город первых» в д. Новосаратовка Всеволожского района ЛО</t>
  </si>
  <si>
    <t>Пусконаладочные работы Стр-во проектируемой 2БКТП-1 ЖК "Город первых" в д. Новосаратовка Всеволожского района ЛО</t>
  </si>
  <si>
    <t>Строительство 2БКТП-10/0,4 кВ мощностью 3,2 МВА, КЛ-10/0,4 кВ (корп.№ 1, 2) протяженностью 7 км для технологического присоединения заявителя в соответствии с договором №17-071/005-ПС-20 в д.Новосаратовка Всев. р-на ЛО (M_22-1-17-01-08-00-0-0028)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</si>
</sst>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2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4" fontId="1" fillId="0" borderId="3" xfId="2" applyNumberFormat="1" applyFont="1" applyFill="1" applyBorder="1" applyAlignment="1">
      <alignment horizontal="right" vertical="top" wrapText="1"/>
    </xf>
    <xf numFmtId="164" fontId="1" fillId="0" borderId="3" xfId="2" applyFont="1" applyFill="1" applyBorder="1" applyAlignment="1">
      <alignment horizontal="right" vertical="top" wrapText="1"/>
    </xf>
    <xf numFmtId="164" fontId="1" fillId="0" borderId="3" xfId="3" applyNumberFormat="1" applyFont="1" applyFill="1" applyBorder="1" applyAlignment="1">
      <alignment horizontal="righ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1" fillId="0" borderId="3" xfId="0" applyNumberFormat="1" applyFont="1" applyFill="1" applyBorder="1" applyAlignment="1">
      <alignment horizontal="right" vertical="top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4">
    <cellStyle name="Обычный" xfId="0" builtinId="0"/>
    <cellStyle name="Обычный 2 2" xfId="1" xr:uid="{00000000-0005-0000-0000-000001000000}"/>
    <cellStyle name="Финансовый 11" xfId="2" xr:uid="{B8B6CE46-FFB9-4F0E-83F1-2DFB6222D0B7}"/>
    <cellStyle name="Финансовый 12" xfId="3" xr:uid="{514737C2-E164-4FDC-A667-1C6E6EF971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6"/>
  <sheetViews>
    <sheetView tabSelected="1" view="pageBreakPreview" zoomScale="75" zoomScaleNormal="75" zoomScaleSheetLayoutView="75" workbookViewId="0">
      <selection activeCell="C18" sqref="C18:C21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40" t="s">
        <v>2</v>
      </c>
      <c r="D2" s="40"/>
      <c r="E2" s="40"/>
      <c r="F2" s="40"/>
      <c r="G2" s="40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49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7" t="s">
        <v>48</v>
      </c>
      <c r="C6" s="47"/>
      <c r="D6" s="24">
        <f>H83</f>
        <v>116155.52763782108</v>
      </c>
      <c r="E6" s="2" t="s">
        <v>29</v>
      </c>
      <c r="F6" s="2"/>
      <c r="G6" s="2"/>
      <c r="H6" s="2"/>
    </row>
    <row r="7" spans="2:8" x14ac:dyDescent="0.2">
      <c r="B7" s="48" t="s">
        <v>4</v>
      </c>
      <c r="C7" s="48"/>
      <c r="D7" s="2"/>
      <c r="E7" s="2" t="s">
        <v>29</v>
      </c>
      <c r="F7" s="2"/>
      <c r="G7" s="2"/>
      <c r="H7" s="2"/>
    </row>
    <row r="8" spans="2:8" x14ac:dyDescent="0.2">
      <c r="C8" s="41"/>
      <c r="D8" s="42"/>
      <c r="E8" s="42"/>
      <c r="F8" s="42"/>
      <c r="G8" s="42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37.5" customHeight="1" x14ac:dyDescent="0.2">
      <c r="C14" s="43" t="s">
        <v>88</v>
      </c>
      <c r="D14" s="40"/>
      <c r="E14" s="40"/>
      <c r="F14" s="40"/>
      <c r="G14" s="40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44" t="s">
        <v>8</v>
      </c>
      <c r="B18" s="45" t="s">
        <v>44</v>
      </c>
      <c r="C18" s="45" t="s">
        <v>9</v>
      </c>
      <c r="D18" s="46" t="s">
        <v>10</v>
      </c>
      <c r="E18" s="46"/>
      <c r="F18" s="46"/>
      <c r="G18" s="46"/>
      <c r="H18" s="44" t="s">
        <v>45</v>
      </c>
    </row>
    <row r="19" spans="1:8" x14ac:dyDescent="0.2">
      <c r="A19" s="44"/>
      <c r="B19" s="45"/>
      <c r="C19" s="45"/>
      <c r="D19" s="44" t="s">
        <v>11</v>
      </c>
      <c r="E19" s="44" t="s">
        <v>12</v>
      </c>
      <c r="F19" s="44" t="s">
        <v>13</v>
      </c>
      <c r="G19" s="44" t="s">
        <v>36</v>
      </c>
      <c r="H19" s="44"/>
    </row>
    <row r="20" spans="1:8" x14ac:dyDescent="0.2">
      <c r="A20" s="44"/>
      <c r="B20" s="45"/>
      <c r="C20" s="45"/>
      <c r="D20" s="44"/>
      <c r="E20" s="44"/>
      <c r="F20" s="44"/>
      <c r="G20" s="44"/>
      <c r="H20" s="44"/>
    </row>
    <row r="21" spans="1:8" x14ac:dyDescent="0.2">
      <c r="A21" s="44"/>
      <c r="B21" s="45"/>
      <c r="C21" s="45"/>
      <c r="D21" s="44"/>
      <c r="E21" s="44"/>
      <c r="F21" s="44"/>
      <c r="G21" s="44"/>
      <c r="H21" s="44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8" t="s">
        <v>34</v>
      </c>
      <c r="B23" s="39"/>
      <c r="C23" s="39"/>
      <c r="D23" s="39"/>
      <c r="E23" s="39"/>
      <c r="F23" s="39"/>
      <c r="G23" s="39"/>
      <c r="H23" s="39"/>
    </row>
    <row r="24" spans="1:8" ht="38.25" x14ac:dyDescent="0.2">
      <c r="A24" s="18">
        <v>1</v>
      </c>
      <c r="B24" s="23" t="s">
        <v>51</v>
      </c>
      <c r="C24" s="19" t="s">
        <v>74</v>
      </c>
      <c r="D24" s="21"/>
      <c r="E24" s="21"/>
      <c r="F24" s="21"/>
      <c r="G24" s="20">
        <v>28.53</v>
      </c>
      <c r="H24" s="20">
        <f>G24+F24+E24+D24</f>
        <v>28.53</v>
      </c>
    </row>
    <row r="25" spans="1:8" ht="38.25" x14ac:dyDescent="0.2">
      <c r="A25" s="18">
        <v>2</v>
      </c>
      <c r="B25" s="23" t="s">
        <v>51</v>
      </c>
      <c r="C25" s="19" t="s">
        <v>73</v>
      </c>
      <c r="D25" s="21"/>
      <c r="E25" s="21"/>
      <c r="F25" s="21"/>
      <c r="G25" s="20">
        <v>35.03</v>
      </c>
      <c r="H25" s="20">
        <f t="shared" ref="H25:H31" si="0">G25+F25+E25+D25</f>
        <v>35.03</v>
      </c>
    </row>
    <row r="26" spans="1:8" ht="25.5" x14ac:dyDescent="0.2">
      <c r="A26" s="18">
        <v>3</v>
      </c>
      <c r="B26" s="23" t="s">
        <v>51</v>
      </c>
      <c r="C26" s="19" t="s">
        <v>72</v>
      </c>
      <c r="D26" s="21"/>
      <c r="E26" s="21"/>
      <c r="F26" s="21"/>
      <c r="G26" s="20">
        <v>10.25</v>
      </c>
      <c r="H26" s="20">
        <f t="shared" si="0"/>
        <v>10.25</v>
      </c>
    </row>
    <row r="27" spans="1:8" ht="63.75" x14ac:dyDescent="0.2">
      <c r="A27" s="18">
        <v>4</v>
      </c>
      <c r="B27" s="23" t="s">
        <v>51</v>
      </c>
      <c r="C27" s="19" t="s">
        <v>71</v>
      </c>
      <c r="D27" s="21"/>
      <c r="E27" s="21"/>
      <c r="F27" s="21"/>
      <c r="G27" s="20">
        <v>25.5</v>
      </c>
      <c r="H27" s="20">
        <f t="shared" si="0"/>
        <v>25.5</v>
      </c>
    </row>
    <row r="28" spans="1:8" x14ac:dyDescent="0.2">
      <c r="A28" s="18">
        <v>5</v>
      </c>
      <c r="B28" s="23" t="s">
        <v>51</v>
      </c>
      <c r="C28" s="19" t="s">
        <v>37</v>
      </c>
      <c r="D28" s="21"/>
      <c r="E28" s="21"/>
      <c r="F28" s="21"/>
      <c r="G28" s="33">
        <f>270.73+5.26667</f>
        <v>275.99666999999999</v>
      </c>
      <c r="H28" s="20">
        <f t="shared" si="0"/>
        <v>275.99666999999999</v>
      </c>
    </row>
    <row r="29" spans="1:8" ht="25.5" x14ac:dyDescent="0.2">
      <c r="A29" s="18">
        <v>6</v>
      </c>
      <c r="B29" s="23" t="s">
        <v>51</v>
      </c>
      <c r="C29" s="19" t="s">
        <v>70</v>
      </c>
      <c r="D29" s="21"/>
      <c r="E29" s="21"/>
      <c r="F29" s="21"/>
      <c r="G29" s="33">
        <v>4.25</v>
      </c>
      <c r="H29" s="20">
        <f>G29+F29+E29+D29</f>
        <v>4.25</v>
      </c>
    </row>
    <row r="30" spans="1:8" ht="63.75" x14ac:dyDescent="0.2">
      <c r="A30" s="18">
        <v>7</v>
      </c>
      <c r="B30" s="23" t="s">
        <v>51</v>
      </c>
      <c r="C30" s="19" t="s">
        <v>69</v>
      </c>
      <c r="D30" s="21"/>
      <c r="E30" s="21"/>
      <c r="F30" s="21"/>
      <c r="G30" s="33">
        <v>4.25</v>
      </c>
      <c r="H30" s="20">
        <f t="shared" si="0"/>
        <v>4.25</v>
      </c>
    </row>
    <row r="31" spans="1:8" ht="38.25" x14ac:dyDescent="0.2">
      <c r="A31" s="18">
        <v>8</v>
      </c>
      <c r="B31" s="23" t="s">
        <v>51</v>
      </c>
      <c r="C31" s="19" t="s">
        <v>68</v>
      </c>
      <c r="D31" s="21"/>
      <c r="E31" s="21"/>
      <c r="F31" s="21"/>
      <c r="G31" s="33">
        <v>4.25</v>
      </c>
      <c r="H31" s="20">
        <f t="shared" si="0"/>
        <v>4.25</v>
      </c>
    </row>
    <row r="32" spans="1:8" ht="38.25" x14ac:dyDescent="0.2">
      <c r="A32" s="18">
        <v>9</v>
      </c>
      <c r="B32" s="23" t="s">
        <v>51</v>
      </c>
      <c r="C32" s="19" t="s">
        <v>67</v>
      </c>
      <c r="D32" s="21"/>
      <c r="E32" s="21"/>
      <c r="F32" s="21"/>
      <c r="G32" s="33">
        <v>4.25</v>
      </c>
      <c r="H32" s="20">
        <f>G32+F32+E32+D32</f>
        <v>4.25</v>
      </c>
    </row>
    <row r="33" spans="1:8" x14ac:dyDescent="0.2">
      <c r="A33" s="22"/>
      <c r="B33" s="36" t="s">
        <v>35</v>
      </c>
      <c r="C33" s="37"/>
      <c r="D33" s="20">
        <f>D24+D32+D25+D27+D30+D26+D29+D31+D28</f>
        <v>0</v>
      </c>
      <c r="E33" s="20">
        <f t="shared" ref="E33:F33" si="1">E24+E32+E25+E27+E30+E26+E29+E31+E28</f>
        <v>0</v>
      </c>
      <c r="F33" s="20">
        <f t="shared" si="1"/>
        <v>0</v>
      </c>
      <c r="G33" s="20">
        <f>G24+G32+G25+G27+G30+G26+G29+G31+G28</f>
        <v>392.30667</v>
      </c>
      <c r="H33" s="20">
        <f>H24+H32+H25+H27+H30+H26+H29+H31+H28</f>
        <v>392.30667</v>
      </c>
    </row>
    <row r="34" spans="1:8" x14ac:dyDescent="0.2">
      <c r="A34" s="38" t="s">
        <v>14</v>
      </c>
      <c r="B34" s="39"/>
      <c r="C34" s="39"/>
      <c r="D34" s="39"/>
      <c r="E34" s="39"/>
      <c r="F34" s="39"/>
      <c r="G34" s="39"/>
      <c r="H34" s="39"/>
    </row>
    <row r="35" spans="1:8" ht="38.25" x14ac:dyDescent="0.2">
      <c r="A35" s="18">
        <v>10</v>
      </c>
      <c r="B35" s="19" t="s">
        <v>15</v>
      </c>
      <c r="C35" s="25" t="s">
        <v>57</v>
      </c>
      <c r="D35" s="20">
        <v>1530.17</v>
      </c>
      <c r="E35" s="20">
        <v>218.71</v>
      </c>
      <c r="F35" s="34">
        <v>12947.75</v>
      </c>
      <c r="G35" s="21"/>
      <c r="H35" s="20">
        <f>D35+E35+G35+F35</f>
        <v>14696.630000000001</v>
      </c>
    </row>
    <row r="36" spans="1:8" ht="38.25" x14ac:dyDescent="0.2">
      <c r="A36" s="18">
        <v>11</v>
      </c>
      <c r="B36" s="19" t="s">
        <v>15</v>
      </c>
      <c r="C36" s="25" t="s">
        <v>59</v>
      </c>
      <c r="D36" s="30">
        <f>3959.82+403.14</f>
        <v>4362.96</v>
      </c>
      <c r="E36" s="30">
        <f>14315.35+310.14</f>
        <v>14625.49</v>
      </c>
      <c r="F36" s="21"/>
      <c r="G36" s="21"/>
      <c r="H36" s="20">
        <f t="shared" ref="H36:H39" si="2">D36+E36+G36+F36</f>
        <v>18988.45</v>
      </c>
    </row>
    <row r="37" spans="1:8" ht="38.25" x14ac:dyDescent="0.2">
      <c r="A37" s="18">
        <v>12</v>
      </c>
      <c r="B37" s="19" t="s">
        <v>15</v>
      </c>
      <c r="C37" s="25" t="s">
        <v>58</v>
      </c>
      <c r="D37" s="20">
        <f>3444.97+12161.08</f>
        <v>15606.05</v>
      </c>
      <c r="E37" s="20">
        <f>8145.64+8423.82</f>
        <v>16569.46</v>
      </c>
      <c r="F37" s="21"/>
      <c r="G37" s="21"/>
      <c r="H37" s="20">
        <f t="shared" si="2"/>
        <v>32175.51</v>
      </c>
    </row>
    <row r="38" spans="1:8" ht="38.25" x14ac:dyDescent="0.2">
      <c r="A38" s="18">
        <v>13</v>
      </c>
      <c r="B38" s="19" t="s">
        <v>15</v>
      </c>
      <c r="C38" s="25" t="s">
        <v>61</v>
      </c>
      <c r="D38" s="20">
        <v>1174.8900000000001</v>
      </c>
      <c r="E38" s="20">
        <v>1671.47</v>
      </c>
      <c r="F38" s="21"/>
      <c r="G38" s="21"/>
      <c r="H38" s="20">
        <f t="shared" si="2"/>
        <v>2846.36</v>
      </c>
    </row>
    <row r="39" spans="1:8" ht="38.25" x14ac:dyDescent="0.2">
      <c r="A39" s="18">
        <v>14</v>
      </c>
      <c r="B39" s="19" t="s">
        <v>15</v>
      </c>
      <c r="C39" s="25" t="s">
        <v>60</v>
      </c>
      <c r="D39" s="20">
        <v>861.65</v>
      </c>
      <c r="E39" s="20">
        <v>2547.1999999999998</v>
      </c>
      <c r="F39" s="21"/>
      <c r="G39" s="21"/>
      <c r="H39" s="20">
        <f t="shared" si="2"/>
        <v>3408.85</v>
      </c>
    </row>
    <row r="40" spans="1:8" x14ac:dyDescent="0.2">
      <c r="A40" s="22"/>
      <c r="B40" s="36" t="s">
        <v>16</v>
      </c>
      <c r="C40" s="37"/>
      <c r="D40" s="20">
        <f>D35+D36+D37+D38+D39</f>
        <v>23535.72</v>
      </c>
      <c r="E40" s="20">
        <f t="shared" ref="E40:G40" si="3">E35+E36+E37+E38+E39</f>
        <v>35632.329999999994</v>
      </c>
      <c r="F40" s="20">
        <f t="shared" si="3"/>
        <v>12947.75</v>
      </c>
      <c r="G40" s="20">
        <f t="shared" si="3"/>
        <v>0</v>
      </c>
      <c r="H40" s="20">
        <f>D40+E40+F40+G40</f>
        <v>72115.799999999988</v>
      </c>
    </row>
    <row r="41" spans="1:8" x14ac:dyDescent="0.2">
      <c r="A41" s="22"/>
      <c r="B41" s="36" t="s">
        <v>32</v>
      </c>
      <c r="C41" s="37"/>
      <c r="D41" s="20">
        <f>D40+D33</f>
        <v>23535.72</v>
      </c>
      <c r="E41" s="20">
        <f>E40+E33</f>
        <v>35632.329999999994</v>
      </c>
      <c r="F41" s="20">
        <f>F40+F33</f>
        <v>12947.75</v>
      </c>
      <c r="G41" s="20">
        <f>G40+G33</f>
        <v>392.30667</v>
      </c>
      <c r="H41" s="20">
        <f>H40+H33</f>
        <v>72508.106669999994</v>
      </c>
    </row>
    <row r="42" spans="1:8" x14ac:dyDescent="0.2">
      <c r="A42" s="38" t="s">
        <v>40</v>
      </c>
      <c r="B42" s="39"/>
      <c r="C42" s="39"/>
      <c r="D42" s="39"/>
      <c r="E42" s="39"/>
      <c r="F42" s="39"/>
      <c r="G42" s="39"/>
      <c r="H42" s="39"/>
    </row>
    <row r="43" spans="1:8" x14ac:dyDescent="0.2">
      <c r="A43" s="18">
        <v>15</v>
      </c>
      <c r="B43" s="19" t="s">
        <v>15</v>
      </c>
      <c r="C43" s="25"/>
      <c r="D43" s="27"/>
      <c r="E43" s="27"/>
      <c r="F43" s="21"/>
      <c r="G43" s="21"/>
      <c r="H43" s="20">
        <f>D43+E43+G43+F43</f>
        <v>0</v>
      </c>
    </row>
    <row r="44" spans="1:8" x14ac:dyDescent="0.2">
      <c r="A44" s="22"/>
      <c r="B44" s="36" t="s">
        <v>43</v>
      </c>
      <c r="C44" s="37"/>
      <c r="D44" s="20">
        <f>D43</f>
        <v>0</v>
      </c>
      <c r="E44" s="20">
        <f>E43</f>
        <v>0</v>
      </c>
      <c r="F44" s="21">
        <f>F43</f>
        <v>0</v>
      </c>
      <c r="G44" s="21">
        <f>G43</f>
        <v>0</v>
      </c>
      <c r="H44" s="20">
        <f>H43</f>
        <v>0</v>
      </c>
    </row>
    <row r="45" spans="1:8" x14ac:dyDescent="0.2">
      <c r="A45" s="22"/>
      <c r="B45" s="36" t="s">
        <v>38</v>
      </c>
      <c r="C45" s="37"/>
      <c r="D45" s="20">
        <f>D44+D41</f>
        <v>23535.72</v>
      </c>
      <c r="E45" s="20">
        <f t="shared" ref="E45" si="4">E44+E41</f>
        <v>35632.329999999994</v>
      </c>
      <c r="F45" s="20">
        <f t="shared" ref="F45" si="5">F44+F41</f>
        <v>12947.75</v>
      </c>
      <c r="G45" s="20">
        <f t="shared" ref="G45" si="6">G44+G41</f>
        <v>392.30667</v>
      </c>
      <c r="H45" s="20">
        <f>H44+H41</f>
        <v>72508.106669999994</v>
      </c>
    </row>
    <row r="46" spans="1:8" x14ac:dyDescent="0.2">
      <c r="A46" s="38" t="s">
        <v>41</v>
      </c>
      <c r="B46" s="39"/>
      <c r="C46" s="39"/>
      <c r="D46" s="39"/>
      <c r="E46" s="39"/>
      <c r="F46" s="39"/>
      <c r="G46" s="39"/>
      <c r="H46" s="39"/>
    </row>
    <row r="47" spans="1:8" x14ac:dyDescent="0.2">
      <c r="A47" s="18">
        <v>16</v>
      </c>
      <c r="B47" s="19" t="s">
        <v>15</v>
      </c>
      <c r="C47" s="25" t="s">
        <v>50</v>
      </c>
      <c r="D47" s="27"/>
      <c r="E47" s="27"/>
      <c r="F47" s="21"/>
      <c r="G47" s="21"/>
      <c r="H47" s="20">
        <f>D47+E47+G47+F47</f>
        <v>0</v>
      </c>
    </row>
    <row r="48" spans="1:8" x14ac:dyDescent="0.2">
      <c r="A48" s="22"/>
      <c r="B48" s="36" t="s">
        <v>42</v>
      </c>
      <c r="C48" s="37"/>
      <c r="D48" s="20">
        <f>D47</f>
        <v>0</v>
      </c>
      <c r="E48" s="20">
        <f>E47</f>
        <v>0</v>
      </c>
      <c r="F48" s="21">
        <f>F47</f>
        <v>0</v>
      </c>
      <c r="G48" s="21">
        <f>G47</f>
        <v>0</v>
      </c>
      <c r="H48" s="20">
        <f>H47</f>
        <v>0</v>
      </c>
    </row>
    <row r="49" spans="1:8" x14ac:dyDescent="0.2">
      <c r="A49" s="22"/>
      <c r="B49" s="36" t="s">
        <v>39</v>
      </c>
      <c r="C49" s="37"/>
      <c r="D49" s="20">
        <f>D48+D45</f>
        <v>23535.72</v>
      </c>
      <c r="E49" s="20">
        <f t="shared" ref="E49" si="7">E48+E45</f>
        <v>35632.329999999994</v>
      </c>
      <c r="F49" s="20">
        <f t="shared" ref="F49" si="8">F48+F45</f>
        <v>12947.75</v>
      </c>
      <c r="G49" s="20">
        <f t="shared" ref="G49" si="9">G48+G45</f>
        <v>392.30667</v>
      </c>
      <c r="H49" s="20">
        <f>H48+H45</f>
        <v>72508.106669999994</v>
      </c>
    </row>
    <row r="50" spans="1:8" x14ac:dyDescent="0.2">
      <c r="A50" s="38" t="s">
        <v>31</v>
      </c>
      <c r="B50" s="39"/>
      <c r="C50" s="39"/>
      <c r="D50" s="39"/>
      <c r="E50" s="39"/>
      <c r="F50" s="39"/>
      <c r="G50" s="39"/>
      <c r="H50" s="39"/>
    </row>
    <row r="51" spans="1:8" ht="38.25" x14ac:dyDescent="0.2">
      <c r="A51" s="18">
        <v>17</v>
      </c>
      <c r="B51" s="28" t="s">
        <v>15</v>
      </c>
      <c r="C51" s="28" t="s">
        <v>87</v>
      </c>
      <c r="D51" s="28"/>
      <c r="E51" s="28"/>
      <c r="F51" s="28"/>
      <c r="G51" s="20">
        <v>971.97</v>
      </c>
      <c r="H51" s="20">
        <f t="shared" ref="H51:H63" si="10">G51+F51+E51+D51</f>
        <v>971.97</v>
      </c>
    </row>
    <row r="52" spans="1:8" ht="38.25" x14ac:dyDescent="0.2">
      <c r="A52" s="18">
        <v>18</v>
      </c>
      <c r="B52" s="29" t="s">
        <v>15</v>
      </c>
      <c r="C52" s="29" t="s">
        <v>86</v>
      </c>
      <c r="D52" s="29"/>
      <c r="E52" s="29"/>
      <c r="F52" s="29"/>
      <c r="G52" s="20">
        <v>40.340000000000003</v>
      </c>
      <c r="H52" s="20">
        <f t="shared" si="10"/>
        <v>40.340000000000003</v>
      </c>
    </row>
    <row r="53" spans="1:8" ht="38.25" x14ac:dyDescent="0.2">
      <c r="A53" s="18">
        <v>19</v>
      </c>
      <c r="B53" s="29" t="s">
        <v>15</v>
      </c>
      <c r="C53" s="29" t="s">
        <v>85</v>
      </c>
      <c r="D53" s="29"/>
      <c r="E53" s="29"/>
      <c r="F53" s="29"/>
      <c r="G53" s="20">
        <v>43.83</v>
      </c>
      <c r="H53" s="20">
        <f t="shared" si="10"/>
        <v>43.83</v>
      </c>
    </row>
    <row r="54" spans="1:8" ht="38.25" x14ac:dyDescent="0.2">
      <c r="A54" s="18">
        <v>20</v>
      </c>
      <c r="B54" s="29" t="s">
        <v>15</v>
      </c>
      <c r="C54" s="29" t="s">
        <v>84</v>
      </c>
      <c r="D54" s="29"/>
      <c r="E54" s="29"/>
      <c r="F54" s="29"/>
      <c r="G54" s="20">
        <v>33.409999999999997</v>
      </c>
      <c r="H54" s="20">
        <f t="shared" si="10"/>
        <v>33.409999999999997</v>
      </c>
    </row>
    <row r="55" spans="1:8" ht="38.25" x14ac:dyDescent="0.2">
      <c r="A55" s="18">
        <v>21</v>
      </c>
      <c r="B55" s="29" t="s">
        <v>15</v>
      </c>
      <c r="C55" s="29" t="s">
        <v>83</v>
      </c>
      <c r="D55" s="29"/>
      <c r="E55" s="29"/>
      <c r="F55" s="29"/>
      <c r="G55" s="20">
        <v>40.47</v>
      </c>
      <c r="H55" s="20">
        <f t="shared" si="10"/>
        <v>40.47</v>
      </c>
    </row>
    <row r="56" spans="1:8" ht="38.25" x14ac:dyDescent="0.2">
      <c r="A56" s="18">
        <v>22</v>
      </c>
      <c r="B56" s="23" t="s">
        <v>51</v>
      </c>
      <c r="C56" s="19" t="s">
        <v>66</v>
      </c>
      <c r="D56" s="21"/>
      <c r="E56" s="21"/>
      <c r="F56" s="21"/>
      <c r="G56" s="20">
        <v>21</v>
      </c>
      <c r="H56" s="20">
        <f t="shared" si="10"/>
        <v>21</v>
      </c>
    </row>
    <row r="57" spans="1:8" ht="38.25" x14ac:dyDescent="0.2">
      <c r="A57" s="18">
        <v>23</v>
      </c>
      <c r="B57" s="23" t="s">
        <v>51</v>
      </c>
      <c r="C57" s="19" t="s">
        <v>65</v>
      </c>
      <c r="D57" s="21"/>
      <c r="E57" s="21"/>
      <c r="F57" s="21"/>
      <c r="G57" s="20">
        <v>21</v>
      </c>
      <c r="H57" s="20">
        <f t="shared" si="10"/>
        <v>21</v>
      </c>
    </row>
    <row r="58" spans="1:8" ht="38.25" x14ac:dyDescent="0.2">
      <c r="A58" s="18">
        <v>24</v>
      </c>
      <c r="B58" s="23" t="s">
        <v>51</v>
      </c>
      <c r="C58" s="19" t="s">
        <v>64</v>
      </c>
      <c r="D58" s="21"/>
      <c r="E58" s="21"/>
      <c r="F58" s="21"/>
      <c r="G58" s="20">
        <v>63</v>
      </c>
      <c r="H58" s="20">
        <f t="shared" si="10"/>
        <v>63</v>
      </c>
    </row>
    <row r="59" spans="1:8" ht="38.25" x14ac:dyDescent="0.2">
      <c r="A59" s="18">
        <v>25</v>
      </c>
      <c r="B59" s="23" t="s">
        <v>51</v>
      </c>
      <c r="C59" s="19" t="s">
        <v>63</v>
      </c>
      <c r="D59" s="21"/>
      <c r="E59" s="21"/>
      <c r="F59" s="21"/>
      <c r="G59" s="20">
        <v>21</v>
      </c>
      <c r="H59" s="20">
        <f t="shared" si="10"/>
        <v>21</v>
      </c>
    </row>
    <row r="60" spans="1:8" ht="38.25" x14ac:dyDescent="0.2">
      <c r="A60" s="18">
        <v>26</v>
      </c>
      <c r="B60" s="23" t="s">
        <v>51</v>
      </c>
      <c r="C60" s="19" t="s">
        <v>62</v>
      </c>
      <c r="D60" s="21"/>
      <c r="E60" s="21"/>
      <c r="F60" s="21"/>
      <c r="G60" s="20">
        <v>21</v>
      </c>
      <c r="H60" s="20">
        <f t="shared" si="10"/>
        <v>21</v>
      </c>
    </row>
    <row r="61" spans="1:8" ht="63.75" x14ac:dyDescent="0.2">
      <c r="A61" s="18">
        <v>27</v>
      </c>
      <c r="B61" s="23" t="s">
        <v>51</v>
      </c>
      <c r="C61" s="19" t="s">
        <v>77</v>
      </c>
      <c r="D61" s="21"/>
      <c r="E61" s="21"/>
      <c r="F61" s="21"/>
      <c r="G61" s="20">
        <v>69.53</v>
      </c>
      <c r="H61" s="20">
        <f t="shared" si="10"/>
        <v>69.53</v>
      </c>
    </row>
    <row r="62" spans="1:8" ht="38.25" x14ac:dyDescent="0.2">
      <c r="A62" s="18">
        <v>28</v>
      </c>
      <c r="B62" s="23" t="s">
        <v>51</v>
      </c>
      <c r="C62" s="19" t="s">
        <v>76</v>
      </c>
      <c r="D62" s="21"/>
      <c r="E62" s="21"/>
      <c r="F62" s="21"/>
      <c r="G62" s="20">
        <v>25.5</v>
      </c>
      <c r="H62" s="20">
        <f t="shared" si="10"/>
        <v>25.5</v>
      </c>
    </row>
    <row r="63" spans="1:8" ht="63.75" x14ac:dyDescent="0.2">
      <c r="A63" s="18">
        <v>29</v>
      </c>
      <c r="B63" s="23" t="s">
        <v>51</v>
      </c>
      <c r="C63" s="19" t="s">
        <v>75</v>
      </c>
      <c r="D63" s="21"/>
      <c r="E63" s="21"/>
      <c r="F63" s="21"/>
      <c r="G63" s="20">
        <v>59.5</v>
      </c>
      <c r="H63" s="20">
        <f t="shared" si="10"/>
        <v>59.5</v>
      </c>
    </row>
    <row r="64" spans="1:8" ht="38.25" x14ac:dyDescent="0.2">
      <c r="A64" s="18">
        <v>30</v>
      </c>
      <c r="B64" s="19" t="s">
        <v>52</v>
      </c>
      <c r="C64" s="19" t="s">
        <v>54</v>
      </c>
      <c r="D64" s="21"/>
      <c r="E64" s="21"/>
      <c r="F64" s="21"/>
      <c r="G64" s="20">
        <f>(D49+E49+F49+G49+H51+H56+H61+H73+H69+H68+H52+H53+H54+H55+H57+H58+H59+H60+H62+H63+H74+H75+H76+H77)/100*6.7</f>
        <v>6078.1164883895772</v>
      </c>
      <c r="H64" s="20">
        <f>G64+F64+E64+D64</f>
        <v>6078.1164883895772</v>
      </c>
    </row>
    <row r="65" spans="1:8" x14ac:dyDescent="0.2">
      <c r="A65" s="22"/>
      <c r="B65" s="36" t="s">
        <v>33</v>
      </c>
      <c r="C65" s="37"/>
      <c r="D65" s="21">
        <f>D61+D51+D56+D64+D52+D53+D54+D55+D57+D59+D58+D60+D62+D63</f>
        <v>0</v>
      </c>
      <c r="E65" s="21">
        <f t="shared" ref="E65:G65" si="11">E61+E51+E56+E64+E52+E53+E54+E55+E57+E59+E58+E60+E62+E63</f>
        <v>0</v>
      </c>
      <c r="F65" s="21">
        <f t="shared" si="11"/>
        <v>0</v>
      </c>
      <c r="G65" s="21">
        <f t="shared" si="11"/>
        <v>7509.6664883895774</v>
      </c>
      <c r="H65" s="20">
        <f>D65+E65+F65+G65</f>
        <v>7509.6664883895774</v>
      </c>
    </row>
    <row r="66" spans="1:8" x14ac:dyDescent="0.2">
      <c r="A66" s="22"/>
      <c r="B66" s="36" t="s">
        <v>17</v>
      </c>
      <c r="C66" s="37"/>
      <c r="D66" s="20">
        <f>D65+D49</f>
        <v>23535.72</v>
      </c>
      <c r="E66" s="20">
        <f>E65+E49</f>
        <v>35632.329999999994</v>
      </c>
      <c r="F66" s="20">
        <f>F65+F49</f>
        <v>12947.75</v>
      </c>
      <c r="G66" s="20">
        <f>G65+G49</f>
        <v>7901.9731583895773</v>
      </c>
      <c r="H66" s="20">
        <f>H65+H49</f>
        <v>80017.773158389566</v>
      </c>
    </row>
    <row r="67" spans="1:8" x14ac:dyDescent="0.2">
      <c r="A67" s="38" t="s">
        <v>27</v>
      </c>
      <c r="B67" s="39"/>
      <c r="C67" s="39"/>
      <c r="D67" s="39"/>
      <c r="E67" s="39"/>
      <c r="F67" s="39"/>
      <c r="G67" s="39"/>
      <c r="H67" s="39"/>
    </row>
    <row r="68" spans="1:8" ht="39" customHeight="1" x14ac:dyDescent="0.2">
      <c r="A68" s="18">
        <v>31</v>
      </c>
      <c r="B68" s="19" t="s">
        <v>53</v>
      </c>
      <c r="C68" s="19" t="s">
        <v>25</v>
      </c>
      <c r="D68" s="21"/>
      <c r="E68" s="21"/>
      <c r="F68" s="21"/>
      <c r="G68" s="20">
        <f>(D49+E49+F49+G49+H51+H56+H61+H52+H53+H54+H55+H57+H58+H59+H60+H62+H63)/100*2.14</f>
        <v>1582.3086527380001</v>
      </c>
      <c r="H68" s="20">
        <f>D68+E68+F68+G68</f>
        <v>1582.3086527380001</v>
      </c>
    </row>
    <row r="69" spans="1:8" ht="41.25" customHeight="1" x14ac:dyDescent="0.2">
      <c r="A69" s="18">
        <v>32</v>
      </c>
      <c r="B69" s="19" t="s">
        <v>55</v>
      </c>
      <c r="C69" s="26" t="s">
        <v>26</v>
      </c>
      <c r="D69" s="21"/>
      <c r="E69" s="21"/>
      <c r="F69" s="21"/>
      <c r="G69" s="20">
        <f>(D49+E49+F49+G49+H51+H56+H61+H73+H52+H53+H54+H55+H57+H58+H59+H60+H62+H63+H74+H75+H76+H77)/100*11.7</f>
        <v>9336.5212203899991</v>
      </c>
      <c r="H69" s="20">
        <f>D69+E69+F69+G69</f>
        <v>9336.5212203899991</v>
      </c>
    </row>
    <row r="70" spans="1:8" ht="12.75" customHeight="1" x14ac:dyDescent="0.2">
      <c r="A70" s="49" t="s">
        <v>30</v>
      </c>
      <c r="B70" s="50"/>
      <c r="C70" s="51"/>
      <c r="D70" s="21">
        <f>D68+D69</f>
        <v>0</v>
      </c>
      <c r="E70" s="21">
        <f t="shared" ref="E70:F70" si="12">E68+E69</f>
        <v>0</v>
      </c>
      <c r="F70" s="21">
        <f t="shared" si="12"/>
        <v>0</v>
      </c>
      <c r="G70" s="21">
        <f>G68+G69</f>
        <v>10918.829873127999</v>
      </c>
      <c r="H70" s="20">
        <f>D70+E70+F70+G70</f>
        <v>10918.829873127999</v>
      </c>
    </row>
    <row r="71" spans="1:8" x14ac:dyDescent="0.2">
      <c r="A71" s="22"/>
      <c r="B71" s="36" t="s">
        <v>28</v>
      </c>
      <c r="C71" s="37"/>
      <c r="D71" s="20">
        <f>D66+D70</f>
        <v>23535.72</v>
      </c>
      <c r="E71" s="20">
        <f t="shared" ref="E71:G71" si="13">E66+E70</f>
        <v>35632.329999999994</v>
      </c>
      <c r="F71" s="20">
        <f t="shared" si="13"/>
        <v>12947.75</v>
      </c>
      <c r="G71" s="20">
        <f t="shared" si="13"/>
        <v>18820.803031517578</v>
      </c>
      <c r="H71" s="20">
        <f>H70+H66</f>
        <v>90936.603031517559</v>
      </c>
    </row>
    <row r="72" spans="1:8" x14ac:dyDescent="0.2">
      <c r="A72" s="38" t="s">
        <v>18</v>
      </c>
      <c r="B72" s="39"/>
      <c r="C72" s="39"/>
      <c r="D72" s="39"/>
      <c r="E72" s="39"/>
      <c r="F72" s="39"/>
      <c r="G72" s="39"/>
      <c r="H72" s="39"/>
    </row>
    <row r="73" spans="1:8" ht="38.25" x14ac:dyDescent="0.2">
      <c r="A73" s="18">
        <v>33</v>
      </c>
      <c r="B73" s="23" t="s">
        <v>15</v>
      </c>
      <c r="C73" s="19" t="s">
        <v>82</v>
      </c>
      <c r="D73" s="21"/>
      <c r="E73" s="21"/>
      <c r="F73" s="21"/>
      <c r="G73" s="31">
        <v>1522.3</v>
      </c>
      <c r="H73" s="20">
        <f>G73+F73+E73+D73</f>
        <v>1522.3</v>
      </c>
    </row>
    <row r="74" spans="1:8" ht="38.25" x14ac:dyDescent="0.2">
      <c r="A74" s="18">
        <v>34</v>
      </c>
      <c r="B74" s="23" t="s">
        <v>15</v>
      </c>
      <c r="C74" s="19" t="s">
        <v>81</v>
      </c>
      <c r="D74" s="21"/>
      <c r="E74" s="21"/>
      <c r="F74" s="21"/>
      <c r="G74" s="31">
        <v>2577.5500000000002</v>
      </c>
      <c r="H74" s="20">
        <f t="shared" ref="H74:H77" si="14">G74+F74+E74+D74</f>
        <v>2577.5500000000002</v>
      </c>
    </row>
    <row r="75" spans="1:8" ht="38.25" x14ac:dyDescent="0.2">
      <c r="A75" s="18">
        <v>35</v>
      </c>
      <c r="B75" s="23" t="s">
        <v>15</v>
      </c>
      <c r="C75" s="19" t="s">
        <v>80</v>
      </c>
      <c r="D75" s="21"/>
      <c r="E75" s="21"/>
      <c r="F75" s="21"/>
      <c r="G75" s="31">
        <v>1253.49</v>
      </c>
      <c r="H75" s="20">
        <f t="shared" si="14"/>
        <v>1253.49</v>
      </c>
    </row>
    <row r="76" spans="1:8" ht="38.25" x14ac:dyDescent="0.2">
      <c r="A76" s="18">
        <v>36</v>
      </c>
      <c r="B76" s="23" t="s">
        <v>15</v>
      </c>
      <c r="C76" s="19" t="s">
        <v>79</v>
      </c>
      <c r="D76" s="21"/>
      <c r="E76" s="21"/>
      <c r="F76" s="21"/>
      <c r="G76" s="31">
        <v>230.38</v>
      </c>
      <c r="H76" s="20">
        <f t="shared" si="14"/>
        <v>230.38</v>
      </c>
    </row>
    <row r="77" spans="1:8" ht="38.25" x14ac:dyDescent="0.2">
      <c r="A77" s="18">
        <v>37</v>
      </c>
      <c r="B77" s="23" t="s">
        <v>15</v>
      </c>
      <c r="C77" s="19" t="s">
        <v>78</v>
      </c>
      <c r="D77" s="21"/>
      <c r="E77" s="21"/>
      <c r="F77" s="21"/>
      <c r="G77" s="31">
        <v>275.95</v>
      </c>
      <c r="H77" s="20">
        <f t="shared" si="14"/>
        <v>275.95</v>
      </c>
    </row>
    <row r="78" spans="1:8" x14ac:dyDescent="0.2">
      <c r="A78" s="22"/>
      <c r="B78" s="36" t="s">
        <v>19</v>
      </c>
      <c r="C78" s="37"/>
      <c r="D78" s="20">
        <f>D73+D74+D75+D76+D77</f>
        <v>0</v>
      </c>
      <c r="E78" s="20">
        <f t="shared" ref="E78:G78" si="15">E73+E74+E75+E76+E77</f>
        <v>0</v>
      </c>
      <c r="F78" s="20">
        <f t="shared" si="15"/>
        <v>0</v>
      </c>
      <c r="G78" s="20">
        <f t="shared" si="15"/>
        <v>5859.67</v>
      </c>
      <c r="H78" s="20">
        <f>G78+F78+E78+D78</f>
        <v>5859.67</v>
      </c>
    </row>
    <row r="79" spans="1:8" x14ac:dyDescent="0.2">
      <c r="A79" s="22"/>
      <c r="B79" s="36" t="s">
        <v>20</v>
      </c>
      <c r="C79" s="37"/>
      <c r="D79" s="20">
        <f>D71+D78</f>
        <v>23535.72</v>
      </c>
      <c r="E79" s="20">
        <f>E71+E78</f>
        <v>35632.329999999994</v>
      </c>
      <c r="F79" s="20">
        <f>F71+F78</f>
        <v>12947.75</v>
      </c>
      <c r="G79" s="20">
        <f>G71+G78</f>
        <v>24680.473031517577</v>
      </c>
      <c r="H79" s="20">
        <f>D79+E79+F79+G79</f>
        <v>96796.273031517572</v>
      </c>
    </row>
    <row r="80" spans="1:8" x14ac:dyDescent="0.2">
      <c r="A80" s="38" t="s">
        <v>21</v>
      </c>
      <c r="B80" s="39"/>
      <c r="C80" s="39"/>
      <c r="D80" s="39"/>
      <c r="E80" s="39"/>
      <c r="F80" s="39"/>
      <c r="G80" s="39"/>
      <c r="H80" s="39"/>
    </row>
    <row r="81" spans="1:8" x14ac:dyDescent="0.2">
      <c r="A81" s="18">
        <v>38</v>
      </c>
      <c r="B81" s="23"/>
      <c r="C81" s="19" t="s">
        <v>22</v>
      </c>
      <c r="D81" s="20">
        <f>D79/100*20</f>
        <v>4707.1440000000002</v>
      </c>
      <c r="E81" s="20">
        <f>E79/100*20</f>
        <v>7126.4659999999994</v>
      </c>
      <c r="F81" s="20">
        <f>F79/100*20</f>
        <v>2589.5499999999997</v>
      </c>
      <c r="G81" s="20">
        <f>G79/100*20</f>
        <v>4936.0946063035153</v>
      </c>
      <c r="H81" s="20">
        <f>H79/100*20</f>
        <v>19359.254606303515</v>
      </c>
    </row>
    <row r="82" spans="1:8" x14ac:dyDescent="0.2">
      <c r="A82" s="22"/>
      <c r="B82" s="36" t="s">
        <v>23</v>
      </c>
      <c r="C82" s="37"/>
      <c r="D82" s="20">
        <f>D81</f>
        <v>4707.1440000000002</v>
      </c>
      <c r="E82" s="20">
        <f>E81</f>
        <v>7126.4659999999994</v>
      </c>
      <c r="F82" s="21">
        <f>F81</f>
        <v>2589.5499999999997</v>
      </c>
      <c r="G82" s="20">
        <f>G81</f>
        <v>4936.0946063035153</v>
      </c>
      <c r="H82" s="20">
        <f>D82+E82+F82+G82</f>
        <v>19359.254606303515</v>
      </c>
    </row>
    <row r="83" spans="1:8" x14ac:dyDescent="0.2">
      <c r="A83" s="22"/>
      <c r="B83" s="36" t="s">
        <v>24</v>
      </c>
      <c r="C83" s="37"/>
      <c r="D83" s="20">
        <f>D79+D81</f>
        <v>28242.864000000001</v>
      </c>
      <c r="E83" s="20">
        <f>E79+E81</f>
        <v>42758.795999999995</v>
      </c>
      <c r="F83" s="20">
        <f>F79+F81</f>
        <v>15537.3</v>
      </c>
      <c r="G83" s="20">
        <f>G79+G81</f>
        <v>29616.567637821092</v>
      </c>
      <c r="H83" s="20">
        <f>H79+H81</f>
        <v>116155.52763782108</v>
      </c>
    </row>
    <row r="86" spans="1:8" ht="12.75" customHeight="1" x14ac:dyDescent="0.2">
      <c r="A86" s="35" t="s">
        <v>46</v>
      </c>
      <c r="B86" s="35"/>
      <c r="C86" s="35"/>
      <c r="D86" s="35"/>
      <c r="E86" s="35"/>
      <c r="F86" s="35"/>
      <c r="G86" s="35"/>
      <c r="H86" s="35"/>
    </row>
    <row r="87" spans="1:8" ht="12.75" customHeight="1" x14ac:dyDescent="0.2">
      <c r="A87" s="35"/>
      <c r="B87" s="35"/>
      <c r="C87" s="35"/>
      <c r="D87" s="35"/>
      <c r="E87" s="35"/>
      <c r="F87" s="35"/>
      <c r="G87" s="35"/>
      <c r="H87" s="35"/>
    </row>
    <row r="88" spans="1:8" ht="12.75" customHeight="1" x14ac:dyDescent="0.2">
      <c r="A88" s="35"/>
      <c r="B88" s="35"/>
      <c r="C88" s="35"/>
      <c r="D88" s="35"/>
      <c r="E88" s="35"/>
      <c r="F88" s="35"/>
      <c r="G88" s="35"/>
      <c r="H88" s="35"/>
    </row>
    <row r="89" spans="1:8" ht="12.75" customHeight="1" x14ac:dyDescent="0.2">
      <c r="A89" s="35"/>
      <c r="B89" s="35"/>
      <c r="C89" s="35"/>
      <c r="D89" s="35"/>
      <c r="E89" s="35"/>
      <c r="F89" s="35"/>
      <c r="G89" s="35"/>
      <c r="H89" s="35"/>
    </row>
    <row r="90" spans="1:8" ht="12.75" customHeight="1" x14ac:dyDescent="0.2">
      <c r="A90" s="35"/>
      <c r="B90" s="35"/>
      <c r="C90" s="35"/>
      <c r="D90" s="35"/>
      <c r="E90" s="35"/>
      <c r="F90" s="35"/>
      <c r="G90" s="35"/>
      <c r="H90" s="35"/>
    </row>
    <row r="91" spans="1:8" ht="12.75" customHeight="1" x14ac:dyDescent="0.2">
      <c r="A91" s="35"/>
      <c r="B91" s="35"/>
      <c r="C91" s="35"/>
      <c r="D91" s="35"/>
      <c r="E91" s="35"/>
      <c r="F91" s="35"/>
      <c r="G91" s="35"/>
      <c r="H91" s="35"/>
    </row>
    <row r="92" spans="1:8" ht="12.75" customHeight="1" x14ac:dyDescent="0.2">
      <c r="A92" s="35"/>
      <c r="B92" s="35"/>
      <c r="C92" s="35"/>
      <c r="D92" s="35"/>
      <c r="E92" s="35"/>
      <c r="F92" s="35"/>
      <c r="G92" s="35"/>
      <c r="H92" s="35"/>
    </row>
    <row r="93" spans="1:8" ht="12.75" customHeight="1" x14ac:dyDescent="0.2">
      <c r="A93" s="35"/>
      <c r="B93" s="35"/>
      <c r="C93" s="35"/>
      <c r="D93" s="35"/>
      <c r="E93" s="35"/>
      <c r="F93" s="35"/>
      <c r="G93" s="35"/>
      <c r="H93" s="35"/>
    </row>
    <row r="94" spans="1:8" x14ac:dyDescent="0.2">
      <c r="A94" s="35"/>
      <c r="B94" s="35"/>
      <c r="C94" s="35"/>
      <c r="D94" s="35"/>
      <c r="E94" s="35"/>
      <c r="F94" s="35"/>
      <c r="G94" s="35"/>
      <c r="H94" s="35"/>
    </row>
    <row r="95" spans="1:8" x14ac:dyDescent="0.2">
      <c r="A95" s="35"/>
      <c r="B95" s="35"/>
      <c r="C95" s="35"/>
      <c r="D95" s="35"/>
      <c r="E95" s="35"/>
      <c r="F95" s="35"/>
      <c r="G95" s="35"/>
      <c r="H95" s="35"/>
    </row>
    <row r="96" spans="1:8" x14ac:dyDescent="0.2">
      <c r="A96" s="35"/>
      <c r="B96" s="35"/>
      <c r="C96" s="35"/>
      <c r="D96" s="35"/>
      <c r="E96" s="35"/>
      <c r="F96" s="35"/>
      <c r="G96" s="35"/>
      <c r="H96" s="35"/>
    </row>
  </sheetData>
  <mergeCells count="38">
    <mergeCell ref="A23:H23"/>
    <mergeCell ref="B79:C79"/>
    <mergeCell ref="A80:H80"/>
    <mergeCell ref="B82:C82"/>
    <mergeCell ref="B83:C83"/>
    <mergeCell ref="B40:C40"/>
    <mergeCell ref="B41:C41"/>
    <mergeCell ref="A72:H72"/>
    <mergeCell ref="B78:C78"/>
    <mergeCell ref="A67:H67"/>
    <mergeCell ref="B71:C71"/>
    <mergeCell ref="A50:H50"/>
    <mergeCell ref="B65:C65"/>
    <mergeCell ref="A70:C70"/>
    <mergeCell ref="B66:C66"/>
    <mergeCell ref="B48:C48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86:H96"/>
    <mergeCell ref="B33:C33"/>
    <mergeCell ref="A42:H42"/>
    <mergeCell ref="B44:C44"/>
    <mergeCell ref="B45:C45"/>
    <mergeCell ref="A46:H46"/>
    <mergeCell ref="A34:H34"/>
    <mergeCell ref="B49:C49"/>
  </mergeCells>
  <pageMargins left="0.23622047244094491" right="0.23622047244094491" top="0.74803149606299213" bottom="0.74803149606299213" header="0.31496062992125984" footer="0.31496062992125984"/>
  <pageSetup paperSize="9" scale="34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96"/>
  <sheetViews>
    <sheetView view="pageBreakPreview" zoomScale="75" zoomScaleNormal="75" zoomScaleSheetLayoutView="75" workbookViewId="0">
      <selection activeCell="C14" sqref="C14:G1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40" t="s">
        <v>2</v>
      </c>
      <c r="D2" s="40"/>
      <c r="E2" s="40"/>
      <c r="F2" s="40"/>
      <c r="G2" s="40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49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7" t="s">
        <v>48</v>
      </c>
      <c r="C6" s="47"/>
      <c r="D6" s="24">
        <v>22662.633244044308</v>
      </c>
      <c r="E6" s="2" t="s">
        <v>29</v>
      </c>
      <c r="F6" s="2"/>
      <c r="G6" s="2"/>
      <c r="H6" s="2"/>
    </row>
    <row r="7" spans="2:8" x14ac:dyDescent="0.2">
      <c r="B7" s="48" t="s">
        <v>4</v>
      </c>
      <c r="C7" s="48"/>
      <c r="D7" s="2"/>
      <c r="E7" s="2" t="s">
        <v>29</v>
      </c>
      <c r="F7" s="2"/>
      <c r="G7" s="2"/>
      <c r="H7" s="2"/>
    </row>
    <row r="8" spans="2:8" x14ac:dyDescent="0.2">
      <c r="C8" s="41"/>
      <c r="D8" s="42"/>
      <c r="E8" s="42"/>
      <c r="F8" s="42"/>
      <c r="G8" s="42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36" customHeight="1" x14ac:dyDescent="0.2">
      <c r="C14" s="43" t="s">
        <v>88</v>
      </c>
      <c r="D14" s="40"/>
      <c r="E14" s="40"/>
      <c r="F14" s="40"/>
      <c r="G14" s="40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47</v>
      </c>
      <c r="D17" s="13"/>
      <c r="E17" s="2"/>
      <c r="F17" s="2"/>
      <c r="G17" s="2"/>
      <c r="H17" s="2"/>
    </row>
    <row r="18" spans="1:8" x14ac:dyDescent="0.2">
      <c r="A18" s="44" t="s">
        <v>8</v>
      </c>
      <c r="B18" s="45" t="s">
        <v>44</v>
      </c>
      <c r="C18" s="45" t="s">
        <v>9</v>
      </c>
      <c r="D18" s="46" t="s">
        <v>10</v>
      </c>
      <c r="E18" s="46"/>
      <c r="F18" s="46"/>
      <c r="G18" s="46"/>
      <c r="H18" s="44" t="s">
        <v>45</v>
      </c>
    </row>
    <row r="19" spans="1:8" x14ac:dyDescent="0.2">
      <c r="A19" s="44"/>
      <c r="B19" s="45"/>
      <c r="C19" s="45"/>
      <c r="D19" s="44" t="s">
        <v>11</v>
      </c>
      <c r="E19" s="44" t="s">
        <v>12</v>
      </c>
      <c r="F19" s="44" t="s">
        <v>13</v>
      </c>
      <c r="G19" s="44" t="s">
        <v>36</v>
      </c>
      <c r="H19" s="44"/>
    </row>
    <row r="20" spans="1:8" x14ac:dyDescent="0.2">
      <c r="A20" s="44"/>
      <c r="B20" s="45"/>
      <c r="C20" s="45"/>
      <c r="D20" s="44"/>
      <c r="E20" s="44"/>
      <c r="F20" s="44"/>
      <c r="G20" s="44"/>
      <c r="H20" s="44"/>
    </row>
    <row r="21" spans="1:8" x14ac:dyDescent="0.2">
      <c r="A21" s="44"/>
      <c r="B21" s="45"/>
      <c r="C21" s="45"/>
      <c r="D21" s="44"/>
      <c r="E21" s="44"/>
      <c r="F21" s="44"/>
      <c r="G21" s="44"/>
      <c r="H21" s="44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8" t="s">
        <v>34</v>
      </c>
      <c r="B23" s="39"/>
      <c r="C23" s="39"/>
      <c r="D23" s="39"/>
      <c r="E23" s="39"/>
      <c r="F23" s="39"/>
      <c r="G23" s="39"/>
      <c r="H23" s="39"/>
    </row>
    <row r="24" spans="1:8" ht="38.25" x14ac:dyDescent="0.2">
      <c r="A24" s="18">
        <v>1</v>
      </c>
      <c r="B24" s="23" t="s">
        <v>51</v>
      </c>
      <c r="C24" s="19" t="s">
        <v>74</v>
      </c>
      <c r="D24" s="21"/>
      <c r="E24" s="21"/>
      <c r="F24" s="21"/>
      <c r="G24" s="20">
        <f>28.53/12.29</f>
        <v>2.32139951179821</v>
      </c>
      <c r="H24" s="20">
        <f>G24+F24+E24+D24</f>
        <v>2.32139951179821</v>
      </c>
    </row>
    <row r="25" spans="1:8" ht="38.25" x14ac:dyDescent="0.2">
      <c r="A25" s="18">
        <v>2</v>
      </c>
      <c r="B25" s="23" t="s">
        <v>51</v>
      </c>
      <c r="C25" s="19" t="s">
        <v>73</v>
      </c>
      <c r="D25" s="21"/>
      <c r="E25" s="21"/>
      <c r="F25" s="21"/>
      <c r="G25" s="20">
        <f>35.03/12.29</f>
        <v>2.8502847843775432</v>
      </c>
      <c r="H25" s="20">
        <f t="shared" ref="H25:H31" si="0">G25+F25+E25+D25</f>
        <v>2.8502847843775432</v>
      </c>
    </row>
    <row r="26" spans="1:8" ht="25.5" x14ac:dyDescent="0.2">
      <c r="A26" s="18">
        <v>3</v>
      </c>
      <c r="B26" s="23" t="s">
        <v>51</v>
      </c>
      <c r="C26" s="19" t="s">
        <v>72</v>
      </c>
      <c r="D26" s="21"/>
      <c r="E26" s="21"/>
      <c r="F26" s="21"/>
      <c r="G26" s="20">
        <f>10.25/12.29</f>
        <v>0.83401139137510172</v>
      </c>
      <c r="H26" s="20">
        <f t="shared" si="0"/>
        <v>0.83401139137510172</v>
      </c>
    </row>
    <row r="27" spans="1:8" ht="63.75" x14ac:dyDescent="0.2">
      <c r="A27" s="18">
        <v>4</v>
      </c>
      <c r="B27" s="23" t="s">
        <v>51</v>
      </c>
      <c r="C27" s="19" t="s">
        <v>71</v>
      </c>
      <c r="D27" s="21"/>
      <c r="E27" s="21"/>
      <c r="F27" s="21"/>
      <c r="G27" s="20">
        <f>25.5/12.29</f>
        <v>2.0748576078112286</v>
      </c>
      <c r="H27" s="20">
        <f t="shared" si="0"/>
        <v>2.0748576078112286</v>
      </c>
    </row>
    <row r="28" spans="1:8" x14ac:dyDescent="0.2">
      <c r="A28" s="18">
        <v>5</v>
      </c>
      <c r="B28" s="23" t="s">
        <v>51</v>
      </c>
      <c r="C28" s="19" t="s">
        <v>37</v>
      </c>
      <c r="D28" s="21"/>
      <c r="E28" s="21"/>
      <c r="F28" s="21"/>
      <c r="G28" s="33">
        <f>(270.73+5.26667)/12.29</f>
        <v>22.457011391375104</v>
      </c>
      <c r="H28" s="20">
        <f t="shared" si="0"/>
        <v>22.457011391375104</v>
      </c>
    </row>
    <row r="29" spans="1:8" ht="25.5" x14ac:dyDescent="0.2">
      <c r="A29" s="18">
        <v>6</v>
      </c>
      <c r="B29" s="23" t="s">
        <v>51</v>
      </c>
      <c r="C29" s="19" t="s">
        <v>70</v>
      </c>
      <c r="D29" s="21"/>
      <c r="E29" s="21"/>
      <c r="F29" s="21"/>
      <c r="G29" s="20">
        <f>4.25/12.29</f>
        <v>0.34580960130187144</v>
      </c>
      <c r="H29" s="20">
        <f>G29+F29+E29+D29</f>
        <v>0.34580960130187144</v>
      </c>
    </row>
    <row r="30" spans="1:8" ht="63.75" x14ac:dyDescent="0.2">
      <c r="A30" s="18">
        <v>7</v>
      </c>
      <c r="B30" s="23" t="s">
        <v>51</v>
      </c>
      <c r="C30" s="19" t="s">
        <v>69</v>
      </c>
      <c r="D30" s="21"/>
      <c r="E30" s="21"/>
      <c r="F30" s="21"/>
      <c r="G30" s="20">
        <f>4.25/12.29</f>
        <v>0.34580960130187144</v>
      </c>
      <c r="H30" s="20">
        <f t="shared" si="0"/>
        <v>0.34580960130187144</v>
      </c>
    </row>
    <row r="31" spans="1:8" ht="38.25" x14ac:dyDescent="0.2">
      <c r="A31" s="18">
        <v>8</v>
      </c>
      <c r="B31" s="23" t="s">
        <v>51</v>
      </c>
      <c r="C31" s="19" t="s">
        <v>68</v>
      </c>
      <c r="D31" s="21"/>
      <c r="E31" s="21"/>
      <c r="F31" s="21"/>
      <c r="G31" s="20">
        <f>4.25/12.29</f>
        <v>0.34580960130187144</v>
      </c>
      <c r="H31" s="20">
        <f t="shared" si="0"/>
        <v>0.34580960130187144</v>
      </c>
    </row>
    <row r="32" spans="1:8" ht="38.25" x14ac:dyDescent="0.2">
      <c r="A32" s="18">
        <v>9</v>
      </c>
      <c r="B32" s="23" t="s">
        <v>51</v>
      </c>
      <c r="C32" s="19" t="s">
        <v>67</v>
      </c>
      <c r="D32" s="21"/>
      <c r="E32" s="21"/>
      <c r="F32" s="21"/>
      <c r="G32" s="20">
        <f>4.25/12.29</f>
        <v>0.34580960130187144</v>
      </c>
      <c r="H32" s="20">
        <f>G32+F32+E32+D32</f>
        <v>0.34580960130187144</v>
      </c>
    </row>
    <row r="33" spans="1:8" x14ac:dyDescent="0.2">
      <c r="A33" s="22"/>
      <c r="B33" s="36" t="s">
        <v>35</v>
      </c>
      <c r="C33" s="37"/>
      <c r="D33" s="20">
        <f>D24+D32+D25+D27+D30+D26+D29+D31+D28</f>
        <v>0</v>
      </c>
      <c r="E33" s="20">
        <f t="shared" ref="E33:F33" si="1">E24+E32+E25+E27+E30+E26+E29+E31+E28</f>
        <v>0</v>
      </c>
      <c r="F33" s="20">
        <f t="shared" si="1"/>
        <v>0</v>
      </c>
      <c r="G33" s="20">
        <f>G24+G32+G25+G27+G30+G26+G29+G31+G28</f>
        <v>31.920803091944673</v>
      </c>
      <c r="H33" s="20">
        <f>H24+H32+H25+H27+H30+H26+H29+H31+H28</f>
        <v>31.920803091944673</v>
      </c>
    </row>
    <row r="34" spans="1:8" x14ac:dyDescent="0.2">
      <c r="A34" s="38" t="s">
        <v>14</v>
      </c>
      <c r="B34" s="39"/>
      <c r="C34" s="39"/>
      <c r="D34" s="39"/>
      <c r="E34" s="39"/>
      <c r="F34" s="39"/>
      <c r="G34" s="39"/>
      <c r="H34" s="39"/>
    </row>
    <row r="35" spans="1:8" ht="38.25" x14ac:dyDescent="0.2">
      <c r="A35" s="18">
        <v>10</v>
      </c>
      <c r="B35" s="19" t="s">
        <v>15</v>
      </c>
      <c r="C35" s="25" t="s">
        <v>57</v>
      </c>
      <c r="D35" s="20">
        <v>152.69999999999999</v>
      </c>
      <c r="E35" s="20">
        <v>17.190000000000001</v>
      </c>
      <c r="F35" s="21">
        <f>12947.75/6.2</f>
        <v>2088.3467741935483</v>
      </c>
      <c r="G35" s="21"/>
      <c r="H35" s="20">
        <f>D35+E35+G35+F35</f>
        <v>2258.2367741935482</v>
      </c>
    </row>
    <row r="36" spans="1:8" ht="38.25" x14ac:dyDescent="0.2">
      <c r="A36" s="18">
        <v>11</v>
      </c>
      <c r="B36" s="19" t="s">
        <v>15</v>
      </c>
      <c r="C36" s="25" t="s">
        <v>59</v>
      </c>
      <c r="D36" s="30">
        <f>616.57+69.83</f>
        <v>686.40000000000009</v>
      </c>
      <c r="E36" s="30">
        <f>3271.62+76.7</f>
        <v>3348.3199999999997</v>
      </c>
      <c r="F36" s="21"/>
      <c r="G36" s="21"/>
      <c r="H36" s="20">
        <f t="shared" ref="H36:H39" si="2">D36+E36+G36+F36</f>
        <v>4034.72</v>
      </c>
    </row>
    <row r="37" spans="1:8" ht="38.25" x14ac:dyDescent="0.2">
      <c r="A37" s="18">
        <v>12</v>
      </c>
      <c r="B37" s="19" t="s">
        <v>15</v>
      </c>
      <c r="C37" s="25" t="s">
        <v>58</v>
      </c>
      <c r="D37" s="20">
        <v>2829.45</v>
      </c>
      <c r="E37" s="20">
        <v>3982.12</v>
      </c>
      <c r="F37" s="21"/>
      <c r="G37" s="21"/>
      <c r="H37" s="20">
        <f t="shared" si="2"/>
        <v>6811.57</v>
      </c>
    </row>
    <row r="38" spans="1:8" ht="38.25" x14ac:dyDescent="0.2">
      <c r="A38" s="18">
        <v>13</v>
      </c>
      <c r="B38" s="19" t="s">
        <v>15</v>
      </c>
      <c r="C38" s="25" t="s">
        <v>61</v>
      </c>
      <c r="D38" s="32">
        <v>269.83999999999997</v>
      </c>
      <c r="E38" s="32">
        <v>383.76</v>
      </c>
      <c r="F38" s="21"/>
      <c r="G38" s="21"/>
      <c r="H38" s="20">
        <f t="shared" si="2"/>
        <v>653.59999999999991</v>
      </c>
    </row>
    <row r="39" spans="1:8" ht="38.25" x14ac:dyDescent="0.2">
      <c r="A39" s="18">
        <v>14</v>
      </c>
      <c r="B39" s="19" t="s">
        <v>15</v>
      </c>
      <c r="C39" s="25" t="s">
        <v>60</v>
      </c>
      <c r="D39" s="32">
        <v>188.54</v>
      </c>
      <c r="E39" s="32">
        <v>556.41</v>
      </c>
      <c r="F39" s="21"/>
      <c r="G39" s="21"/>
      <c r="H39" s="20">
        <f t="shared" si="2"/>
        <v>744.94999999999993</v>
      </c>
    </row>
    <row r="40" spans="1:8" x14ac:dyDescent="0.2">
      <c r="A40" s="22"/>
      <c r="B40" s="36" t="s">
        <v>16</v>
      </c>
      <c r="C40" s="37"/>
      <c r="D40" s="20">
        <f>D35+D36+D37+D38+D39</f>
        <v>4126.93</v>
      </c>
      <c r="E40" s="20">
        <f t="shared" ref="E40:G40" si="3">E35+E36+E37+E38+E39</f>
        <v>8287.7999999999993</v>
      </c>
      <c r="F40" s="20">
        <f t="shared" si="3"/>
        <v>2088.3467741935483</v>
      </c>
      <c r="G40" s="20">
        <f t="shared" si="3"/>
        <v>0</v>
      </c>
      <c r="H40" s="20">
        <f>D40+E40+F40+G40</f>
        <v>14503.076774193549</v>
      </c>
    </row>
    <row r="41" spans="1:8" x14ac:dyDescent="0.2">
      <c r="A41" s="22"/>
      <c r="B41" s="36" t="s">
        <v>32</v>
      </c>
      <c r="C41" s="37"/>
      <c r="D41" s="20">
        <f>D40+D33</f>
        <v>4126.93</v>
      </c>
      <c r="E41" s="20">
        <f>E40+E33</f>
        <v>8287.7999999999993</v>
      </c>
      <c r="F41" s="20">
        <f>F40+F33</f>
        <v>2088.3467741935483</v>
      </c>
      <c r="G41" s="20">
        <f>G40+G33</f>
        <v>31.920803091944673</v>
      </c>
      <c r="H41" s="20">
        <f>H40+H33</f>
        <v>14534.997577285494</v>
      </c>
    </row>
    <row r="42" spans="1:8" x14ac:dyDescent="0.2">
      <c r="A42" s="38" t="s">
        <v>40</v>
      </c>
      <c r="B42" s="39"/>
      <c r="C42" s="39"/>
      <c r="D42" s="39"/>
      <c r="E42" s="39"/>
      <c r="F42" s="39"/>
      <c r="G42" s="39"/>
      <c r="H42" s="39"/>
    </row>
    <row r="43" spans="1:8" x14ac:dyDescent="0.2">
      <c r="A43" s="18">
        <v>15</v>
      </c>
      <c r="B43" s="19" t="s">
        <v>15</v>
      </c>
      <c r="C43" s="25"/>
      <c r="D43" s="27"/>
      <c r="E43" s="27"/>
      <c r="F43" s="21"/>
      <c r="G43" s="21"/>
      <c r="H43" s="20">
        <f>D43+E43+G43+F43</f>
        <v>0</v>
      </c>
    </row>
    <row r="44" spans="1:8" x14ac:dyDescent="0.2">
      <c r="A44" s="22"/>
      <c r="B44" s="36" t="s">
        <v>43</v>
      </c>
      <c r="C44" s="37"/>
      <c r="D44" s="20">
        <f>D43</f>
        <v>0</v>
      </c>
      <c r="E44" s="20">
        <f>E43</f>
        <v>0</v>
      </c>
      <c r="F44" s="21">
        <f>F43</f>
        <v>0</v>
      </c>
      <c r="G44" s="21">
        <f>G43</f>
        <v>0</v>
      </c>
      <c r="H44" s="20">
        <f>H43</f>
        <v>0</v>
      </c>
    </row>
    <row r="45" spans="1:8" x14ac:dyDescent="0.2">
      <c r="A45" s="22"/>
      <c r="B45" s="36" t="s">
        <v>38</v>
      </c>
      <c r="C45" s="37"/>
      <c r="D45" s="20">
        <f>D44+D41</f>
        <v>4126.93</v>
      </c>
      <c r="E45" s="20">
        <f t="shared" ref="E45:G45" si="4">E44+E41</f>
        <v>8287.7999999999993</v>
      </c>
      <c r="F45" s="20">
        <f t="shared" si="4"/>
        <v>2088.3467741935483</v>
      </c>
      <c r="G45" s="20">
        <f t="shared" si="4"/>
        <v>31.920803091944673</v>
      </c>
      <c r="H45" s="20">
        <f>H44+H41</f>
        <v>14534.997577285494</v>
      </c>
    </row>
    <row r="46" spans="1:8" x14ac:dyDescent="0.2">
      <c r="A46" s="38" t="s">
        <v>41</v>
      </c>
      <c r="B46" s="39"/>
      <c r="C46" s="39"/>
      <c r="D46" s="39"/>
      <c r="E46" s="39"/>
      <c r="F46" s="39"/>
      <c r="G46" s="39"/>
      <c r="H46" s="39"/>
    </row>
    <row r="47" spans="1:8" x14ac:dyDescent="0.2">
      <c r="A47" s="18">
        <v>16</v>
      </c>
      <c r="B47" s="19" t="s">
        <v>15</v>
      </c>
      <c r="C47" s="25" t="s">
        <v>50</v>
      </c>
      <c r="D47" s="27"/>
      <c r="E47" s="27"/>
      <c r="F47" s="21"/>
      <c r="G47" s="21"/>
      <c r="H47" s="20">
        <f>D47+E47+G47+F47</f>
        <v>0</v>
      </c>
    </row>
    <row r="48" spans="1:8" x14ac:dyDescent="0.2">
      <c r="A48" s="22"/>
      <c r="B48" s="36" t="s">
        <v>42</v>
      </c>
      <c r="C48" s="37"/>
      <c r="D48" s="20">
        <f>D47</f>
        <v>0</v>
      </c>
      <c r="E48" s="20">
        <f>E47</f>
        <v>0</v>
      </c>
      <c r="F48" s="21">
        <f>F47</f>
        <v>0</v>
      </c>
      <c r="G48" s="21">
        <f>G47</f>
        <v>0</v>
      </c>
      <c r="H48" s="20">
        <f>H47</f>
        <v>0</v>
      </c>
    </row>
    <row r="49" spans="1:8" x14ac:dyDescent="0.2">
      <c r="A49" s="22"/>
      <c r="B49" s="36" t="s">
        <v>39</v>
      </c>
      <c r="C49" s="37"/>
      <c r="D49" s="20">
        <f>D48+D45</f>
        <v>4126.93</v>
      </c>
      <c r="E49" s="20">
        <f t="shared" ref="E49:G49" si="5">E48+E45</f>
        <v>8287.7999999999993</v>
      </c>
      <c r="F49" s="20">
        <f t="shared" si="5"/>
        <v>2088.3467741935483</v>
      </c>
      <c r="G49" s="20">
        <f t="shared" si="5"/>
        <v>31.920803091944673</v>
      </c>
      <c r="H49" s="20">
        <f>H48+H45</f>
        <v>14534.997577285494</v>
      </c>
    </row>
    <row r="50" spans="1:8" x14ac:dyDescent="0.2">
      <c r="A50" s="38" t="s">
        <v>31</v>
      </c>
      <c r="B50" s="39"/>
      <c r="C50" s="39"/>
      <c r="D50" s="39"/>
      <c r="E50" s="39"/>
      <c r="F50" s="39"/>
      <c r="G50" s="39"/>
      <c r="H50" s="39"/>
    </row>
    <row r="51" spans="1:8" ht="38.25" x14ac:dyDescent="0.2">
      <c r="A51" s="18">
        <v>17</v>
      </c>
      <c r="B51" s="29" t="s">
        <v>15</v>
      </c>
      <c r="C51" s="29" t="s">
        <v>87</v>
      </c>
      <c r="D51" s="29"/>
      <c r="E51" s="29"/>
      <c r="F51" s="29"/>
      <c r="G51" s="20">
        <v>70.3</v>
      </c>
      <c r="H51" s="20">
        <f t="shared" ref="H51:H63" si="6">G51+F51+E51+D51</f>
        <v>70.3</v>
      </c>
    </row>
    <row r="52" spans="1:8" ht="38.25" x14ac:dyDescent="0.2">
      <c r="A52" s="18">
        <v>18</v>
      </c>
      <c r="B52" s="29" t="s">
        <v>15</v>
      </c>
      <c r="C52" s="29" t="s">
        <v>86</v>
      </c>
      <c r="D52" s="29"/>
      <c r="E52" s="29"/>
      <c r="F52" s="29"/>
      <c r="G52" s="20">
        <v>2.75</v>
      </c>
      <c r="H52" s="20">
        <f t="shared" si="6"/>
        <v>2.75</v>
      </c>
    </row>
    <row r="53" spans="1:8" ht="38.25" x14ac:dyDescent="0.2">
      <c r="A53" s="18">
        <v>19</v>
      </c>
      <c r="B53" s="29" t="s">
        <v>15</v>
      </c>
      <c r="C53" s="29" t="s">
        <v>85</v>
      </c>
      <c r="D53" s="29"/>
      <c r="E53" s="29"/>
      <c r="F53" s="29"/>
      <c r="G53" s="20">
        <v>2.99</v>
      </c>
      <c r="H53" s="20">
        <f t="shared" si="6"/>
        <v>2.99</v>
      </c>
    </row>
    <row r="54" spans="1:8" ht="38.25" x14ac:dyDescent="0.2">
      <c r="A54" s="18">
        <v>20</v>
      </c>
      <c r="B54" s="29" t="s">
        <v>15</v>
      </c>
      <c r="C54" s="29" t="s">
        <v>84</v>
      </c>
      <c r="D54" s="29"/>
      <c r="E54" s="29"/>
      <c r="F54" s="29"/>
      <c r="G54" s="20">
        <v>2.2799999999999998</v>
      </c>
      <c r="H54" s="20">
        <f t="shared" si="6"/>
        <v>2.2799999999999998</v>
      </c>
    </row>
    <row r="55" spans="1:8" ht="38.25" x14ac:dyDescent="0.2">
      <c r="A55" s="18">
        <v>21</v>
      </c>
      <c r="B55" s="29" t="s">
        <v>15</v>
      </c>
      <c r="C55" s="29" t="s">
        <v>83</v>
      </c>
      <c r="D55" s="29"/>
      <c r="E55" s="29"/>
      <c r="F55" s="29"/>
      <c r="G55" s="20">
        <v>2.76</v>
      </c>
      <c r="H55" s="20">
        <f t="shared" si="6"/>
        <v>2.76</v>
      </c>
    </row>
    <row r="56" spans="1:8" ht="38.25" x14ac:dyDescent="0.2">
      <c r="A56" s="18">
        <v>22</v>
      </c>
      <c r="B56" s="23" t="s">
        <v>51</v>
      </c>
      <c r="C56" s="19" t="s">
        <v>66</v>
      </c>
      <c r="D56" s="21"/>
      <c r="E56" s="21"/>
      <c r="F56" s="21"/>
      <c r="G56" s="20">
        <f>21/12.29</f>
        <v>1.7087062652563061</v>
      </c>
      <c r="H56" s="20">
        <f t="shared" si="6"/>
        <v>1.7087062652563061</v>
      </c>
    </row>
    <row r="57" spans="1:8" ht="38.25" x14ac:dyDescent="0.2">
      <c r="A57" s="18">
        <v>23</v>
      </c>
      <c r="B57" s="23" t="s">
        <v>51</v>
      </c>
      <c r="C57" s="19" t="s">
        <v>65</v>
      </c>
      <c r="D57" s="21"/>
      <c r="E57" s="21"/>
      <c r="F57" s="21"/>
      <c r="G57" s="20">
        <f>21/12.29</f>
        <v>1.7087062652563061</v>
      </c>
      <c r="H57" s="20">
        <f t="shared" si="6"/>
        <v>1.7087062652563061</v>
      </c>
    </row>
    <row r="58" spans="1:8" ht="38.25" x14ac:dyDescent="0.2">
      <c r="A58" s="18">
        <v>24</v>
      </c>
      <c r="B58" s="23" t="s">
        <v>51</v>
      </c>
      <c r="C58" s="19" t="s">
        <v>64</v>
      </c>
      <c r="D58" s="21"/>
      <c r="E58" s="21"/>
      <c r="F58" s="21"/>
      <c r="G58" s="20">
        <f>63/12.29</f>
        <v>5.1261187957689183</v>
      </c>
      <c r="H58" s="20">
        <f t="shared" si="6"/>
        <v>5.1261187957689183</v>
      </c>
    </row>
    <row r="59" spans="1:8" ht="38.25" x14ac:dyDescent="0.2">
      <c r="A59" s="18">
        <v>25</v>
      </c>
      <c r="B59" s="23" t="s">
        <v>51</v>
      </c>
      <c r="C59" s="19" t="s">
        <v>63</v>
      </c>
      <c r="D59" s="21"/>
      <c r="E59" s="21"/>
      <c r="F59" s="21"/>
      <c r="G59" s="20">
        <f>21/12.29</f>
        <v>1.7087062652563061</v>
      </c>
      <c r="H59" s="20">
        <f t="shared" si="6"/>
        <v>1.7087062652563061</v>
      </c>
    </row>
    <row r="60" spans="1:8" ht="38.25" x14ac:dyDescent="0.2">
      <c r="A60" s="18">
        <v>26</v>
      </c>
      <c r="B60" s="23" t="s">
        <v>51</v>
      </c>
      <c r="C60" s="19" t="s">
        <v>62</v>
      </c>
      <c r="D60" s="21"/>
      <c r="E60" s="21"/>
      <c r="F60" s="21"/>
      <c r="G60" s="20">
        <f>21/12.29</f>
        <v>1.7087062652563061</v>
      </c>
      <c r="H60" s="20">
        <f t="shared" si="6"/>
        <v>1.7087062652563061</v>
      </c>
    </row>
    <row r="61" spans="1:8" ht="63.75" x14ac:dyDescent="0.2">
      <c r="A61" s="18">
        <v>27</v>
      </c>
      <c r="B61" s="23" t="s">
        <v>51</v>
      </c>
      <c r="C61" s="19" t="s">
        <v>77</v>
      </c>
      <c r="D61" s="21"/>
      <c r="E61" s="21"/>
      <c r="F61" s="21"/>
      <c r="G61" s="20">
        <f>69.53/12.29</f>
        <v>5.6574450772986173</v>
      </c>
      <c r="H61" s="20">
        <f t="shared" si="6"/>
        <v>5.6574450772986173</v>
      </c>
    </row>
    <row r="62" spans="1:8" ht="38.25" x14ac:dyDescent="0.2">
      <c r="A62" s="18">
        <v>28</v>
      </c>
      <c r="B62" s="23" t="s">
        <v>51</v>
      </c>
      <c r="C62" s="19" t="s">
        <v>76</v>
      </c>
      <c r="D62" s="21"/>
      <c r="E62" s="21"/>
      <c r="F62" s="21"/>
      <c r="G62" s="20">
        <f>25.5/12.29</f>
        <v>2.0748576078112286</v>
      </c>
      <c r="H62" s="20">
        <f t="shared" si="6"/>
        <v>2.0748576078112286</v>
      </c>
    </row>
    <row r="63" spans="1:8" ht="63.75" x14ac:dyDescent="0.2">
      <c r="A63" s="18">
        <v>29</v>
      </c>
      <c r="B63" s="23" t="s">
        <v>51</v>
      </c>
      <c r="C63" s="19" t="s">
        <v>75</v>
      </c>
      <c r="D63" s="21"/>
      <c r="E63" s="21"/>
      <c r="F63" s="21"/>
      <c r="G63" s="20">
        <f>59.5/12.29</f>
        <v>4.8413344182262001</v>
      </c>
      <c r="H63" s="20">
        <f t="shared" si="6"/>
        <v>4.8413344182262001</v>
      </c>
    </row>
    <row r="64" spans="1:8" ht="38.25" x14ac:dyDescent="0.2">
      <c r="A64" s="18">
        <v>30</v>
      </c>
      <c r="B64" s="19" t="s">
        <v>52</v>
      </c>
      <c r="C64" s="19" t="s">
        <v>54</v>
      </c>
      <c r="D64" s="21"/>
      <c r="E64" s="21"/>
      <c r="F64" s="21"/>
      <c r="G64" s="20">
        <f>(D49+E49+F49+G49+H51+H56+H61+H73+H69+H68+H52+H53+H54+H55+H57+H58+H59+H60+H62+H63+H74+H75+H76+H77)/100*6.7</f>
        <v>1185.8766224234366</v>
      </c>
      <c r="H64" s="20">
        <f>G64+F64+E64+D64</f>
        <v>1185.8766224234366</v>
      </c>
    </row>
    <row r="65" spans="1:8" x14ac:dyDescent="0.2">
      <c r="A65" s="22"/>
      <c r="B65" s="36" t="s">
        <v>33</v>
      </c>
      <c r="C65" s="37"/>
      <c r="D65" s="21">
        <f>D61+D51+D56+D64+D52+D53+D54+D55+D57+D59+D58+D60+D62+D63</f>
        <v>0</v>
      </c>
      <c r="E65" s="21">
        <f t="shared" ref="E65:G65" si="7">E61+E51+E56+E64+E52+E53+E54+E55+E57+E59+E58+E60+E62+E63</f>
        <v>0</v>
      </c>
      <c r="F65" s="21">
        <f t="shared" si="7"/>
        <v>0</v>
      </c>
      <c r="G65" s="21">
        <f t="shared" si="7"/>
        <v>1291.4912033835667</v>
      </c>
      <c r="H65" s="20">
        <f>D65+E65+F65+G65</f>
        <v>1291.4912033835667</v>
      </c>
    </row>
    <row r="66" spans="1:8" x14ac:dyDescent="0.2">
      <c r="A66" s="22"/>
      <c r="B66" s="36" t="s">
        <v>17</v>
      </c>
      <c r="C66" s="37"/>
      <c r="D66" s="20">
        <f>D65+D49</f>
        <v>4126.93</v>
      </c>
      <c r="E66" s="20">
        <f>E65+E49</f>
        <v>8287.7999999999993</v>
      </c>
      <c r="F66" s="20">
        <f>F65+F49</f>
        <v>2088.3467741935483</v>
      </c>
      <c r="G66" s="20">
        <f>G65+G49</f>
        <v>1323.4120064755114</v>
      </c>
      <c r="H66" s="20">
        <f>H65+H49</f>
        <v>15826.48878066906</v>
      </c>
    </row>
    <row r="67" spans="1:8" x14ac:dyDescent="0.2">
      <c r="A67" s="38" t="s">
        <v>27</v>
      </c>
      <c r="B67" s="39"/>
      <c r="C67" s="39"/>
      <c r="D67" s="39"/>
      <c r="E67" s="39"/>
      <c r="F67" s="39"/>
      <c r="G67" s="39"/>
      <c r="H67" s="39"/>
    </row>
    <row r="68" spans="1:8" ht="38.25" x14ac:dyDescent="0.2">
      <c r="A68" s="18">
        <v>31</v>
      </c>
      <c r="B68" s="19" t="s">
        <v>53</v>
      </c>
      <c r="C68" s="19" t="s">
        <v>25</v>
      </c>
      <c r="D68" s="21"/>
      <c r="E68" s="21"/>
      <c r="F68" s="21"/>
      <c r="G68" s="20">
        <f>(D49+E49+F49+G49+H51+H56+H61+H52+H53+H54+H55+H57+H58+H59+H60+H62+H63)/100*2.14</f>
        <v>313.30910018645648</v>
      </c>
      <c r="H68" s="20">
        <f>D68+E68+F68+G68</f>
        <v>313.30910018645648</v>
      </c>
    </row>
    <row r="69" spans="1:8" ht="25.5" x14ac:dyDescent="0.2">
      <c r="A69" s="18">
        <v>32</v>
      </c>
      <c r="B69" s="19" t="s">
        <v>55</v>
      </c>
      <c r="C69" s="26" t="s">
        <v>26</v>
      </c>
      <c r="D69" s="21"/>
      <c r="E69" s="21"/>
      <c r="F69" s="21"/>
      <c r="G69" s="20">
        <f>(D49+E49+F49+G49+H51+H56+H61+H73+H52+H53+H54+H55+H57+H58+H59+H60+H62+H63+H74+H75+H76+H77)/100*11.7</f>
        <v>1821.1298225147384</v>
      </c>
      <c r="H69" s="20">
        <f>D69+E69+F69+G69</f>
        <v>1821.1298225147384</v>
      </c>
    </row>
    <row r="70" spans="1:8" x14ac:dyDescent="0.2">
      <c r="A70" s="49" t="s">
        <v>30</v>
      </c>
      <c r="B70" s="50"/>
      <c r="C70" s="51"/>
      <c r="D70" s="21">
        <f>D68+D69</f>
        <v>0</v>
      </c>
      <c r="E70" s="21">
        <f t="shared" ref="E70:F70" si="8">E68+E69</f>
        <v>0</v>
      </c>
      <c r="F70" s="21">
        <f t="shared" si="8"/>
        <v>0</v>
      </c>
      <c r="G70" s="21">
        <f>G68+G69</f>
        <v>2134.4389227011948</v>
      </c>
      <c r="H70" s="20">
        <f>D70+E70+F70+G70</f>
        <v>2134.4389227011948</v>
      </c>
    </row>
    <row r="71" spans="1:8" x14ac:dyDescent="0.2">
      <c r="A71" s="22"/>
      <c r="B71" s="36" t="s">
        <v>28</v>
      </c>
      <c r="C71" s="37"/>
      <c r="D71" s="20">
        <f>D66+D70</f>
        <v>4126.93</v>
      </c>
      <c r="E71" s="20">
        <f t="shared" ref="E71:G71" si="9">E66+E70</f>
        <v>8287.7999999999993</v>
      </c>
      <c r="F71" s="20">
        <f t="shared" si="9"/>
        <v>2088.3467741935483</v>
      </c>
      <c r="G71" s="20">
        <f t="shared" si="9"/>
        <v>3457.8509291767059</v>
      </c>
      <c r="H71" s="20">
        <f>H70+H66</f>
        <v>17960.927703370256</v>
      </c>
    </row>
    <row r="72" spans="1:8" x14ac:dyDescent="0.2">
      <c r="A72" s="38" t="s">
        <v>18</v>
      </c>
      <c r="B72" s="39"/>
      <c r="C72" s="39"/>
      <c r="D72" s="39"/>
      <c r="E72" s="39"/>
      <c r="F72" s="39"/>
      <c r="G72" s="39"/>
      <c r="H72" s="39"/>
    </row>
    <row r="73" spans="1:8" ht="38.25" x14ac:dyDescent="0.2">
      <c r="A73" s="18">
        <v>33</v>
      </c>
      <c r="B73" s="23" t="s">
        <v>15</v>
      </c>
      <c r="C73" s="19" t="s">
        <v>82</v>
      </c>
      <c r="D73" s="21"/>
      <c r="E73" s="21"/>
      <c r="F73" s="21"/>
      <c r="G73" s="31">
        <v>240.21</v>
      </c>
      <c r="H73" s="20">
        <f>G73+F73+E73+D73</f>
        <v>240.21</v>
      </c>
    </row>
    <row r="74" spans="1:8" ht="38.25" x14ac:dyDescent="0.2">
      <c r="A74" s="18">
        <v>34</v>
      </c>
      <c r="B74" s="23" t="s">
        <v>15</v>
      </c>
      <c r="C74" s="19" t="s">
        <v>81</v>
      </c>
      <c r="D74" s="21"/>
      <c r="E74" s="21"/>
      <c r="F74" s="21"/>
      <c r="G74" s="31">
        <v>406.71</v>
      </c>
      <c r="H74" s="20">
        <f t="shared" ref="H74:H77" si="10">G74+F74+E74+D74</f>
        <v>406.71</v>
      </c>
    </row>
    <row r="75" spans="1:8" ht="38.25" x14ac:dyDescent="0.2">
      <c r="A75" s="18">
        <v>35</v>
      </c>
      <c r="B75" s="23" t="s">
        <v>15</v>
      </c>
      <c r="C75" s="19" t="s">
        <v>80</v>
      </c>
      <c r="D75" s="21"/>
      <c r="E75" s="21"/>
      <c r="F75" s="21"/>
      <c r="G75" s="31">
        <v>197.79</v>
      </c>
      <c r="H75" s="20">
        <f t="shared" si="10"/>
        <v>197.79</v>
      </c>
    </row>
    <row r="76" spans="1:8" ht="38.25" x14ac:dyDescent="0.2">
      <c r="A76" s="18">
        <v>36</v>
      </c>
      <c r="B76" s="23" t="s">
        <v>15</v>
      </c>
      <c r="C76" s="19" t="s">
        <v>79</v>
      </c>
      <c r="D76" s="21"/>
      <c r="E76" s="21"/>
      <c r="F76" s="21"/>
      <c r="G76" s="31">
        <v>36.35</v>
      </c>
      <c r="H76" s="20">
        <f t="shared" si="10"/>
        <v>36.35</v>
      </c>
    </row>
    <row r="77" spans="1:8" ht="38.25" x14ac:dyDescent="0.2">
      <c r="A77" s="18">
        <v>37</v>
      </c>
      <c r="B77" s="23" t="s">
        <v>15</v>
      </c>
      <c r="C77" s="19" t="s">
        <v>78</v>
      </c>
      <c r="D77" s="21"/>
      <c r="E77" s="21"/>
      <c r="F77" s="21"/>
      <c r="G77" s="31">
        <v>43.54</v>
      </c>
      <c r="H77" s="20">
        <f t="shared" si="10"/>
        <v>43.54</v>
      </c>
    </row>
    <row r="78" spans="1:8" x14ac:dyDescent="0.2">
      <c r="A78" s="22"/>
      <c r="B78" s="36" t="s">
        <v>19</v>
      </c>
      <c r="C78" s="37"/>
      <c r="D78" s="20">
        <f>D73+D74+D75+D76+D77</f>
        <v>0</v>
      </c>
      <c r="E78" s="20">
        <f t="shared" ref="E78:G78" si="11">E73+E74+E75+E76+E77</f>
        <v>0</v>
      </c>
      <c r="F78" s="20">
        <f t="shared" si="11"/>
        <v>0</v>
      </c>
      <c r="G78" s="20">
        <f t="shared" si="11"/>
        <v>924.59999999999991</v>
      </c>
      <c r="H78" s="20">
        <f>G78+F78+E78+D78</f>
        <v>924.59999999999991</v>
      </c>
    </row>
    <row r="79" spans="1:8" x14ac:dyDescent="0.2">
      <c r="A79" s="22"/>
      <c r="B79" s="36" t="s">
        <v>20</v>
      </c>
      <c r="C79" s="37"/>
      <c r="D79" s="20">
        <f>D71+D78</f>
        <v>4126.93</v>
      </c>
      <c r="E79" s="20">
        <f>E71+E78</f>
        <v>8287.7999999999993</v>
      </c>
      <c r="F79" s="20">
        <f>F71+F78</f>
        <v>2088.3467741935483</v>
      </c>
      <c r="G79" s="20">
        <f>G71+G78</f>
        <v>4382.4509291767063</v>
      </c>
      <c r="H79" s="20">
        <f>D79+E79+F79+G79</f>
        <v>18885.527703370255</v>
      </c>
    </row>
    <row r="80" spans="1:8" x14ac:dyDescent="0.2">
      <c r="A80" s="38" t="s">
        <v>21</v>
      </c>
      <c r="B80" s="39"/>
      <c r="C80" s="39"/>
      <c r="D80" s="39"/>
      <c r="E80" s="39"/>
      <c r="F80" s="39"/>
      <c r="G80" s="39"/>
      <c r="H80" s="39"/>
    </row>
    <row r="81" spans="1:8" x14ac:dyDescent="0.2">
      <c r="A81" s="18">
        <v>38</v>
      </c>
      <c r="B81" s="23"/>
      <c r="C81" s="19" t="s">
        <v>22</v>
      </c>
      <c r="D81" s="20">
        <f>D79/100*20</f>
        <v>825.38599999999997</v>
      </c>
      <c r="E81" s="20">
        <f>E79/100*20</f>
        <v>1657.5599999999997</v>
      </c>
      <c r="F81" s="20">
        <f>F79/100*20</f>
        <v>417.66935483870964</v>
      </c>
      <c r="G81" s="20">
        <f>G79/100*20</f>
        <v>876.49018583534132</v>
      </c>
      <c r="H81" s="20">
        <f>H79/100*20</f>
        <v>3777.1055406740511</v>
      </c>
    </row>
    <row r="82" spans="1:8" x14ac:dyDescent="0.2">
      <c r="A82" s="22"/>
      <c r="B82" s="36" t="s">
        <v>23</v>
      </c>
      <c r="C82" s="37"/>
      <c r="D82" s="20">
        <f>D81</f>
        <v>825.38599999999997</v>
      </c>
      <c r="E82" s="20">
        <f>E81</f>
        <v>1657.5599999999997</v>
      </c>
      <c r="F82" s="21">
        <f>F81</f>
        <v>417.66935483870964</v>
      </c>
      <c r="G82" s="20">
        <f>G81</f>
        <v>876.49018583534132</v>
      </c>
      <c r="H82" s="20">
        <f>D82+E82+F82+G82</f>
        <v>3777.1055406740511</v>
      </c>
    </row>
    <row r="83" spans="1:8" x14ac:dyDescent="0.2">
      <c r="A83" s="22"/>
      <c r="B83" s="36" t="s">
        <v>24</v>
      </c>
      <c r="C83" s="37"/>
      <c r="D83" s="20">
        <f>D79+D81</f>
        <v>4952.3160000000007</v>
      </c>
      <c r="E83" s="20">
        <f>E79+E81</f>
        <v>9945.3599999999988</v>
      </c>
      <c r="F83" s="20">
        <f>F79+F81</f>
        <v>2506.016129032258</v>
      </c>
      <c r="G83" s="20">
        <f>G79+G81</f>
        <v>5258.9411150120477</v>
      </c>
      <c r="H83" s="20">
        <f>H79+H81</f>
        <v>22662.633244044308</v>
      </c>
    </row>
    <row r="86" spans="1:8" x14ac:dyDescent="0.2">
      <c r="A86" s="35" t="s">
        <v>46</v>
      </c>
      <c r="B86" s="35"/>
      <c r="C86" s="35"/>
      <c r="D86" s="35"/>
      <c r="E86" s="35"/>
      <c r="F86" s="35"/>
      <c r="G86" s="35"/>
      <c r="H86" s="35"/>
    </row>
    <row r="87" spans="1:8" x14ac:dyDescent="0.2">
      <c r="A87" s="35"/>
      <c r="B87" s="35"/>
      <c r="C87" s="35"/>
      <c r="D87" s="35"/>
      <c r="E87" s="35"/>
      <c r="F87" s="35"/>
      <c r="G87" s="35"/>
      <c r="H87" s="35"/>
    </row>
    <row r="88" spans="1:8" x14ac:dyDescent="0.2">
      <c r="A88" s="35"/>
      <c r="B88" s="35"/>
      <c r="C88" s="35"/>
      <c r="D88" s="35"/>
      <c r="E88" s="35"/>
      <c r="F88" s="35"/>
      <c r="G88" s="35"/>
      <c r="H88" s="35"/>
    </row>
    <row r="89" spans="1:8" x14ac:dyDescent="0.2">
      <c r="A89" s="35"/>
      <c r="B89" s="35"/>
      <c r="C89" s="35"/>
      <c r="D89" s="35"/>
      <c r="E89" s="35"/>
      <c r="F89" s="35"/>
      <c r="G89" s="35"/>
      <c r="H89" s="35"/>
    </row>
    <row r="90" spans="1:8" x14ac:dyDescent="0.2">
      <c r="A90" s="35"/>
      <c r="B90" s="35"/>
      <c r="C90" s="35"/>
      <c r="D90" s="35"/>
      <c r="E90" s="35"/>
      <c r="F90" s="35"/>
      <c r="G90" s="35"/>
      <c r="H90" s="35"/>
    </row>
    <row r="91" spans="1:8" x14ac:dyDescent="0.2">
      <c r="A91" s="35"/>
      <c r="B91" s="35"/>
      <c r="C91" s="35"/>
      <c r="D91" s="35"/>
      <c r="E91" s="35"/>
      <c r="F91" s="35"/>
      <c r="G91" s="35"/>
      <c r="H91" s="35"/>
    </row>
    <row r="92" spans="1:8" x14ac:dyDescent="0.2">
      <c r="A92" s="35"/>
      <c r="B92" s="35"/>
      <c r="C92" s="35"/>
      <c r="D92" s="35"/>
      <c r="E92" s="35"/>
      <c r="F92" s="35"/>
      <c r="G92" s="35"/>
      <c r="H92" s="35"/>
    </row>
    <row r="93" spans="1:8" x14ac:dyDescent="0.2">
      <c r="A93" s="35"/>
      <c r="B93" s="35"/>
      <c r="C93" s="35"/>
      <c r="D93" s="35"/>
      <c r="E93" s="35"/>
      <c r="F93" s="35"/>
      <c r="G93" s="35"/>
      <c r="H93" s="35"/>
    </row>
    <row r="94" spans="1:8" x14ac:dyDescent="0.2">
      <c r="A94" s="35"/>
      <c r="B94" s="35"/>
      <c r="C94" s="35"/>
      <c r="D94" s="35"/>
      <c r="E94" s="35"/>
      <c r="F94" s="35"/>
      <c r="G94" s="35"/>
      <c r="H94" s="35"/>
    </row>
    <row r="95" spans="1:8" x14ac:dyDescent="0.2">
      <c r="A95" s="35"/>
      <c r="B95" s="35"/>
      <c r="C95" s="35"/>
      <c r="D95" s="35"/>
      <c r="E95" s="35"/>
      <c r="F95" s="35"/>
      <c r="G95" s="35"/>
      <c r="H95" s="35"/>
    </row>
    <row r="96" spans="1:8" x14ac:dyDescent="0.2">
      <c r="A96" s="35"/>
      <c r="B96" s="35"/>
      <c r="C96" s="35"/>
      <c r="D96" s="35"/>
      <c r="E96" s="35"/>
      <c r="F96" s="35"/>
      <c r="G96" s="35"/>
      <c r="H96" s="35"/>
    </row>
  </sheetData>
  <mergeCells count="38">
    <mergeCell ref="A72:H72"/>
    <mergeCell ref="B65:C65"/>
    <mergeCell ref="B66:C66"/>
    <mergeCell ref="A67:H67"/>
    <mergeCell ref="A70:C70"/>
    <mergeCell ref="B71:C7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48:C48"/>
    <mergeCell ref="B49:C49"/>
    <mergeCell ref="A50:H50"/>
    <mergeCell ref="B33:C33"/>
    <mergeCell ref="A34:H34"/>
    <mergeCell ref="B44:C44"/>
    <mergeCell ref="B40:C40"/>
    <mergeCell ref="B41:C41"/>
    <mergeCell ref="A42:H42"/>
    <mergeCell ref="B45:C45"/>
    <mergeCell ref="A46:H46"/>
    <mergeCell ref="A86:H96"/>
    <mergeCell ref="B78:C78"/>
    <mergeCell ref="B79:C79"/>
    <mergeCell ref="A80:H80"/>
    <mergeCell ref="B82:C82"/>
    <mergeCell ref="B83:C83"/>
  </mergeCells>
  <pageMargins left="0.23622047244094491" right="0.23622047244094491" top="0.74803149606299213" bottom="0.74803149606299213" header="0.31496062992125984" footer="0.31496062992125984"/>
  <pageSetup paperSize="9" scale="3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cp:lastPrinted>2023-02-17T08:26:29Z</cp:lastPrinted>
  <dcterms:created xsi:type="dcterms:W3CDTF">2022-07-06T13:17:17Z</dcterms:created>
  <dcterms:modified xsi:type="dcterms:W3CDTF">2023-06-16T07:09:18Z</dcterms:modified>
</cp:coreProperties>
</file>