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50\"/>
    </mc:Choice>
  </mc:AlternateContent>
  <xr:revisionPtr revIDLastSave="0" documentId="13_ncr:1_{887E03E7-1917-426C-A848-7AC580874E66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стоимости'!$A$1:$H$68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4" l="1"/>
  <c r="J52" i="4" l="1"/>
  <c r="J53" i="4"/>
  <c r="J54" i="4"/>
  <c r="J60" i="4"/>
  <c r="J51" i="4"/>
  <c r="H51" i="4" l="1"/>
  <c r="H52" i="4"/>
  <c r="H53" i="4"/>
  <c r="H54" i="4"/>
  <c r="H55" i="4"/>
  <c r="H56" i="4"/>
  <c r="H57" i="4"/>
  <c r="H58" i="4"/>
  <c r="H59" i="4"/>
  <c r="H60" i="4"/>
  <c r="E16" i="4" l="1"/>
  <c r="F16" i="4" s="1"/>
  <c r="H16" i="4" s="1"/>
  <c r="E25" i="4" l="1"/>
  <c r="D25" i="4"/>
  <c r="D24" i="4"/>
  <c r="E23" i="4"/>
  <c r="F23" i="4" s="1"/>
  <c r="H23" i="4" s="1"/>
  <c r="E22" i="4"/>
  <c r="D22" i="4"/>
  <c r="D21" i="4"/>
  <c r="E20" i="4"/>
  <c r="E21" i="4" l="1"/>
  <c r="F25" i="4"/>
  <c r="H25" i="4" s="1"/>
  <c r="F22" i="4"/>
  <c r="H22" i="4" s="1"/>
  <c r="E24" i="4"/>
  <c r="F24" i="4" s="1"/>
  <c r="H24" i="4" s="1"/>
  <c r="F21" i="4"/>
  <c r="H21" i="4" s="1"/>
  <c r="F20" i="4"/>
  <c r="H20" i="4" s="1"/>
  <c r="E37" i="4"/>
  <c r="D37" i="4"/>
  <c r="D36" i="4"/>
  <c r="E35" i="4"/>
  <c r="E36" i="4" s="1"/>
  <c r="E34" i="4"/>
  <c r="D34" i="4"/>
  <c r="D33" i="4"/>
  <c r="E32" i="4"/>
  <c r="E33" i="4" l="1"/>
  <c r="F33" i="4" s="1"/>
  <c r="H33" i="4" s="1"/>
  <c r="F37" i="4"/>
  <c r="H37" i="4" s="1"/>
  <c r="F36" i="4"/>
  <c r="H36" i="4" s="1"/>
  <c r="F35" i="4"/>
  <c r="H35" i="4" s="1"/>
  <c r="F34" i="4"/>
  <c r="H34" i="4" s="1"/>
  <c r="F32" i="4"/>
  <c r="H32" i="4" s="1"/>
  <c r="E18" i="4"/>
  <c r="F18" i="4" s="1"/>
  <c r="H18" i="4" s="1"/>
  <c r="E31" i="4"/>
  <c r="D31" i="4"/>
  <c r="D30" i="4"/>
  <c r="E29" i="4"/>
  <c r="F29" i="4" s="1"/>
  <c r="H29" i="4" s="1"/>
  <c r="E28" i="4"/>
  <c r="D28" i="4"/>
  <c r="D27" i="4"/>
  <c r="E26" i="4"/>
  <c r="F26" i="4" s="1"/>
  <c r="H26" i="4" s="1"/>
  <c r="F28" i="4" l="1"/>
  <c r="H28" i="4" s="1"/>
  <c r="H44" i="4" s="1"/>
  <c r="F31" i="4"/>
  <c r="H31" i="4" s="1"/>
  <c r="E30" i="4"/>
  <c r="F30" i="4" s="1"/>
  <c r="H30" i="4" s="1"/>
  <c r="E27" i="4"/>
  <c r="F27" i="4" s="1"/>
  <c r="H27" i="4" s="1"/>
  <c r="E40" i="4" l="1"/>
  <c r="D40" i="4"/>
  <c r="D39" i="4"/>
  <c r="E38" i="4"/>
  <c r="F38" i="4" s="1"/>
  <c r="H38" i="4" s="1"/>
  <c r="F40" i="4" l="1"/>
  <c r="H40" i="4" s="1"/>
  <c r="E39" i="4"/>
  <c r="F39" i="4" s="1"/>
  <c r="H39" i="4" s="1"/>
  <c r="D287" i="5" l="1"/>
  <c r="D286" i="5"/>
  <c r="E17" i="4" l="1"/>
  <c r="F17" i="4" s="1"/>
  <c r="H17" i="4" s="1"/>
  <c r="E19" i="4" l="1"/>
  <c r="F19" i="4" s="1"/>
  <c r="H19" i="4" s="1"/>
  <c r="H43" i="4" s="1"/>
  <c r="C53" i="4" l="1"/>
  <c r="E53" i="4" s="1"/>
  <c r="F53" i="4" s="1"/>
  <c r="G5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52" i="4" l="1"/>
  <c r="H42" i="4" l="1"/>
  <c r="H45" i="4" s="1"/>
  <c r="E52" i="4"/>
  <c r="F52" i="4" s="1"/>
  <c r="G52" i="4" s="1"/>
  <c r="H46" i="4" l="1"/>
  <c r="C51" i="4" l="1"/>
  <c r="C55" i="4" s="1"/>
  <c r="E55" i="4" l="1"/>
  <c r="E51" i="4"/>
  <c r="F51" i="4" s="1"/>
  <c r="C56" i="4"/>
  <c r="E56" i="4" s="1"/>
  <c r="C57" i="4"/>
  <c r="C59" i="4"/>
  <c r="C58" i="4"/>
  <c r="E58" i="4" s="1"/>
  <c r="I46" i="4"/>
  <c r="F58" i="4" l="1"/>
  <c r="G58" i="4" s="1"/>
  <c r="F55" i="4"/>
  <c r="G55" i="4" s="1"/>
  <c r="F56" i="4"/>
  <c r="G56" i="4" s="1"/>
  <c r="C54" i="4"/>
  <c r="G51" i="4"/>
  <c r="E57" i="4" l="1"/>
  <c r="E59" i="4"/>
  <c r="F57" i="4" l="1"/>
  <c r="G57" i="4" s="1"/>
  <c r="E54" i="4"/>
  <c r="E60" i="4" s="1"/>
  <c r="C60" i="4"/>
  <c r="F59" i="4"/>
  <c r="G59" i="4" s="1"/>
  <c r="F54" i="4" l="1"/>
  <c r="G54" i="4" l="1"/>
  <c r="F60" i="4"/>
  <c r="G60" i="4" l="1"/>
</calcChain>
</file>

<file path=xl/sharedStrings.xml><?xml version="1.0" encoding="utf-8"?>
<sst xmlns="http://schemas.openxmlformats.org/spreadsheetml/2006/main" count="738" uniqueCount="381">
  <si>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</si>
  <si>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</si>
  <si>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</si>
  <si>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</si>
  <si>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</si>
  <si>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</si>
  <si>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</si>
  <si>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</si>
  <si>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</si>
  <si>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</si>
  <si>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</si>
  <si>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</si>
  <si>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</si>
  <si>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</si>
  <si>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</si>
  <si>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</si>
  <si>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</si>
  <si>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</si>
  <si>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</si>
  <si>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</si>
  <si>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</si>
  <si>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</si>
  <si>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</si>
  <si>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</si>
  <si>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</si>
  <si>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</si>
  <si>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</si>
  <si>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</si>
  <si>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</si>
  <si>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</si>
  <si>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</si>
  <si>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</si>
  <si>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</si>
  <si>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</si>
  <si>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</si>
  <si>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</si>
  <si>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</si>
  <si>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</si>
  <si>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</si>
  <si>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</si>
  <si>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</si>
  <si>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</si>
  <si>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</si>
  <si>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</si>
  <si>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</si>
  <si>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</si>
  <si>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</si>
  <si>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</si>
  <si>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</si>
  <si>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</si>
  <si>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</si>
  <si>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</si>
  <si>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</si>
  <si>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</si>
  <si>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</si>
  <si>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</si>
  <si>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</si>
  <si>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</si>
  <si>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</si>
  <si>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</si>
  <si>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</si>
  <si>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</si>
  <si>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</si>
  <si>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</si>
  <si>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</si>
  <si>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</si>
  <si>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</si>
  <si>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</si>
  <si>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</si>
  <si>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</si>
  <si>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</si>
  <si>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</si>
  <si>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</si>
  <si>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</si>
  <si>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</si>
  <si>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</si>
  <si>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</si>
  <si>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</si>
  <si>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</si>
  <si>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</si>
  <si>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</si>
  <si>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</si>
  <si>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</si>
  <si>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</si>
  <si>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</si>
  <si>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</si>
  <si>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</si>
  <si>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</si>
  <si>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</si>
  <si>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</si>
  <si>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</si>
  <si>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</si>
  <si>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</si>
  <si>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</si>
  <si>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</si>
  <si>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</si>
  <si>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</si>
  <si>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</si>
  <si>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</si>
  <si>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</si>
  <si>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</si>
  <si>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</si>
  <si>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</si>
  <si>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</si>
  <si>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</si>
  <si>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</si>
  <si>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</si>
  <si>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</si>
  <si>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</si>
  <si>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</si>
  <si>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</si>
  <si>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</si>
  <si>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</si>
  <si>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</si>
  <si>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</si>
  <si>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</si>
  <si>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</si>
  <si>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</si>
  <si>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</si>
  <si>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</si>
  <si>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</si>
  <si>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</si>
  <si>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</si>
  <si>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</si>
  <si>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</si>
  <si>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</si>
  <si>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</si>
  <si>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</si>
  <si>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</si>
  <si>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</si>
  <si>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</si>
  <si>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</si>
  <si>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</si>
  <si>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</si>
  <si>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</si>
  <si>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</si>
  <si>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</si>
  <si>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</si>
  <si>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</si>
  <si>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</si>
  <si>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</si>
  <si>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</si>
  <si>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</si>
  <si>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</si>
  <si>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</si>
  <si>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</si>
  <si>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</si>
  <si>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</si>
  <si>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</si>
  <si>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</si>
  <si>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</si>
  <si>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</si>
  <si>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</si>
  <si>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</si>
  <si>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</si>
  <si>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</si>
  <si>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</si>
  <si>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</si>
  <si>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</si>
  <si>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</si>
  <si>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</si>
  <si>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</si>
  <si>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</si>
  <si>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</si>
  <si>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</si>
  <si>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</si>
  <si>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</si>
  <si>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</si>
  <si>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</si>
  <si>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</si>
  <si>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</si>
  <si>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</si>
  <si>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</si>
  <si>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</si>
  <si>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</si>
  <si>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</si>
  <si>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</si>
  <si>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</si>
  <si>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</si>
  <si>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</si>
  <si>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</si>
  <si>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</si>
  <si>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</si>
  <si>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</si>
  <si>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</si>
  <si>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</si>
  <si>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</si>
  <si>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</si>
  <si>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</si>
  <si>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</si>
  <si>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</si>
  <si>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</si>
  <si>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</si>
  <si>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</si>
  <si>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</si>
  <si>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</si>
  <si>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</si>
  <si>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</si>
  <si>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</si>
  <si>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</si>
  <si>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</si>
  <si>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</si>
  <si>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</si>
  <si>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</si>
  <si>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</si>
  <si>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</si>
  <si>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</si>
  <si>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</si>
  <si>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</si>
  <si>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</si>
  <si>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</si>
  <si>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</si>
  <si>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</si>
  <si>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</si>
  <si>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</si>
  <si>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</si>
  <si>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</si>
  <si>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</si>
  <si>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</si>
  <si>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</si>
  <si>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</si>
  <si>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</si>
  <si>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</si>
  <si>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</si>
  <si>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</si>
  <si>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</si>
  <si>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</si>
  <si>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</si>
  <si>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</si>
  <si>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</si>
  <si>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</si>
  <si>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</si>
  <si>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</si>
  <si>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</si>
  <si>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</si>
  <si>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</si>
  <si>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</si>
  <si>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</si>
  <si>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</si>
  <si>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</si>
  <si>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</si>
  <si>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</si>
  <si>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</si>
  <si>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</si>
  <si>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</si>
  <si>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</si>
  <si>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</si>
  <si>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</si>
  <si>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</si>
  <si>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</si>
  <si>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</si>
  <si>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</si>
  <si>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</si>
  <si>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</si>
  <si>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</si>
  <si>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</si>
  <si>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</si>
  <si>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</si>
  <si>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</si>
  <si>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</si>
  <si>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</si>
  <si>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</si>
  <si>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</si>
  <si>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</si>
  <si>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</si>
  <si>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</si>
  <si>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</si>
  <si>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</si>
  <si>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</si>
  <si>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</si>
  <si>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</si>
  <si>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</si>
  <si>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</si>
  <si>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</si>
  <si>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</si>
  <si>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</si>
  <si>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</si>
  <si>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</si>
  <si>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</si>
  <si>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</si>
  <si>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</si>
  <si>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</si>
  <si>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</si>
  <si>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</si>
  <si>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</si>
  <si>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</si>
  <si>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</si>
  <si>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</si>
  <si>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</si>
  <si>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</si>
  <si>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</si>
  <si>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</si>
  <si>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</si>
  <si>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</si>
  <si>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</si>
  <si>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</si>
  <si>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</si>
  <si>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</si>
  <si>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</si>
  <si>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</si>
  <si>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</si>
  <si>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</si>
  <si>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</si>
  <si>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</si>
  <si>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</si>
  <si>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</si>
  <si>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</si>
  <si>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</si>
  <si>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</si>
  <si>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</si>
  <si>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</si>
  <si>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</si>
  <si>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</si>
  <si>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</si>
  <si>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</si>
  <si>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</si>
  <si>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</si>
  <si>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</si>
  <si>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</si>
  <si>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</si>
  <si>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</si>
  <si>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</si>
  <si>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</si>
  <si>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</si>
  <si>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</si>
  <si>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</si>
  <si>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</si>
  <si>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</si>
  <si>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</si>
  <si>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</si>
  <si>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</si>
  <si>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</si>
  <si>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</si>
  <si>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</si>
  <si>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</si>
  <si>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</si>
  <si>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</si>
  <si>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</si>
  <si>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</si>
  <si>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</si>
  <si>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</si>
  <si>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</si>
  <si>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</si>
  <si>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</si>
  <si>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</si>
  <si>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</si>
  <si>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</si>
  <si>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</si>
  <si>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</si>
  <si>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</si>
  <si>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</si>
  <si>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</si>
  <si>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</si>
  <si>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</si>
  <si>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</si>
  <si>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</si>
  <si>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</si>
  <si>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</si>
  <si>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</si>
  <si>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</si>
  <si>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</si>
  <si>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</si>
  <si>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</si>
  <si>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</si>
  <si>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</si>
  <si>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</si>
  <si>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</si>
  <si>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</si>
  <si>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</si>
  <si>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</si>
  <si>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</si>
  <si>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</si>
  <si>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</si>
  <si>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</si>
  <si>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</si>
  <si>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M_22-1-17-01-08-00-0-0050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</si>
  <si>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</si>
  <si>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</si>
  <si>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</si>
  <si>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ТП мощностью 2х5,2 МВА, КЛ-10 кВ протяженностью трассы 5,1 км, ВЛ-10 кВ протяженностью трассы 8,9 км для технологического присоединения энергопринимающих устройств заявителя по договору №  17-051/005-ПС-21 по адресу: Ленинградская область, Всеволожский район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</si>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</sst>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56" customWidth="1"/>
    <col min="2" max="2" width="58" style="57" customWidth="1"/>
    <col min="3" max="3" width="15.5703125" style="57" customWidth="1"/>
    <col min="4" max="4" width="10.5703125" style="57" customWidth="1"/>
    <col min="5" max="5" width="16.5703125" style="57" customWidth="1"/>
    <col min="6" max="6" width="14.42578125" style="57" customWidth="1"/>
    <col min="7" max="7" width="16" style="57" customWidth="1"/>
    <col min="8" max="8" width="15.7109375" style="57" customWidth="1"/>
    <col min="9" max="9" width="13.5703125" style="57" hidden="1" customWidth="1"/>
    <col min="10" max="11" width="14.140625" style="57" hidden="1" customWidth="1"/>
    <col min="12" max="12" width="13.5703125" style="57" hidden="1" customWidth="1"/>
    <col min="13" max="13" width="11.85546875" style="57" hidden="1" customWidth="1"/>
    <col min="14" max="14" width="0" style="57" hidden="1" customWidth="1"/>
    <col min="15" max="15" width="15.28515625" style="57" hidden="1" customWidth="1"/>
    <col min="16" max="20" width="0" style="57" hidden="1" customWidth="1"/>
    <col min="21" max="16384" width="9.140625" style="57"/>
  </cols>
  <sheetData>
    <row r="1" spans="1:16" x14ac:dyDescent="0.25">
      <c r="H1" s="2" t="s">
        <v>37</v>
      </c>
    </row>
    <row r="3" spans="1:16" x14ac:dyDescent="0.25">
      <c r="A3" s="58" t="s">
        <v>19</v>
      </c>
    </row>
    <row r="5" spans="1:16" ht="43.5" customHeight="1" x14ac:dyDescent="0.25">
      <c r="A5" s="107" t="s">
        <v>379</v>
      </c>
      <c r="B5" s="108"/>
      <c r="C5" s="108"/>
      <c r="D5" s="108"/>
      <c r="E5" s="108"/>
      <c r="F5" s="108"/>
    </row>
    <row r="7" spans="1:16" ht="21" customHeight="1" x14ac:dyDescent="0.25">
      <c r="A7" s="59" t="s">
        <v>8</v>
      </c>
      <c r="F7" s="109" t="s">
        <v>375</v>
      </c>
      <c r="G7" s="109"/>
      <c r="H7" s="109"/>
    </row>
    <row r="8" spans="1:16" x14ac:dyDescent="0.25">
      <c r="A8" s="60"/>
    </row>
    <row r="9" spans="1:16" x14ac:dyDescent="0.25">
      <c r="A9" s="59" t="s">
        <v>15</v>
      </c>
      <c r="F9" s="109" t="s">
        <v>336</v>
      </c>
      <c r="G9" s="109"/>
      <c r="H9" s="109"/>
    </row>
    <row r="10" spans="1:16" x14ac:dyDescent="0.25">
      <c r="A10" s="60"/>
    </row>
    <row r="11" spans="1:16" x14ac:dyDescent="0.25">
      <c r="A11" s="61" t="s">
        <v>20</v>
      </c>
      <c r="B11" s="62"/>
      <c r="C11" s="62"/>
    </row>
    <row r="12" spans="1:16" x14ac:dyDescent="0.25">
      <c r="H12" s="63" t="s">
        <v>380</v>
      </c>
    </row>
    <row r="13" spans="1:16" s="56" customFormat="1" ht="26.25" customHeight="1" x14ac:dyDescent="0.25">
      <c r="A13" s="105" t="s">
        <v>9</v>
      </c>
      <c r="B13" s="105" t="s">
        <v>21</v>
      </c>
      <c r="C13" s="105" t="s">
        <v>11</v>
      </c>
      <c r="D13" s="105" t="s">
        <v>10</v>
      </c>
      <c r="E13" s="105" t="s">
        <v>43</v>
      </c>
      <c r="F13" s="105" t="s">
        <v>14</v>
      </c>
      <c r="G13" s="105" t="s">
        <v>27</v>
      </c>
      <c r="H13" s="105" t="s">
        <v>42</v>
      </c>
      <c r="I13" s="64"/>
      <c r="J13" s="65"/>
      <c r="K13" s="66">
        <v>7.46</v>
      </c>
    </row>
    <row r="14" spans="1:16" ht="37.5" customHeight="1" x14ac:dyDescent="0.25">
      <c r="A14" s="106"/>
      <c r="B14" s="106"/>
      <c r="C14" s="106"/>
      <c r="D14" s="106"/>
      <c r="E14" s="106"/>
      <c r="F14" s="106"/>
      <c r="G14" s="106"/>
      <c r="H14" s="106"/>
      <c r="I14" s="65"/>
      <c r="J14" s="65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96</v>
      </c>
      <c r="C16" s="78" t="s">
        <v>327</v>
      </c>
      <c r="D16" s="79">
        <v>8.9</v>
      </c>
      <c r="E16" s="79">
        <f>VLOOKUP(B16,'Типовые 2 кв. 2021'!B:D,3,)</f>
        <v>595638.37500000012</v>
      </c>
      <c r="F16" s="79">
        <f t="shared" ref="F16" si="0">D16*E16</f>
        <v>5301181.5375000015</v>
      </c>
      <c r="G16" s="80">
        <v>5.62</v>
      </c>
      <c r="H16" s="79">
        <f t="shared" ref="H16" si="1">F16*G16</f>
        <v>29792640.240750007</v>
      </c>
      <c r="J16" s="81"/>
      <c r="K16" s="81"/>
      <c r="M16" s="67"/>
      <c r="N16" s="68"/>
      <c r="O16" s="74"/>
      <c r="P16" s="75"/>
    </row>
    <row r="17" spans="1:16" ht="25.5" x14ac:dyDescent="0.25">
      <c r="A17" s="76" t="s">
        <v>354</v>
      </c>
      <c r="B17" s="77" t="s">
        <v>208</v>
      </c>
      <c r="C17" s="78" t="s">
        <v>327</v>
      </c>
      <c r="D17" s="79">
        <v>0.7</v>
      </c>
      <c r="E17" s="79">
        <f>VLOOKUP(B17,'Типовые 2 кв. 2021'!B:D,3,)</f>
        <v>3715257.9583333335</v>
      </c>
      <c r="F17" s="79">
        <f t="shared" ref="F17:F37" si="2">D17*E17</f>
        <v>2600680.5708333333</v>
      </c>
      <c r="G17" s="80">
        <v>5.62</v>
      </c>
      <c r="H17" s="79">
        <f t="shared" ref="H17:H37" si="3">F17*G17</f>
        <v>14615824.808083333</v>
      </c>
      <c r="J17" s="81"/>
      <c r="K17" s="81"/>
      <c r="M17" s="67"/>
      <c r="N17" s="68"/>
      <c r="O17" s="74"/>
      <c r="P17" s="75"/>
    </row>
    <row r="18" spans="1:16" ht="15.75" x14ac:dyDescent="0.25">
      <c r="A18" s="76" t="s">
        <v>355</v>
      </c>
      <c r="B18" s="77" t="s">
        <v>231</v>
      </c>
      <c r="C18" s="78" t="s">
        <v>327</v>
      </c>
      <c r="D18" s="79">
        <v>4</v>
      </c>
      <c r="E18" s="79">
        <f>VLOOKUP(B18,'Типовые 2 кв. 2021'!B:D,3,)</f>
        <v>1920858.6083333334</v>
      </c>
      <c r="F18" s="79">
        <f t="shared" ref="F18" si="4">D18*E18</f>
        <v>7683434.4333333336</v>
      </c>
      <c r="G18" s="80">
        <v>5.62</v>
      </c>
      <c r="H18" s="79">
        <f t="shared" ref="H18" si="5">F18*G18</f>
        <v>43180901.515333332</v>
      </c>
      <c r="J18" s="81"/>
      <c r="K18" s="81"/>
      <c r="M18" s="67"/>
      <c r="N18" s="68"/>
      <c r="O18" s="74"/>
      <c r="P18" s="75"/>
    </row>
    <row r="19" spans="1:16" ht="15.75" x14ac:dyDescent="0.25">
      <c r="A19" s="76" t="s">
        <v>355</v>
      </c>
      <c r="B19" s="77" t="s">
        <v>225</v>
      </c>
      <c r="C19" s="78" t="s">
        <v>327</v>
      </c>
      <c r="D19" s="79">
        <v>0.4</v>
      </c>
      <c r="E19" s="79">
        <f>VLOOKUP(B19,'Типовые 2 кв. 2021'!B:D,3,)</f>
        <v>1458409.2000000002</v>
      </c>
      <c r="F19" s="79">
        <f t="shared" si="2"/>
        <v>583363.68000000005</v>
      </c>
      <c r="G19" s="80">
        <v>5.62</v>
      </c>
      <c r="H19" s="79">
        <f t="shared" si="3"/>
        <v>3278503.8816000004</v>
      </c>
      <c r="J19" s="81"/>
      <c r="K19" s="81"/>
      <c r="M19" s="67"/>
      <c r="N19" s="68"/>
      <c r="O19" s="74"/>
      <c r="P19" s="75"/>
    </row>
    <row r="20" spans="1:16" ht="15.75" x14ac:dyDescent="0.25">
      <c r="A20" s="82" t="s">
        <v>373</v>
      </c>
      <c r="B20" s="77" t="s">
        <v>318</v>
      </c>
      <c r="C20" s="78" t="s">
        <v>353</v>
      </c>
      <c r="D20" s="79">
        <v>1</v>
      </c>
      <c r="E20" s="79">
        <f>VLOOKUP(B20,'[2]Типовые 2 кв. 2021'!B:D,3,)</f>
        <v>3794774.4833333334</v>
      </c>
      <c r="F20" s="79">
        <f t="shared" ref="F20:F25" si="6">D20*E20</f>
        <v>3794774.4833333334</v>
      </c>
      <c r="G20" s="80">
        <v>7.46</v>
      </c>
      <c r="H20" s="79">
        <f t="shared" ref="H20:H25" si="7">F20*G20</f>
        <v>28309017.645666666</v>
      </c>
      <c r="M20" s="67"/>
      <c r="N20" s="68"/>
      <c r="O20" s="74"/>
      <c r="P20" s="75"/>
    </row>
    <row r="21" spans="1:16" ht="15.75" x14ac:dyDescent="0.25">
      <c r="A21" s="82"/>
      <c r="B21" s="83" t="s">
        <v>2</v>
      </c>
      <c r="C21" s="78" t="s">
        <v>353</v>
      </c>
      <c r="D21" s="79">
        <f>D20</f>
        <v>1</v>
      </c>
      <c r="E21" s="79">
        <f>E20-E22</f>
        <v>827148.58333333349</v>
      </c>
      <c r="F21" s="79">
        <f t="shared" si="6"/>
        <v>827148.58333333349</v>
      </c>
      <c r="G21" s="80">
        <v>7.46</v>
      </c>
      <c r="H21" s="79">
        <f t="shared" si="7"/>
        <v>6170528.4316666676</v>
      </c>
      <c r="M21" s="67"/>
      <c r="N21" s="68"/>
      <c r="O21" s="74"/>
      <c r="P21" s="75"/>
    </row>
    <row r="22" spans="1:16" ht="15.75" x14ac:dyDescent="0.25">
      <c r="A22" s="82"/>
      <c r="B22" s="83" t="s">
        <v>3</v>
      </c>
      <c r="C22" s="78" t="s">
        <v>353</v>
      </c>
      <c r="D22" s="79">
        <f>D20</f>
        <v>1</v>
      </c>
      <c r="E22" s="84">
        <f>VLOOKUP(B20,'[2]Типовые 2 кв. 2021'!B:E,4,)</f>
        <v>2967625.9</v>
      </c>
      <c r="F22" s="79">
        <f t="shared" si="6"/>
        <v>2967625.9</v>
      </c>
      <c r="G22" s="80">
        <v>7.46</v>
      </c>
      <c r="H22" s="79">
        <f t="shared" si="7"/>
        <v>22138489.213999998</v>
      </c>
      <c r="M22" s="67"/>
      <c r="N22" s="68"/>
      <c r="O22" s="74"/>
      <c r="P22" s="75"/>
    </row>
    <row r="23" spans="1:16" ht="15.75" x14ac:dyDescent="0.25">
      <c r="A23" s="82" t="s">
        <v>373</v>
      </c>
      <c r="B23" s="77" t="s">
        <v>321</v>
      </c>
      <c r="C23" s="78" t="s">
        <v>353</v>
      </c>
      <c r="D23" s="79">
        <v>0</v>
      </c>
      <c r="E23" s="79">
        <f>VLOOKUP(B23,'[2]Типовые 2 кв. 2021'!B:D,3,)</f>
        <v>2566656.3583333334</v>
      </c>
      <c r="F23" s="79">
        <f t="shared" si="6"/>
        <v>0</v>
      </c>
      <c r="G23" s="80">
        <v>7.46</v>
      </c>
      <c r="H23" s="79">
        <f t="shared" si="7"/>
        <v>0</v>
      </c>
      <c r="M23" s="67"/>
      <c r="N23" s="68"/>
      <c r="O23" s="74"/>
      <c r="P23" s="75"/>
    </row>
    <row r="24" spans="1:16" ht="15.75" x14ac:dyDescent="0.25">
      <c r="A24" s="82"/>
      <c r="B24" s="83" t="s">
        <v>2</v>
      </c>
      <c r="C24" s="78" t="s">
        <v>353</v>
      </c>
      <c r="D24" s="79">
        <f>D23</f>
        <v>0</v>
      </c>
      <c r="E24" s="79">
        <f>E23-E25</f>
        <v>630916.81833333336</v>
      </c>
      <c r="F24" s="79">
        <f t="shared" si="6"/>
        <v>0</v>
      </c>
      <c r="G24" s="80">
        <v>7.46</v>
      </c>
      <c r="H24" s="79">
        <f t="shared" si="7"/>
        <v>0</v>
      </c>
      <c r="M24" s="67"/>
      <c r="N24" s="68"/>
      <c r="O24" s="74"/>
      <c r="P24" s="75"/>
    </row>
    <row r="25" spans="1:16" ht="15.75" x14ac:dyDescent="0.25">
      <c r="A25" s="82"/>
      <c r="B25" s="83" t="s">
        <v>3</v>
      </c>
      <c r="C25" s="78" t="s">
        <v>353</v>
      </c>
      <c r="D25" s="79">
        <f>D23</f>
        <v>0</v>
      </c>
      <c r="E25" s="84">
        <f>VLOOKUP(B23,'[2]Типовые 2 кв. 2021'!B:E,4,)</f>
        <v>1935739.54</v>
      </c>
      <c r="F25" s="79">
        <f t="shared" si="6"/>
        <v>0</v>
      </c>
      <c r="G25" s="80">
        <v>7.46</v>
      </c>
      <c r="H25" s="79">
        <f t="shared" si="7"/>
        <v>0</v>
      </c>
      <c r="M25" s="67"/>
      <c r="N25" s="68"/>
      <c r="O25" s="74"/>
      <c r="P25" s="75"/>
    </row>
    <row r="26" spans="1:16" ht="15.75" x14ac:dyDescent="0.25">
      <c r="A26" s="82" t="s">
        <v>373</v>
      </c>
      <c r="B26" s="77" t="s">
        <v>272</v>
      </c>
      <c r="C26" s="78" t="s">
        <v>353</v>
      </c>
      <c r="D26" s="79">
        <v>1</v>
      </c>
      <c r="E26" s="79">
        <f>VLOOKUP(B26,'[2]Типовые 2 кв. 2021'!B:D,3,)</f>
        <v>2963505.8666666667</v>
      </c>
      <c r="F26" s="79">
        <f t="shared" si="2"/>
        <v>2963505.8666666667</v>
      </c>
      <c r="G26" s="80">
        <v>7.46</v>
      </c>
      <c r="H26" s="79">
        <f t="shared" si="3"/>
        <v>22107753.765333332</v>
      </c>
      <c r="M26" s="67"/>
      <c r="N26" s="68"/>
      <c r="O26" s="74"/>
      <c r="P26" s="75"/>
    </row>
    <row r="27" spans="1:16" ht="15.75" x14ac:dyDescent="0.25">
      <c r="A27" s="82"/>
      <c r="B27" s="83" t="s">
        <v>2</v>
      </c>
      <c r="C27" s="78" t="s">
        <v>353</v>
      </c>
      <c r="D27" s="79">
        <f>D26</f>
        <v>1</v>
      </c>
      <c r="E27" s="79">
        <f>E26-E28</f>
        <v>555232.49666666659</v>
      </c>
      <c r="F27" s="79">
        <f t="shared" si="2"/>
        <v>555232.49666666659</v>
      </c>
      <c r="G27" s="80">
        <v>7.46</v>
      </c>
      <c r="H27" s="79">
        <f t="shared" si="3"/>
        <v>4142034.4251333326</v>
      </c>
      <c r="M27" s="67"/>
      <c r="N27" s="68"/>
      <c r="O27" s="74"/>
      <c r="P27" s="75"/>
    </row>
    <row r="28" spans="1:16" ht="15.75" x14ac:dyDescent="0.25">
      <c r="A28" s="82"/>
      <c r="B28" s="83" t="s">
        <v>3</v>
      </c>
      <c r="C28" s="78" t="s">
        <v>353</v>
      </c>
      <c r="D28" s="79">
        <f>D26</f>
        <v>1</v>
      </c>
      <c r="E28" s="84">
        <f>VLOOKUP(B26,'[2]Типовые 2 кв. 2021'!B:E,4,)</f>
        <v>2408273.37</v>
      </c>
      <c r="F28" s="79">
        <f t="shared" si="2"/>
        <v>2408273.37</v>
      </c>
      <c r="G28" s="80">
        <v>7.46</v>
      </c>
      <c r="H28" s="79">
        <f t="shared" si="3"/>
        <v>17965719.3402</v>
      </c>
      <c r="M28" s="67"/>
      <c r="N28" s="68"/>
      <c r="O28" s="74"/>
      <c r="P28" s="75"/>
    </row>
    <row r="29" spans="1:16" ht="15.75" x14ac:dyDescent="0.25">
      <c r="A29" s="82" t="s">
        <v>373</v>
      </c>
      <c r="B29" s="85" t="s">
        <v>269</v>
      </c>
      <c r="C29" s="78" t="s">
        <v>353</v>
      </c>
      <c r="D29" s="79">
        <v>0</v>
      </c>
      <c r="E29" s="79">
        <f>VLOOKUP(B29,'[2]Типовые 2 кв. 2021'!B:D,3,)</f>
        <v>887092.70000000007</v>
      </c>
      <c r="F29" s="79">
        <f t="shared" si="2"/>
        <v>0</v>
      </c>
      <c r="G29" s="80">
        <v>7.46</v>
      </c>
      <c r="H29" s="79">
        <f t="shared" si="3"/>
        <v>0</v>
      </c>
      <c r="M29" s="67"/>
      <c r="N29" s="68"/>
      <c r="O29" s="74"/>
      <c r="P29" s="75"/>
    </row>
    <row r="30" spans="1:16" ht="15.75" x14ac:dyDescent="0.25">
      <c r="A30" s="82"/>
      <c r="B30" s="83" t="s">
        <v>2</v>
      </c>
      <c r="C30" s="78" t="s">
        <v>353</v>
      </c>
      <c r="D30" s="79">
        <f>D29</f>
        <v>0</v>
      </c>
      <c r="E30" s="79">
        <f>E29-E31</f>
        <v>209917.51000000013</v>
      </c>
      <c r="F30" s="79">
        <f t="shared" si="2"/>
        <v>0</v>
      </c>
      <c r="G30" s="80">
        <v>7.46</v>
      </c>
      <c r="H30" s="79">
        <f t="shared" si="3"/>
        <v>0</v>
      </c>
      <c r="M30" s="67"/>
      <c r="N30" s="68"/>
      <c r="O30" s="74"/>
      <c r="P30" s="75"/>
    </row>
    <row r="31" spans="1:16" ht="15.75" x14ac:dyDescent="0.25">
      <c r="A31" s="82"/>
      <c r="B31" s="83" t="s">
        <v>3</v>
      </c>
      <c r="C31" s="78" t="s">
        <v>353</v>
      </c>
      <c r="D31" s="79">
        <f>D29</f>
        <v>0</v>
      </c>
      <c r="E31" s="84">
        <f>VLOOKUP(B29,'[2]Типовые 2 кв. 2021'!B:E,4,)</f>
        <v>677175.19</v>
      </c>
      <c r="F31" s="79">
        <f t="shared" si="2"/>
        <v>0</v>
      </c>
      <c r="G31" s="80">
        <v>7.46</v>
      </c>
      <c r="H31" s="79">
        <f t="shared" si="3"/>
        <v>0</v>
      </c>
      <c r="M31" s="67"/>
      <c r="N31" s="68"/>
      <c r="O31" s="74"/>
      <c r="P31" s="75"/>
    </row>
    <row r="32" spans="1:16" ht="15.75" x14ac:dyDescent="0.25">
      <c r="A32" s="82" t="s">
        <v>373</v>
      </c>
      <c r="B32" s="85" t="s">
        <v>267</v>
      </c>
      <c r="C32" s="78" t="s">
        <v>353</v>
      </c>
      <c r="D32" s="79">
        <v>2</v>
      </c>
      <c r="E32" s="79">
        <f>VLOOKUP(B32,'[2]Типовые 2 кв. 2021'!B:D,3,)</f>
        <v>793571.3666666667</v>
      </c>
      <c r="F32" s="79">
        <f t="shared" si="2"/>
        <v>1587142.7333333334</v>
      </c>
      <c r="G32" s="80">
        <v>7.46</v>
      </c>
      <c r="H32" s="79">
        <f t="shared" si="3"/>
        <v>11840084.790666668</v>
      </c>
      <c r="M32" s="67"/>
      <c r="N32" s="68"/>
      <c r="O32" s="74"/>
      <c r="P32" s="75"/>
    </row>
    <row r="33" spans="1:16" ht="15.75" x14ac:dyDescent="0.25">
      <c r="A33" s="82"/>
      <c r="B33" s="83" t="s">
        <v>2</v>
      </c>
      <c r="C33" s="78" t="s">
        <v>353</v>
      </c>
      <c r="D33" s="79">
        <f>D32</f>
        <v>2</v>
      </c>
      <c r="E33" s="79">
        <f>E32-E34</f>
        <v>189562.2466666667</v>
      </c>
      <c r="F33" s="79">
        <f t="shared" si="2"/>
        <v>379124.4933333334</v>
      </c>
      <c r="G33" s="80">
        <v>7.46</v>
      </c>
      <c r="H33" s="79">
        <f t="shared" si="3"/>
        <v>2828268.7202666672</v>
      </c>
      <c r="M33" s="67"/>
      <c r="N33" s="68"/>
      <c r="O33" s="74"/>
      <c r="P33" s="75"/>
    </row>
    <row r="34" spans="1:16" ht="15.75" x14ac:dyDescent="0.25">
      <c r="A34" s="82"/>
      <c r="B34" s="83" t="s">
        <v>3</v>
      </c>
      <c r="C34" s="78" t="s">
        <v>353</v>
      </c>
      <c r="D34" s="79">
        <f>D32</f>
        <v>2</v>
      </c>
      <c r="E34" s="84">
        <f>VLOOKUP(B32,'[2]Типовые 2 кв. 2021'!B:E,4,)</f>
        <v>604009.12</v>
      </c>
      <c r="F34" s="79">
        <f t="shared" si="2"/>
        <v>1208018.24</v>
      </c>
      <c r="G34" s="80">
        <v>7.46</v>
      </c>
      <c r="H34" s="79">
        <f t="shared" si="3"/>
        <v>9011816.0703999996</v>
      </c>
      <c r="M34" s="67"/>
      <c r="N34" s="68"/>
      <c r="O34" s="74"/>
      <c r="P34" s="75"/>
    </row>
    <row r="35" spans="1:16" ht="15.75" x14ac:dyDescent="0.25">
      <c r="A35" s="82" t="s">
        <v>373</v>
      </c>
      <c r="B35" s="85" t="s">
        <v>265</v>
      </c>
      <c r="C35" s="78" t="s">
        <v>353</v>
      </c>
      <c r="D35" s="79">
        <v>0</v>
      </c>
      <c r="E35" s="79">
        <f>VLOOKUP(B35,'[2]Типовые 2 кв. 2021'!B:D,3,)</f>
        <v>760583.37500000012</v>
      </c>
      <c r="F35" s="79">
        <f t="shared" si="2"/>
        <v>0</v>
      </c>
      <c r="G35" s="80">
        <v>7.46</v>
      </c>
      <c r="H35" s="79">
        <f t="shared" si="3"/>
        <v>0</v>
      </c>
      <c r="M35" s="67"/>
      <c r="N35" s="68"/>
      <c r="O35" s="74"/>
      <c r="P35" s="75"/>
    </row>
    <row r="36" spans="1:16" ht="15.75" x14ac:dyDescent="0.25">
      <c r="A36" s="82"/>
      <c r="B36" s="83" t="s">
        <v>2</v>
      </c>
      <c r="C36" s="78" t="s">
        <v>353</v>
      </c>
      <c r="D36" s="79">
        <f>D35</f>
        <v>0</v>
      </c>
      <c r="E36" s="79">
        <f>E35-E37</f>
        <v>183930.37500000012</v>
      </c>
      <c r="F36" s="79">
        <f t="shared" si="2"/>
        <v>0</v>
      </c>
      <c r="G36" s="80">
        <v>7.46</v>
      </c>
      <c r="H36" s="79">
        <f t="shared" si="3"/>
        <v>0</v>
      </c>
      <c r="M36" s="67"/>
      <c r="N36" s="68"/>
      <c r="O36" s="74"/>
      <c r="P36" s="75"/>
    </row>
    <row r="37" spans="1:16" ht="15.75" x14ac:dyDescent="0.25">
      <c r="A37" s="82"/>
      <c r="B37" s="83" t="s">
        <v>3</v>
      </c>
      <c r="C37" s="78" t="s">
        <v>353</v>
      </c>
      <c r="D37" s="79">
        <f>D35</f>
        <v>0</v>
      </c>
      <c r="E37" s="84">
        <f>VLOOKUP(B35,'[2]Типовые 2 кв. 2021'!B:E,4,)</f>
        <v>576653</v>
      </c>
      <c r="F37" s="79">
        <f t="shared" si="2"/>
        <v>0</v>
      </c>
      <c r="G37" s="80">
        <v>7.46</v>
      </c>
      <c r="H37" s="79">
        <f t="shared" si="3"/>
        <v>0</v>
      </c>
      <c r="M37" s="67"/>
      <c r="N37" s="68"/>
      <c r="O37" s="74"/>
      <c r="P37" s="75"/>
    </row>
    <row r="38" spans="1:16" ht="15.75" x14ac:dyDescent="0.25">
      <c r="A38" s="82" t="s">
        <v>373</v>
      </c>
      <c r="B38" s="85" t="s">
        <v>263</v>
      </c>
      <c r="C38" s="78" t="s">
        <v>353</v>
      </c>
      <c r="D38" s="79">
        <v>0</v>
      </c>
      <c r="E38" s="79">
        <f>VLOOKUP(B38,'[2]Типовые 2 кв. 2021'!B:D,3,)</f>
        <v>733351.16666666674</v>
      </c>
      <c r="F38" s="79">
        <f t="shared" ref="F38:F40" si="8">D38*E38</f>
        <v>0</v>
      </c>
      <c r="G38" s="80">
        <v>7.46</v>
      </c>
      <c r="H38" s="79">
        <f t="shared" ref="H38:H40" si="9">F38*G38</f>
        <v>0</v>
      </c>
      <c r="M38" s="67"/>
      <c r="N38" s="68"/>
      <c r="O38" s="74"/>
      <c r="P38" s="75"/>
    </row>
    <row r="39" spans="1:16" ht="15.75" x14ac:dyDescent="0.25">
      <c r="A39" s="82"/>
      <c r="B39" s="83" t="s">
        <v>2</v>
      </c>
      <c r="C39" s="78" t="s">
        <v>353</v>
      </c>
      <c r="D39" s="79">
        <f>D38</f>
        <v>0</v>
      </c>
      <c r="E39" s="79">
        <f>E38-E40</f>
        <v>175097.92666666675</v>
      </c>
      <c r="F39" s="79">
        <f t="shared" si="8"/>
        <v>0</v>
      </c>
      <c r="G39" s="80">
        <v>7.46</v>
      </c>
      <c r="H39" s="79">
        <f t="shared" si="9"/>
        <v>0</v>
      </c>
      <c r="M39" s="67"/>
      <c r="N39" s="68"/>
      <c r="O39" s="74"/>
      <c r="P39" s="75"/>
    </row>
    <row r="40" spans="1:16" ht="15.75" x14ac:dyDescent="0.25">
      <c r="A40" s="82"/>
      <c r="B40" s="83" t="s">
        <v>3</v>
      </c>
      <c r="C40" s="78" t="s">
        <v>353</v>
      </c>
      <c r="D40" s="79">
        <f>D38</f>
        <v>0</v>
      </c>
      <c r="E40" s="84">
        <f>VLOOKUP(B38,'[2]Типовые 2 кв. 2021'!B:E,4,)</f>
        <v>558253.24</v>
      </c>
      <c r="F40" s="79">
        <f t="shared" si="8"/>
        <v>0</v>
      </c>
      <c r="G40" s="80">
        <v>7.46</v>
      </c>
      <c r="H40" s="79">
        <f t="shared" si="9"/>
        <v>0</v>
      </c>
      <c r="M40" s="67"/>
      <c r="N40" s="68"/>
      <c r="O40" s="74"/>
      <c r="P40" s="75"/>
    </row>
    <row r="41" spans="1:16" x14ac:dyDescent="0.25">
      <c r="A41" s="82"/>
      <c r="B41" s="72"/>
      <c r="C41" s="78"/>
      <c r="D41" s="80"/>
      <c r="E41" s="80"/>
      <c r="F41" s="80"/>
      <c r="G41" s="80"/>
      <c r="H41" s="80"/>
    </row>
    <row r="42" spans="1:16" x14ac:dyDescent="0.25">
      <c r="A42" s="82"/>
      <c r="B42" s="71" t="s">
        <v>12</v>
      </c>
      <c r="C42" s="78"/>
      <c r="D42" s="80"/>
      <c r="E42" s="80"/>
      <c r="F42" s="80"/>
      <c r="G42" s="80"/>
      <c r="H42" s="80">
        <f>SUM(H43:H44)</f>
        <v>153124726.64743334</v>
      </c>
    </row>
    <row r="43" spans="1:16" x14ac:dyDescent="0.25">
      <c r="A43" s="82"/>
      <c r="B43" s="86" t="s">
        <v>2</v>
      </c>
      <c r="C43" s="78"/>
      <c r="D43" s="80"/>
      <c r="E43" s="80"/>
      <c r="F43" s="80"/>
      <c r="G43" s="80"/>
      <c r="H43" s="80">
        <f>H17+H19+H39+H30+H27+H18+H33+H36+H21+H24+H16</f>
        <v>104008702.02283335</v>
      </c>
    </row>
    <row r="44" spans="1:16" x14ac:dyDescent="0.25">
      <c r="A44" s="82"/>
      <c r="B44" s="86" t="s">
        <v>3</v>
      </c>
      <c r="C44" s="78"/>
      <c r="D44" s="80"/>
      <c r="E44" s="80"/>
      <c r="F44" s="80"/>
      <c r="G44" s="80"/>
      <c r="H44" s="80">
        <f>H40+H31+H28+H37+H34+H22+H25</f>
        <v>49116024.624599993</v>
      </c>
    </row>
    <row r="45" spans="1:16" x14ac:dyDescent="0.25">
      <c r="A45" s="70" t="s">
        <v>24</v>
      </c>
      <c r="B45" s="71" t="s">
        <v>31</v>
      </c>
      <c r="C45" s="78"/>
      <c r="D45" s="80"/>
      <c r="E45" s="80"/>
      <c r="F45" s="80"/>
      <c r="G45" s="80"/>
      <c r="H45" s="80">
        <f>H42*0.08</f>
        <v>12249978.131794667</v>
      </c>
    </row>
    <row r="46" spans="1:16" x14ac:dyDescent="0.25">
      <c r="A46" s="70" t="s">
        <v>26</v>
      </c>
      <c r="B46" s="71" t="s">
        <v>25</v>
      </c>
      <c r="C46" s="78"/>
      <c r="D46" s="80"/>
      <c r="E46" s="80"/>
      <c r="F46" s="80"/>
      <c r="G46" s="80"/>
      <c r="H46" s="87">
        <f>H45+H42</f>
        <v>165374704.779228</v>
      </c>
      <c r="I46" s="88">
        <f>H46-(SUM(C51:C53))</f>
        <v>0</v>
      </c>
    </row>
    <row r="47" spans="1:16" x14ac:dyDescent="0.25">
      <c r="A47" s="89"/>
      <c r="B47" s="55"/>
      <c r="C47" s="55"/>
    </row>
    <row r="48" spans="1:16" x14ac:dyDescent="0.25">
      <c r="A48" s="62" t="s">
        <v>13</v>
      </c>
      <c r="B48" s="55"/>
      <c r="C48" s="55"/>
    </row>
    <row r="49" spans="1:15" x14ac:dyDescent="0.25">
      <c r="A49" s="90"/>
      <c r="B49" s="55"/>
      <c r="C49" s="55"/>
      <c r="H49" s="63" t="s">
        <v>380</v>
      </c>
    </row>
    <row r="50" spans="1:15" ht="63.75" customHeight="1" x14ac:dyDescent="0.25">
      <c r="A50" s="91" t="s">
        <v>9</v>
      </c>
      <c r="B50" s="91" t="s">
        <v>0</v>
      </c>
      <c r="C50" s="92" t="s">
        <v>44</v>
      </c>
      <c r="D50" s="91" t="s">
        <v>40</v>
      </c>
      <c r="E50" s="91" t="s">
        <v>16</v>
      </c>
      <c r="F50" s="91" t="s">
        <v>17</v>
      </c>
      <c r="G50" s="91" t="s">
        <v>18</v>
      </c>
      <c r="H50" s="91" t="s">
        <v>374</v>
      </c>
    </row>
    <row r="51" spans="1:15" ht="15.75" x14ac:dyDescent="0.25">
      <c r="A51" s="93">
        <v>1</v>
      </c>
      <c r="B51" s="86" t="s">
        <v>1</v>
      </c>
      <c r="C51" s="94">
        <f>H45</f>
        <v>12249978.131794667</v>
      </c>
      <c r="D51" s="95">
        <v>1.117309428</v>
      </c>
      <c r="E51" s="54">
        <f>C51*D51</f>
        <v>13687016.059448007</v>
      </c>
      <c r="F51" s="54">
        <f>E51*0.2</f>
        <v>2737403.2118896018</v>
      </c>
      <c r="G51" s="54">
        <f>E51+F51</f>
        <v>16424419.27133761</v>
      </c>
      <c r="H51" s="79">
        <f t="shared" ref="H51:H59" si="10">G51*0.78</f>
        <v>12811047.031643337</v>
      </c>
      <c r="I51" s="67">
        <v>1069.3502562076901</v>
      </c>
      <c r="J51" s="68">
        <f>H51/1.2/1000</f>
        <v>10675.872526369447</v>
      </c>
      <c r="K51" s="68">
        <v>90643.724624040406</v>
      </c>
      <c r="L51" s="68">
        <v>42804.681955577675</v>
      </c>
      <c r="M51" s="68">
        <v>23881.393047862133</v>
      </c>
      <c r="N51" s="68"/>
      <c r="O51" s="68"/>
    </row>
    <row r="52" spans="1:15" ht="15.75" x14ac:dyDescent="0.25">
      <c r="A52" s="93">
        <v>2</v>
      </c>
      <c r="B52" s="86" t="s">
        <v>2</v>
      </c>
      <c r="C52" s="96">
        <f>H43</f>
        <v>104008702.02283335</v>
      </c>
      <c r="D52" s="95">
        <v>1.117309428</v>
      </c>
      <c r="E52" s="54">
        <f t="shared" ref="E52:E59" si="11">C52*D52</f>
        <v>116209903.36415437</v>
      </c>
      <c r="F52" s="54">
        <f t="shared" ref="F52:F59" si="12">E52*0.2</f>
        <v>23241980.672830876</v>
      </c>
      <c r="G52" s="54">
        <f t="shared" ref="G52:G59" si="13">E52+F52</f>
        <v>139451884.03698525</v>
      </c>
      <c r="H52" s="79">
        <f t="shared" si="10"/>
        <v>108772469.54884849</v>
      </c>
      <c r="I52" s="67">
        <v>17954.741458168504</v>
      </c>
      <c r="J52" s="68">
        <f t="shared" ref="J52:J60" si="14">H52/1.2/1000</f>
        <v>90643.724624040406</v>
      </c>
      <c r="K52" s="68"/>
      <c r="L52" s="68"/>
      <c r="M52" s="68"/>
      <c r="N52" s="68"/>
      <c r="O52" s="68"/>
    </row>
    <row r="53" spans="1:15" ht="15.75" x14ac:dyDescent="0.25">
      <c r="A53" s="93">
        <v>3</v>
      </c>
      <c r="B53" s="86" t="s">
        <v>3</v>
      </c>
      <c r="C53" s="96">
        <f>H44</f>
        <v>49116024.624599993</v>
      </c>
      <c r="D53" s="95">
        <v>1.117309428</v>
      </c>
      <c r="E53" s="54">
        <f t="shared" si="11"/>
        <v>54877797.378945731</v>
      </c>
      <c r="F53" s="54">
        <f t="shared" si="12"/>
        <v>10975559.475789146</v>
      </c>
      <c r="G53" s="54">
        <f t="shared" si="13"/>
        <v>65853356.854734875</v>
      </c>
      <c r="H53" s="79">
        <f t="shared" si="10"/>
        <v>51365618.346693203</v>
      </c>
      <c r="I53" s="67">
        <v>0</v>
      </c>
      <c r="J53" s="68">
        <f t="shared" si="14"/>
        <v>42804.681955577675</v>
      </c>
      <c r="K53" s="74"/>
      <c r="L53" s="97"/>
    </row>
    <row r="54" spans="1:15" ht="15.75" x14ac:dyDescent="0.25">
      <c r="A54" s="93">
        <v>4</v>
      </c>
      <c r="B54" s="86" t="s">
        <v>7</v>
      </c>
      <c r="C54" s="96">
        <f>SUM(C55:C59)</f>
        <v>27402588.581918079</v>
      </c>
      <c r="D54" s="95">
        <v>1.117309428</v>
      </c>
      <c r="E54" s="54">
        <f t="shared" si="11"/>
        <v>30617170.57418222</v>
      </c>
      <c r="F54" s="54">
        <f t="shared" si="12"/>
        <v>6123434.1148364441</v>
      </c>
      <c r="G54" s="54">
        <f t="shared" si="13"/>
        <v>36740604.689018667</v>
      </c>
      <c r="H54" s="79">
        <f t="shared" si="10"/>
        <v>28657671.65743456</v>
      </c>
      <c r="I54" s="67">
        <v>2392.0830556238006</v>
      </c>
      <c r="J54" s="68">
        <f t="shared" si="14"/>
        <v>23881.393047862133</v>
      </c>
      <c r="K54" s="74"/>
      <c r="L54" s="97"/>
    </row>
    <row r="55" spans="1:15" ht="15.75" x14ac:dyDescent="0.25">
      <c r="A55" s="76" t="s">
        <v>356</v>
      </c>
      <c r="B55" s="86" t="s">
        <v>4</v>
      </c>
      <c r="C55" s="96">
        <f>SUM(C51:C53)*I55</f>
        <v>1604134.6363585116</v>
      </c>
      <c r="D55" s="95">
        <v>1.117309428</v>
      </c>
      <c r="E55" s="54">
        <f t="shared" si="11"/>
        <v>1792314.7529847166</v>
      </c>
      <c r="F55" s="54">
        <f t="shared" si="12"/>
        <v>358462.95059694332</v>
      </c>
      <c r="G55" s="54">
        <f t="shared" si="13"/>
        <v>2150777.7035816601</v>
      </c>
      <c r="H55" s="79">
        <f t="shared" si="10"/>
        <v>1677606.608793695</v>
      </c>
      <c r="I55" s="98">
        <v>9.7000000000000003E-3</v>
      </c>
      <c r="J55" s="68"/>
      <c r="K55" s="74"/>
      <c r="L55" s="97"/>
    </row>
    <row r="56" spans="1:15" ht="15.75" x14ac:dyDescent="0.25">
      <c r="A56" s="76" t="s">
        <v>357</v>
      </c>
      <c r="B56" s="99" t="s">
        <v>38</v>
      </c>
      <c r="C56" s="96">
        <f>SUM(C51:C53)*I56</f>
        <v>3539018.6822754792</v>
      </c>
      <c r="D56" s="95">
        <v>1.117309428</v>
      </c>
      <c r="E56" s="54">
        <f t="shared" si="11"/>
        <v>3954178.9395745294</v>
      </c>
      <c r="F56" s="54">
        <f t="shared" si="12"/>
        <v>790835.78791490593</v>
      </c>
      <c r="G56" s="54">
        <f t="shared" si="13"/>
        <v>4745014.7274894351</v>
      </c>
      <c r="H56" s="79">
        <f t="shared" si="10"/>
        <v>3701111.4874417596</v>
      </c>
      <c r="I56" s="98">
        <v>2.1399999999999999E-2</v>
      </c>
      <c r="J56" s="68"/>
      <c r="K56" s="74"/>
      <c r="L56" s="97"/>
    </row>
    <row r="57" spans="1:15" ht="15.75" x14ac:dyDescent="0.25">
      <c r="A57" s="76" t="s">
        <v>358</v>
      </c>
      <c r="B57" s="99" t="s">
        <v>39</v>
      </c>
      <c r="C57" s="96">
        <f>SUM(C51:C53)*I57</f>
        <v>13957625.083366843</v>
      </c>
      <c r="D57" s="95">
        <v>1.117309428</v>
      </c>
      <c r="E57" s="54">
        <f t="shared" si="11"/>
        <v>15594986.09813506</v>
      </c>
      <c r="F57" s="54">
        <f t="shared" si="12"/>
        <v>3118997.219627012</v>
      </c>
      <c r="G57" s="54">
        <f t="shared" si="13"/>
        <v>18713983.317762073</v>
      </c>
      <c r="H57" s="79">
        <f t="shared" si="10"/>
        <v>14596906.987854417</v>
      </c>
      <c r="I57" s="98">
        <v>8.4400000000000003E-2</v>
      </c>
      <c r="J57" s="68"/>
      <c r="K57" s="74"/>
      <c r="L57" s="97"/>
    </row>
    <row r="58" spans="1:15" ht="15.75" x14ac:dyDescent="0.25">
      <c r="A58" s="76" t="s">
        <v>359</v>
      </c>
      <c r="B58" s="86" t="s">
        <v>6</v>
      </c>
      <c r="C58" s="96">
        <f>SUM(C51:C53)*I58</f>
        <v>4713179.086207998</v>
      </c>
      <c r="D58" s="95">
        <v>1.117309428</v>
      </c>
      <c r="E58" s="54">
        <f t="shared" si="11"/>
        <v>5266079.4288726207</v>
      </c>
      <c r="F58" s="54">
        <f t="shared" si="12"/>
        <v>1053215.8857745242</v>
      </c>
      <c r="G58" s="54">
        <f t="shared" si="13"/>
        <v>6319295.3146471446</v>
      </c>
      <c r="H58" s="79">
        <f t="shared" si="10"/>
        <v>4929050.3454247732</v>
      </c>
      <c r="I58" s="98">
        <v>2.8500000000000001E-2</v>
      </c>
      <c r="J58" s="68"/>
      <c r="K58" s="74"/>
      <c r="L58" s="97"/>
    </row>
    <row r="59" spans="1:15" ht="15.75" x14ac:dyDescent="0.25">
      <c r="A59" s="76" t="s">
        <v>360</v>
      </c>
      <c r="B59" s="86" t="s">
        <v>5</v>
      </c>
      <c r="C59" s="96">
        <f>SUM(C51:C53)*I59</f>
        <v>3588631.0937092477</v>
      </c>
      <c r="D59" s="95">
        <v>1.117309428</v>
      </c>
      <c r="E59" s="54">
        <f t="shared" si="11"/>
        <v>4009611.3546152939</v>
      </c>
      <c r="F59" s="54">
        <f t="shared" si="12"/>
        <v>801922.27092305885</v>
      </c>
      <c r="G59" s="54">
        <f t="shared" si="13"/>
        <v>4811533.6255383529</v>
      </c>
      <c r="H59" s="79">
        <f t="shared" si="10"/>
        <v>3752996.2279199152</v>
      </c>
      <c r="I59" s="100">
        <v>2.1700000000000001E-2</v>
      </c>
      <c r="J59" s="68"/>
    </row>
    <row r="60" spans="1:15" ht="15.75" x14ac:dyDescent="0.25">
      <c r="A60" s="82"/>
      <c r="B60" s="101" t="s">
        <v>361</v>
      </c>
      <c r="C60" s="96">
        <f>SUM(C51:C54)</f>
        <v>192777293.36114609</v>
      </c>
      <c r="D60" s="95">
        <v>1.117309428</v>
      </c>
      <c r="E60" s="54">
        <f>SUM(E51:E54)</f>
        <v>215391887.37673032</v>
      </c>
      <c r="F60" s="54">
        <f>SUM(F51:F54)</f>
        <v>43078377.475346074</v>
      </c>
      <c r="G60" s="54">
        <f>SUM(G51:G54)</f>
        <v>258470264.85207638</v>
      </c>
      <c r="H60" s="79">
        <f>G60*0.78</f>
        <v>201606806.58461958</v>
      </c>
      <c r="I60" s="57">
        <f>H60/1000</f>
        <v>201606.80658461957</v>
      </c>
      <c r="J60" s="68">
        <f t="shared" si="14"/>
        <v>168005.67215384965</v>
      </c>
    </row>
    <row r="62" spans="1:15" s="55" customFormat="1" ht="12.75" x14ac:dyDescent="0.2">
      <c r="A62" s="90" t="s">
        <v>28</v>
      </c>
      <c r="B62" s="90"/>
    </row>
    <row r="63" spans="1:15" s="65" customFormat="1" ht="67.5" customHeight="1" x14ac:dyDescent="0.25">
      <c r="A63" s="102" t="s">
        <v>29</v>
      </c>
      <c r="B63" s="104" t="s">
        <v>376</v>
      </c>
      <c r="C63" s="104"/>
      <c r="D63" s="104"/>
      <c r="E63" s="104"/>
      <c r="F63" s="104"/>
      <c r="G63" s="104"/>
    </row>
    <row r="64" spans="1:15" s="65" customFormat="1" ht="40.5" customHeight="1" x14ac:dyDescent="0.25">
      <c r="A64" s="102" t="s">
        <v>30</v>
      </c>
      <c r="B64" s="104" t="s">
        <v>362</v>
      </c>
      <c r="C64" s="104"/>
      <c r="D64" s="104"/>
      <c r="E64" s="104"/>
      <c r="F64" s="104"/>
      <c r="G64" s="104"/>
      <c r="H64" s="64"/>
      <c r="I64" s="64" t="s">
        <v>369</v>
      </c>
      <c r="J64" s="65">
        <v>7.46</v>
      </c>
    </row>
    <row r="65" spans="1:10" s="65" customFormat="1" ht="28.5" customHeight="1" x14ac:dyDescent="0.25">
      <c r="A65" s="102" t="s">
        <v>32</v>
      </c>
      <c r="B65" s="104" t="s">
        <v>33</v>
      </c>
      <c r="C65" s="104"/>
      <c r="D65" s="104"/>
      <c r="E65" s="104"/>
      <c r="F65" s="104"/>
      <c r="G65" s="104"/>
      <c r="I65" s="65" t="s">
        <v>367</v>
      </c>
      <c r="J65" s="65">
        <v>5.62</v>
      </c>
    </row>
    <row r="66" spans="1:10" s="55" customFormat="1" ht="16.5" customHeight="1" x14ac:dyDescent="0.2">
      <c r="A66" s="102" t="s">
        <v>34</v>
      </c>
      <c r="B66" s="65" t="s">
        <v>377</v>
      </c>
      <c r="C66" s="65"/>
      <c r="I66" s="55" t="s">
        <v>366</v>
      </c>
      <c r="J66" s="55">
        <v>6.16</v>
      </c>
    </row>
    <row r="67" spans="1:10" s="55" customFormat="1" ht="15.75" customHeight="1" x14ac:dyDescent="0.2">
      <c r="A67" s="103" t="s">
        <v>35</v>
      </c>
      <c r="B67" s="65" t="s">
        <v>378</v>
      </c>
      <c r="C67" s="65"/>
    </row>
    <row r="68" spans="1:10" s="55" customFormat="1" ht="18.75" customHeight="1" x14ac:dyDescent="0.2">
      <c r="A68" s="103" t="s">
        <v>36</v>
      </c>
      <c r="B68" s="65" t="s">
        <v>41</v>
      </c>
      <c r="C68" s="65"/>
    </row>
    <row r="69" spans="1:10" s="55" customFormat="1" ht="12.75" x14ac:dyDescent="0.2">
      <c r="A69" s="89"/>
    </row>
    <row r="70" spans="1:10" x14ac:dyDescent="0.25">
      <c r="B70" s="65"/>
    </row>
  </sheetData>
  <dataConsolidate>
    <dataRefs count="1">
      <dataRef ref="B8:B287" sheet="Типовые 2 кв. 2021"/>
    </dataRefs>
  </dataConsolidate>
  <mergeCells count="14">
    <mergeCell ref="B63:G63"/>
    <mergeCell ref="B64:G64"/>
    <mergeCell ref="B65:G6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4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4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B38 B35 B29 B32 B16:B20 B26 B23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7" sqref="B2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0" t="s">
        <v>46</v>
      </c>
      <c r="C3" s="110"/>
      <c r="D3" s="11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1"/>
      <c r="D6" s="11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45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2022-03-14T12:58:47Z</dcterms:modified>
</cp:coreProperties>
</file>