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_Корректировка\Доработка_по_замечаниям\ДКС\ССР_исправлены_наименования\"/>
    </mc:Choice>
  </mc:AlternateContent>
  <bookViews>
    <workbookView xWindow="0" yWindow="0" windowWidth="28800" windowHeight="12300" activeTab="1"/>
  </bookViews>
  <sheets>
    <sheet name="сср тек" sheetId="4" r:id="rId1"/>
    <sheet name="сср баз" sheetId="5" r:id="rId2"/>
  </sheets>
  <calcPr calcId="162913"/>
</workbook>
</file>

<file path=xl/calcChain.xml><?xml version="1.0" encoding="utf-8"?>
<calcChain xmlns="http://schemas.openxmlformats.org/spreadsheetml/2006/main">
  <c r="D27" i="5" l="1"/>
  <c r="D25" i="4"/>
  <c r="G46" i="5" l="1"/>
  <c r="G35" i="5"/>
  <c r="G34" i="5"/>
  <c r="E37" i="5" l="1"/>
  <c r="H35" i="5"/>
  <c r="G36" i="5"/>
  <c r="G37" i="5" s="1"/>
  <c r="H34" i="5" l="1"/>
  <c r="H36" i="5" s="1"/>
  <c r="E35" i="4" l="1"/>
  <c r="H33" i="4"/>
  <c r="H32" i="4"/>
  <c r="H34" i="4" s="1"/>
  <c r="G34" i="4" l="1"/>
  <c r="G35" i="4" s="1"/>
  <c r="H46" i="5"/>
  <c r="G45" i="5"/>
  <c r="H44" i="5"/>
  <c r="G44" i="5"/>
  <c r="G43" i="5"/>
  <c r="H43" i="5" s="1"/>
  <c r="G42" i="5"/>
  <c r="H42" i="5" s="1"/>
  <c r="H41" i="5"/>
  <c r="G41" i="5"/>
  <c r="H45" i="5"/>
  <c r="E27" i="5"/>
  <c r="E25" i="4"/>
  <c r="H43" i="4"/>
  <c r="H41" i="4"/>
  <c r="H40" i="4"/>
  <c r="G45" i="4" l="1"/>
  <c r="G46" i="4" s="1"/>
  <c r="G47" i="5"/>
  <c r="G48" i="5" s="1"/>
  <c r="H44" i="4" l="1"/>
  <c r="G39" i="5"/>
  <c r="G32" i="5"/>
  <c r="G30" i="5"/>
  <c r="E28" i="5"/>
  <c r="H27" i="5"/>
  <c r="G28" i="5" l="1"/>
  <c r="H25" i="4"/>
  <c r="G26" i="4"/>
  <c r="H37" i="4" l="1"/>
  <c r="H45" i="4" s="1"/>
  <c r="E32" i="5" l="1"/>
  <c r="F28" i="5"/>
  <c r="G31" i="5"/>
  <c r="H31" i="5" s="1"/>
  <c r="H30" i="5"/>
  <c r="D28" i="5"/>
  <c r="D32" i="5" s="1"/>
  <c r="D37" i="5" s="1"/>
  <c r="H37" i="5" s="1"/>
  <c r="F26" i="4"/>
  <c r="F32" i="5" l="1"/>
  <c r="H32" i="5" s="1"/>
  <c r="H28" i="5"/>
  <c r="H28" i="4" l="1"/>
  <c r="H39" i="5" l="1"/>
  <c r="E26" i="4"/>
  <c r="D26" i="4"/>
  <c r="F48" i="5"/>
  <c r="G29" i="4"/>
  <c r="F30" i="4"/>
  <c r="F46" i="4" s="1"/>
  <c r="H29" i="4" l="1"/>
  <c r="G30" i="4"/>
  <c r="H26" i="4"/>
  <c r="E30" i="4"/>
  <c r="E46" i="4" s="1"/>
  <c r="E48" i="4" s="1"/>
  <c r="E49" i="4" s="1"/>
  <c r="D48" i="5"/>
  <c r="D50" i="5" s="1"/>
  <c r="D51" i="5" s="1"/>
  <c r="D30" i="4"/>
  <c r="F50" i="5"/>
  <c r="F51" i="5" s="1"/>
  <c r="E48" i="5"/>
  <c r="F48" i="4"/>
  <c r="F49" i="4" s="1"/>
  <c r="D46" i="4" l="1"/>
  <c r="D48" i="4" s="1"/>
  <c r="D49" i="4" s="1"/>
  <c r="D35" i="4"/>
  <c r="H35" i="4" s="1"/>
  <c r="H46" i="4" s="1"/>
  <c r="H30" i="4"/>
  <c r="E50" i="4"/>
  <c r="F52" i="5"/>
  <c r="E50" i="5"/>
  <c r="E51" i="5" s="1"/>
  <c r="H47" i="5"/>
  <c r="H48" i="5" s="1"/>
  <c r="D52" i="5"/>
  <c r="F50" i="4"/>
  <c r="G48" i="4"/>
  <c r="G49" i="4" s="1"/>
  <c r="H49" i="4" l="1"/>
  <c r="H48" i="4"/>
  <c r="D50" i="4"/>
  <c r="H50" i="5"/>
  <c r="H52" i="5" s="1"/>
  <c r="E52" i="5"/>
  <c r="G50" i="5"/>
  <c r="G51" i="5" s="1"/>
  <c r="H51" i="5" s="1"/>
  <c r="G50" i="4"/>
  <c r="H50" i="4" l="1"/>
  <c r="G52" i="5"/>
</calcChain>
</file>

<file path=xl/sharedStrings.xml><?xml version="1.0" encoding="utf-8"?>
<sst xmlns="http://schemas.openxmlformats.org/spreadsheetml/2006/main" count="110" uniqueCount="54">
  <si>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</si>
  <si>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</si>
  <si>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</si>
  <si>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</si>
  <si>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</si>
  <si>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</si>
  <si>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</si>
  <si>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</si>
  <si>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</si>
  <si>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</si>
  <si>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</si>
  <si>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</si>
  <si>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</si>
  <si>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В том числе возвратных сумм  тыс. руб.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</si>
  <si>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</si>
  <si>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</si>
  <si>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</si>
  <si>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</si>
  <si>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</si>
  <si>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</si>
  <si>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</si>
  <si>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</si>
  <si>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</si>
  <si>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</si>
  <si>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</si>
  <si>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</si>
  <si>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</si>
  <si>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</si>
  <si>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 xml:space="preserve">АО "ЛОЭСК" </t>
  </si>
  <si>
    <t>"Утвержден" «    »________________2022 г.</t>
  </si>
  <si>
    <t>«    »________________2022 г.</t>
  </si>
  <si>
    <t>Глава 12. Публичный технологический и ценовой аудит, проектные и изыскательские работы</t>
  </si>
  <si>
    <t>Экспертная оценка ПСД</t>
  </si>
  <si>
    <t>Топосьемка</t>
  </si>
  <si>
    <t>КИС</t>
  </si>
  <si>
    <t>Вынос в натуру</t>
  </si>
  <si>
    <t xml:space="preserve">Постановление </t>
  </si>
  <si>
    <t>РТН</t>
  </si>
  <si>
    <t>Составлена в ценах по состоянию на 4кв.2021 г.</t>
  </si>
  <si>
    <t>Строительство КЛ-0,4 кВ протяженностью 0,3 км для технологического присоединения энергопринимающих устройств заявителя в соответствии с договором 17-120/005-ПС-21 по адресу:  Всеволожский муниципальный район</t>
  </si>
  <si>
    <t>Строительство КЛ-0,4 кВ от БКТП-275 до ВРУ-0,4 кВ (каток 2-ая очередь) в г. Мурино Всеволожского района ЛО (21-1-17-1-08-03-0-1797)</t>
  </si>
  <si>
    <t>пусконаладочные работы 'Строительство КЛ-0,4 кВ от БКТП-275 до ВРУ-0,4 кВ (каток 2-ая очередь) в г. Мурино Всеволожского района ЛО (21-1-17-1-08-03-0-1797)</t>
  </si>
  <si>
    <t>проект ''Строительство КЛ-0,4 кВ от БКТП-275 до ВРУ-0,4 кВ (каток 2-ая очередь) в г. Мурино Всеволожского района ЛО (21-1-17-1-08-03-0-1797)</t>
  </si>
  <si>
    <t>Затраты заказчика</t>
  </si>
  <si>
    <t>Глава 10. Содержание службы заказчика. Строительный контроль</t>
  </si>
  <si>
    <t>Приказ АО "ЛОЭСК" №550а о/д от 29.12.2021 г.</t>
  </si>
  <si>
    <t>Содержание службы заказчика-застройщика 8,44%</t>
  </si>
  <si>
    <t>Строительный контроль - 2,14%</t>
  </si>
  <si>
    <t>Итого по Главе 10. "Содержание службы заказчика. Строительный контроль"</t>
  </si>
  <si>
    <t>Итого по Главам 1-10</t>
  </si>
  <si>
    <t xml:space="preserve">Составлена в ценах по состоянию на </t>
  </si>
  <si>
    <t>Сводный сметный расчет в сумме 2559,39  тыс. руб.</t>
  </si>
  <si>
    <t>Сводный сметный расчет в сумме 354,20  тыс. руб.</t>
  </si>
  <si>
    <t>пусконаладочные работы ''Строительство КЛ-0,4 кВ от БКТП-275 до ВРУ-0,4 кВ (каток 2-ая очередь) в г. Мурино Всеволожского района ЛО (21-1-17-1-08-03-0-1797)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</si>
</sst>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4" xfId="0" applyNumberFormat="1" applyFont="1" applyBorder="1" applyAlignment="1">
      <alignment horizontal="left" vertical="top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top"/>
    </xf>
    <xf numFmtId="0" fontId="1" fillId="0" borderId="4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2" fontId="1" fillId="0" borderId="2" xfId="0" applyNumberFormat="1" applyFont="1" applyBorder="1" applyAlignment="1">
      <alignment horizontal="right" vertical="top" wrapText="1"/>
    </xf>
    <xf numFmtId="49" fontId="1" fillId="0" borderId="2" xfId="0" quotePrefix="1" applyNumberFormat="1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right" vertical="top" wrapText="1"/>
    </xf>
    <xf numFmtId="164" fontId="1" fillId="0" borderId="0" xfId="0" applyNumberFormat="1" applyFont="1" applyBorder="1" applyAlignment="1">
      <alignment horizontal="right" vertical="top" wrapText="1"/>
    </xf>
    <xf numFmtId="2" fontId="1" fillId="0" borderId="0" xfId="0" applyNumberFormat="1" applyFont="1"/>
    <xf numFmtId="2" fontId="1" fillId="0" borderId="2" xfId="0" applyNumberFormat="1" applyFont="1" applyBorder="1" applyAlignment="1">
      <alignment horizontal="right" vertical="top"/>
    </xf>
    <xf numFmtId="4" fontId="1" fillId="0" borderId="2" xfId="0" applyNumberFormat="1" applyFont="1" applyFill="1" applyBorder="1" applyAlignment="1">
      <alignment horizontal="right" vertical="top" wrapText="1"/>
    </xf>
    <xf numFmtId="4" fontId="1" fillId="0" borderId="0" xfId="0" applyNumberFormat="1" applyFont="1"/>
    <xf numFmtId="0" fontId="1" fillId="0" borderId="2" xfId="0" applyFont="1" applyBorder="1" applyAlignment="1">
      <alignment vertical="top" wrapText="1"/>
    </xf>
    <xf numFmtId="49" fontId="1" fillId="0" borderId="2" xfId="0" applyNumberFormat="1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1" fillId="0" borderId="1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opLeftCell="A34" workbookViewId="0">
      <selection activeCell="B44" sqref="B44"/>
    </sheetView>
  </sheetViews>
  <sheetFormatPr defaultColWidth="9.140625" defaultRowHeight="12.75" x14ac:dyDescent="0.2"/>
  <cols>
    <col min="1" max="1" width="5" style="1" customWidth="1"/>
    <col min="2" max="2" width="19.28515625" style="2" customWidth="1"/>
    <col min="3" max="3" width="51.28515625" style="2" customWidth="1"/>
    <col min="4" max="4" width="13.140625" style="12" customWidth="1"/>
    <col min="5" max="5" width="13" style="12" customWidth="1"/>
    <col min="6" max="6" width="13.42578125" style="12" customWidth="1"/>
    <col min="7" max="7" width="12.5703125" style="12" customWidth="1"/>
    <col min="8" max="8" width="13.85546875" style="12" customWidth="1"/>
    <col min="9" max="16384" width="9.140625" style="5"/>
  </cols>
  <sheetData>
    <row r="1" spans="2:8" x14ac:dyDescent="0.2">
      <c r="D1" s="3"/>
      <c r="E1" s="3"/>
      <c r="F1" s="3"/>
      <c r="G1" s="3"/>
      <c r="H1" s="4" t="s">
        <v>5</v>
      </c>
    </row>
    <row r="2" spans="2:8" x14ac:dyDescent="0.2">
      <c r="B2" s="2" t="s">
        <v>7</v>
      </c>
      <c r="C2" s="42" t="s">
        <v>28</v>
      </c>
      <c r="D2" s="42"/>
      <c r="E2" s="42"/>
      <c r="F2" s="42"/>
      <c r="G2" s="42"/>
      <c r="H2" s="3"/>
    </row>
    <row r="3" spans="2:8" x14ac:dyDescent="0.2">
      <c r="C3" s="6"/>
      <c r="D3" s="7" t="s">
        <v>8</v>
      </c>
      <c r="E3" s="8"/>
      <c r="F3" s="9"/>
      <c r="G3" s="9"/>
      <c r="H3" s="3"/>
    </row>
    <row r="4" spans="2:8" x14ac:dyDescent="0.2">
      <c r="B4" s="2" t="s">
        <v>29</v>
      </c>
      <c r="C4" s="10"/>
      <c r="D4" s="3"/>
      <c r="E4" s="11"/>
      <c r="F4" s="3"/>
      <c r="G4" s="3"/>
      <c r="H4" s="3"/>
    </row>
    <row r="5" spans="2:8" x14ac:dyDescent="0.2">
      <c r="D5" s="3"/>
      <c r="E5" s="11"/>
      <c r="F5" s="3"/>
      <c r="G5" s="3"/>
      <c r="H5" s="3"/>
    </row>
    <row r="6" spans="2:8" x14ac:dyDescent="0.2">
      <c r="B6" s="2" t="s">
        <v>51</v>
      </c>
      <c r="D6" s="3"/>
      <c r="E6" s="11"/>
      <c r="F6" s="3"/>
      <c r="G6" s="3"/>
      <c r="H6" s="3"/>
    </row>
    <row r="7" spans="2:8" x14ac:dyDescent="0.2">
      <c r="B7" s="2" t="s">
        <v>13</v>
      </c>
      <c r="D7" s="3"/>
      <c r="E7" s="3"/>
      <c r="F7" s="3"/>
      <c r="G7" s="3"/>
      <c r="H7" s="3"/>
    </row>
    <row r="8" spans="2:8" ht="28.5" customHeight="1" x14ac:dyDescent="0.2">
      <c r="C8" s="43" t="s">
        <v>39</v>
      </c>
      <c r="D8" s="44"/>
      <c r="E8" s="44"/>
      <c r="F8" s="44"/>
      <c r="G8" s="44"/>
      <c r="H8" s="3"/>
    </row>
    <row r="9" spans="2:8" x14ac:dyDescent="0.2">
      <c r="D9" s="11" t="s">
        <v>9</v>
      </c>
      <c r="F9" s="3"/>
      <c r="G9" s="3"/>
      <c r="H9" s="3"/>
    </row>
    <row r="10" spans="2:8" x14ac:dyDescent="0.2">
      <c r="D10" s="3"/>
      <c r="E10" s="11"/>
      <c r="F10" s="3"/>
      <c r="G10" s="3"/>
      <c r="H10" s="3"/>
    </row>
    <row r="11" spans="2:8" x14ac:dyDescent="0.2">
      <c r="B11" s="2" t="s">
        <v>30</v>
      </c>
      <c r="H11" s="3"/>
    </row>
    <row r="12" spans="2:8" x14ac:dyDescent="0.2">
      <c r="G12" s="3"/>
      <c r="H12" s="3"/>
    </row>
    <row r="13" spans="2:8" x14ac:dyDescent="0.2">
      <c r="D13" s="13" t="s">
        <v>6</v>
      </c>
      <c r="F13" s="3"/>
      <c r="G13" s="3"/>
      <c r="H13" s="3"/>
    </row>
    <row r="14" spans="2:8" x14ac:dyDescent="0.2">
      <c r="D14" s="14"/>
      <c r="F14" s="3"/>
      <c r="G14" s="3"/>
      <c r="H14" s="3"/>
    </row>
    <row r="15" spans="2:8" x14ac:dyDescent="0.2">
      <c r="C15" s="45" t="s">
        <v>39</v>
      </c>
      <c r="D15" s="42"/>
      <c r="E15" s="42"/>
      <c r="F15" s="42"/>
      <c r="G15" s="42"/>
      <c r="H15" s="3"/>
    </row>
    <row r="16" spans="2:8" x14ac:dyDescent="0.2">
      <c r="D16" s="15" t="s">
        <v>0</v>
      </c>
      <c r="F16" s="3"/>
      <c r="G16" s="3"/>
      <c r="H16" s="3"/>
    </row>
    <row r="17" spans="1:15" x14ac:dyDescent="0.2">
      <c r="H17" s="3"/>
    </row>
    <row r="18" spans="1:15" x14ac:dyDescent="0.2">
      <c r="B18" s="2" t="s">
        <v>38</v>
      </c>
      <c r="D18" s="14"/>
      <c r="E18" s="3"/>
      <c r="F18" s="3"/>
      <c r="G18" s="3"/>
      <c r="H18" s="3"/>
    </row>
    <row r="19" spans="1:15" ht="12.75" customHeight="1" x14ac:dyDescent="0.2">
      <c r="A19" s="46" t="s">
        <v>1</v>
      </c>
      <c r="B19" s="47" t="s">
        <v>10</v>
      </c>
      <c r="C19" s="47" t="s">
        <v>11</v>
      </c>
      <c r="D19" s="48" t="s">
        <v>14</v>
      </c>
      <c r="E19" s="48"/>
      <c r="F19" s="48"/>
      <c r="G19" s="48"/>
      <c r="H19" s="46" t="s">
        <v>15</v>
      </c>
    </row>
    <row r="20" spans="1:15" x14ac:dyDescent="0.2">
      <c r="A20" s="46"/>
      <c r="B20" s="47"/>
      <c r="C20" s="47"/>
      <c r="D20" s="46" t="s">
        <v>12</v>
      </c>
      <c r="E20" s="46" t="s">
        <v>2</v>
      </c>
      <c r="F20" s="46" t="s">
        <v>3</v>
      </c>
      <c r="G20" s="46" t="s">
        <v>4</v>
      </c>
      <c r="H20" s="46"/>
    </row>
    <row r="21" spans="1:15" x14ac:dyDescent="0.2">
      <c r="A21" s="46"/>
      <c r="B21" s="47"/>
      <c r="C21" s="47"/>
      <c r="D21" s="46"/>
      <c r="E21" s="46"/>
      <c r="F21" s="46"/>
      <c r="G21" s="46"/>
      <c r="H21" s="46"/>
    </row>
    <row r="22" spans="1:15" x14ac:dyDescent="0.2">
      <c r="A22" s="46"/>
      <c r="B22" s="47"/>
      <c r="C22" s="47"/>
      <c r="D22" s="46"/>
      <c r="E22" s="46"/>
      <c r="F22" s="46"/>
      <c r="G22" s="46"/>
      <c r="H22" s="46"/>
    </row>
    <row r="23" spans="1:15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15" x14ac:dyDescent="0.2">
      <c r="A24" s="37" t="s">
        <v>16</v>
      </c>
      <c r="B24" s="38"/>
      <c r="C24" s="38"/>
      <c r="D24" s="38"/>
      <c r="E24" s="38"/>
      <c r="F24" s="38"/>
      <c r="G24" s="38"/>
      <c r="H24" s="38"/>
    </row>
    <row r="25" spans="1:15" ht="38.25" x14ac:dyDescent="0.2">
      <c r="A25" s="18">
        <v>1</v>
      </c>
      <c r="B25" s="19" t="s">
        <v>17</v>
      </c>
      <c r="C25" s="24" t="s">
        <v>40</v>
      </c>
      <c r="D25" s="25">
        <f>(2103.11241-4.16985)*0.7</f>
        <v>1469.2597919999998</v>
      </c>
      <c r="E25" s="25">
        <f>(1775.01241-4.16985)*0.3</f>
        <v>531.25276799999995</v>
      </c>
      <c r="F25" s="26">
        <v>0</v>
      </c>
      <c r="G25" s="26">
        <v>0</v>
      </c>
      <c r="H25" s="25">
        <f>D25+E25+F25+G25</f>
        <v>2000.5125599999997</v>
      </c>
    </row>
    <row r="26" spans="1:15" x14ac:dyDescent="0.2">
      <c r="A26" s="21"/>
      <c r="B26" s="35" t="s">
        <v>18</v>
      </c>
      <c r="C26" s="36"/>
      <c r="D26" s="25">
        <f>D25</f>
        <v>1469.2597919999998</v>
      </c>
      <c r="E26" s="25">
        <f>E25</f>
        <v>531.25276799999995</v>
      </c>
      <c r="F26" s="26">
        <f>F25</f>
        <v>0</v>
      </c>
      <c r="G26" s="26">
        <f>G25</f>
        <v>0</v>
      </c>
      <c r="H26" s="25">
        <f>D26+E26+F26+G26</f>
        <v>2000.5125599999997</v>
      </c>
    </row>
    <row r="27" spans="1:15" x14ac:dyDescent="0.2">
      <c r="A27" s="37" t="s">
        <v>19</v>
      </c>
      <c r="B27" s="38"/>
      <c r="C27" s="38"/>
      <c r="D27" s="38"/>
      <c r="E27" s="38"/>
      <c r="F27" s="38"/>
      <c r="G27" s="38"/>
      <c r="H27" s="38"/>
    </row>
    <row r="28" spans="1:15" ht="38.25" x14ac:dyDescent="0.2">
      <c r="A28" s="18">
        <v>2</v>
      </c>
      <c r="B28" s="19" t="s">
        <v>17</v>
      </c>
      <c r="C28" s="19" t="s">
        <v>41</v>
      </c>
      <c r="D28" s="20"/>
      <c r="E28" s="20"/>
      <c r="F28" s="20"/>
      <c r="G28" s="25">
        <v>4.1698500000000003</v>
      </c>
      <c r="H28" s="31">
        <f>G28</f>
        <v>4.1698500000000003</v>
      </c>
    </row>
    <row r="29" spans="1:15" x14ac:dyDescent="0.2">
      <c r="A29" s="21"/>
      <c r="B29" s="35" t="s">
        <v>20</v>
      </c>
      <c r="C29" s="36"/>
      <c r="D29" s="20"/>
      <c r="E29" s="20"/>
      <c r="F29" s="20"/>
      <c r="G29" s="25">
        <f>G28</f>
        <v>4.1698500000000003</v>
      </c>
      <c r="H29" s="25">
        <f>G29</f>
        <v>4.1698500000000003</v>
      </c>
    </row>
    <row r="30" spans="1:15" x14ac:dyDescent="0.2">
      <c r="A30" s="21"/>
      <c r="B30" s="35" t="s">
        <v>21</v>
      </c>
      <c r="C30" s="36"/>
      <c r="D30" s="25">
        <f>D26</f>
        <v>1469.2597919999998</v>
      </c>
      <c r="E30" s="25">
        <f>E26</f>
        <v>531.25276799999995</v>
      </c>
      <c r="F30" s="25">
        <f>F26</f>
        <v>0</v>
      </c>
      <c r="G30" s="25">
        <f>G29</f>
        <v>4.1698500000000003</v>
      </c>
      <c r="H30" s="25">
        <f>H26+H29</f>
        <v>2004.6824099999997</v>
      </c>
    </row>
    <row r="31" spans="1:15" x14ac:dyDescent="0.2">
      <c r="A31" s="39" t="s">
        <v>44</v>
      </c>
      <c r="B31" s="40"/>
      <c r="C31" s="40"/>
      <c r="D31" s="40"/>
      <c r="E31" s="40"/>
      <c r="F31" s="40"/>
      <c r="G31" s="40"/>
      <c r="H31" s="41"/>
    </row>
    <row r="32" spans="1:15" ht="38.25" x14ac:dyDescent="0.2">
      <c r="A32" s="21">
        <v>3</v>
      </c>
      <c r="B32" s="34" t="s">
        <v>45</v>
      </c>
      <c r="C32" s="33" t="s">
        <v>46</v>
      </c>
      <c r="D32" s="25"/>
      <c r="E32" s="25"/>
      <c r="F32" s="25"/>
      <c r="G32" s="25">
        <v>40.186999999999998</v>
      </c>
      <c r="H32" s="25">
        <f>G32</f>
        <v>40.186999999999998</v>
      </c>
      <c r="O32" s="5">
        <v>2834.9742100000003</v>
      </c>
    </row>
    <row r="33" spans="1:11" ht="38.25" x14ac:dyDescent="0.2">
      <c r="A33" s="21">
        <v>4</v>
      </c>
      <c r="B33" s="34" t="s">
        <v>45</v>
      </c>
      <c r="C33" s="33" t="s">
        <v>47</v>
      </c>
      <c r="D33" s="25"/>
      <c r="E33" s="25"/>
      <c r="F33" s="25"/>
      <c r="G33" s="25">
        <v>7.0359999999999996</v>
      </c>
      <c r="H33" s="25">
        <f>G33</f>
        <v>7.0359999999999996</v>
      </c>
    </row>
    <row r="34" spans="1:11" x14ac:dyDescent="0.2">
      <c r="A34" s="21"/>
      <c r="B34" s="35" t="s">
        <v>48</v>
      </c>
      <c r="C34" s="36"/>
      <c r="D34" s="25"/>
      <c r="E34" s="25"/>
      <c r="F34" s="25"/>
      <c r="G34" s="25">
        <f>G32+G33</f>
        <v>47.222999999999999</v>
      </c>
      <c r="H34" s="25">
        <f>H32+H33</f>
        <v>47.222999999999999</v>
      </c>
    </row>
    <row r="35" spans="1:11" x14ac:dyDescent="0.2">
      <c r="A35" s="21"/>
      <c r="B35" s="35" t="s">
        <v>49</v>
      </c>
      <c r="C35" s="36"/>
      <c r="D35" s="25">
        <f>D30</f>
        <v>1469.2597919999998</v>
      </c>
      <c r="E35" s="25">
        <f>E30</f>
        <v>531.25276799999995</v>
      </c>
      <c r="F35" s="25"/>
      <c r="G35" s="25">
        <f>G30+G34</f>
        <v>51.392849999999996</v>
      </c>
      <c r="H35" s="25">
        <f>D35+E35+G35</f>
        <v>2051.9054099999998</v>
      </c>
    </row>
    <row r="36" spans="1:11" x14ac:dyDescent="0.2">
      <c r="A36" s="37" t="s">
        <v>31</v>
      </c>
      <c r="B36" s="38"/>
      <c r="C36" s="38"/>
      <c r="D36" s="38"/>
      <c r="E36" s="38"/>
      <c r="F36" s="38"/>
      <c r="G36" s="38"/>
      <c r="H36" s="38"/>
    </row>
    <row r="37" spans="1:11" ht="38.25" x14ac:dyDescent="0.2">
      <c r="A37" s="18">
        <v>5</v>
      </c>
      <c r="B37" s="22"/>
      <c r="C37" s="19" t="s">
        <v>42</v>
      </c>
      <c r="D37" s="20"/>
      <c r="E37" s="20"/>
      <c r="F37" s="20"/>
      <c r="G37" s="25">
        <v>183.14251999999999</v>
      </c>
      <c r="H37" s="31">
        <f>G37</f>
        <v>183.14251999999999</v>
      </c>
      <c r="J37" s="27"/>
      <c r="K37" s="27"/>
    </row>
    <row r="38" spans="1:11" x14ac:dyDescent="0.2">
      <c r="A38" s="18">
        <v>6</v>
      </c>
      <c r="B38" s="22"/>
      <c r="C38" s="19" t="s">
        <v>32</v>
      </c>
      <c r="D38" s="20"/>
      <c r="E38" s="20"/>
      <c r="F38" s="20"/>
      <c r="G38" s="23"/>
      <c r="H38" s="23"/>
      <c r="J38" s="28"/>
      <c r="K38" s="28"/>
    </row>
    <row r="39" spans="1:11" x14ac:dyDescent="0.2">
      <c r="A39" s="18">
        <v>7</v>
      </c>
      <c r="B39" s="22"/>
      <c r="C39" s="19" t="s">
        <v>33</v>
      </c>
      <c r="D39" s="20"/>
      <c r="E39" s="20"/>
      <c r="F39" s="20"/>
      <c r="G39" s="23">
        <v>32.299999999999997</v>
      </c>
      <c r="H39" s="23">
        <v>32.299999999999997</v>
      </c>
    </row>
    <row r="40" spans="1:11" x14ac:dyDescent="0.2">
      <c r="A40" s="18">
        <v>8</v>
      </c>
      <c r="B40" s="22"/>
      <c r="C40" s="19" t="s">
        <v>34</v>
      </c>
      <c r="D40" s="20"/>
      <c r="E40" s="20"/>
      <c r="F40" s="20"/>
      <c r="G40" s="23">
        <v>29.75</v>
      </c>
      <c r="H40" s="23">
        <f>G40</f>
        <v>29.75</v>
      </c>
    </row>
    <row r="41" spans="1:11" x14ac:dyDescent="0.2">
      <c r="A41" s="18">
        <v>9</v>
      </c>
      <c r="B41" s="22"/>
      <c r="C41" s="19" t="s">
        <v>35</v>
      </c>
      <c r="D41" s="20"/>
      <c r="E41" s="20"/>
      <c r="F41" s="20"/>
      <c r="G41" s="23">
        <v>12.75</v>
      </c>
      <c r="H41" s="23">
        <f>G41</f>
        <v>12.75</v>
      </c>
    </row>
    <row r="42" spans="1:11" x14ac:dyDescent="0.2">
      <c r="A42" s="18">
        <v>10</v>
      </c>
      <c r="B42" s="22"/>
      <c r="C42" s="19" t="s">
        <v>36</v>
      </c>
      <c r="D42" s="20"/>
      <c r="E42" s="20"/>
      <c r="F42" s="20"/>
      <c r="G42" s="23">
        <v>8.5</v>
      </c>
      <c r="H42" s="23">
        <v>8.5</v>
      </c>
    </row>
    <row r="43" spans="1:11" x14ac:dyDescent="0.2">
      <c r="A43" s="18">
        <v>11</v>
      </c>
      <c r="B43" s="22"/>
      <c r="C43" s="19" t="s">
        <v>37</v>
      </c>
      <c r="D43" s="20"/>
      <c r="E43" s="20"/>
      <c r="F43" s="20"/>
      <c r="G43" s="23">
        <v>28.1</v>
      </c>
      <c r="H43" s="23">
        <f>G43</f>
        <v>28.1</v>
      </c>
    </row>
    <row r="44" spans="1:11" ht="38.25" x14ac:dyDescent="0.2">
      <c r="A44" s="18">
        <v>12</v>
      </c>
      <c r="B44" s="19" t="s">
        <v>45</v>
      </c>
      <c r="C44" s="19" t="s">
        <v>43</v>
      </c>
      <c r="D44" s="20"/>
      <c r="E44" s="20"/>
      <c r="F44" s="20"/>
      <c r="G44" s="23">
        <v>16.047000000000001</v>
      </c>
      <c r="H44" s="23">
        <f>G44</f>
        <v>16.047000000000001</v>
      </c>
    </row>
    <row r="45" spans="1:11" x14ac:dyDescent="0.2">
      <c r="A45" s="21"/>
      <c r="B45" s="35" t="s">
        <v>22</v>
      </c>
      <c r="C45" s="36"/>
      <c r="D45" s="20"/>
      <c r="E45" s="20"/>
      <c r="F45" s="20"/>
      <c r="G45" s="23">
        <f>G37+G38+G39+G40+G41+G42+G43+G44</f>
        <v>310.58952000000005</v>
      </c>
      <c r="H45" s="23">
        <f>H37+H39+H40+H41+H42+H43+H44</f>
        <v>310.58952000000005</v>
      </c>
    </row>
    <row r="46" spans="1:11" x14ac:dyDescent="0.2">
      <c r="A46" s="21"/>
      <c r="B46" s="35" t="s">
        <v>23</v>
      </c>
      <c r="C46" s="36"/>
      <c r="D46" s="25">
        <f>D30</f>
        <v>1469.2597919999998</v>
      </c>
      <c r="E46" s="25">
        <f>E30</f>
        <v>531.25276799999995</v>
      </c>
      <c r="F46" s="26">
        <f>F30</f>
        <v>0</v>
      </c>
      <c r="G46" s="25">
        <f>G45+G35</f>
        <v>361.98237000000006</v>
      </c>
      <c r="H46" s="25">
        <f>H45+H35</f>
        <v>2362.4949299999998</v>
      </c>
      <c r="I46" s="29"/>
    </row>
    <row r="47" spans="1:11" x14ac:dyDescent="0.2">
      <c r="A47" s="37" t="s">
        <v>24</v>
      </c>
      <c r="B47" s="38"/>
      <c r="C47" s="38"/>
      <c r="D47" s="38"/>
      <c r="E47" s="38"/>
      <c r="F47" s="38"/>
      <c r="G47" s="38"/>
      <c r="H47" s="38"/>
    </row>
    <row r="48" spans="1:11" x14ac:dyDescent="0.2">
      <c r="A48" s="18">
        <v>13</v>
      </c>
      <c r="B48" s="22"/>
      <c r="C48" s="19" t="s">
        <v>25</v>
      </c>
      <c r="D48" s="25">
        <f>D46/100*20</f>
        <v>293.8519584</v>
      </c>
      <c r="E48" s="25">
        <f t="shared" ref="E48:G48" si="0">E46/100*20</f>
        <v>106.25055359999999</v>
      </c>
      <c r="F48" s="25">
        <f t="shared" si="0"/>
        <v>0</v>
      </c>
      <c r="G48" s="25">
        <f t="shared" si="0"/>
        <v>72.396474000000012</v>
      </c>
      <c r="H48" s="25">
        <f>H46/100*20</f>
        <v>472.49898599999995</v>
      </c>
    </row>
    <row r="49" spans="1:12" x14ac:dyDescent="0.2">
      <c r="A49" s="21"/>
      <c r="B49" s="35" t="s">
        <v>26</v>
      </c>
      <c r="C49" s="36"/>
      <c r="D49" s="25">
        <f>D48</f>
        <v>293.8519584</v>
      </c>
      <c r="E49" s="25">
        <f>E48</f>
        <v>106.25055359999999</v>
      </c>
      <c r="F49" s="26">
        <f>F48</f>
        <v>0</v>
      </c>
      <c r="G49" s="25">
        <f>G48</f>
        <v>72.396474000000012</v>
      </c>
      <c r="H49" s="25">
        <f>D49+E49+F49+G49</f>
        <v>472.498986</v>
      </c>
    </row>
    <row r="50" spans="1:12" x14ac:dyDescent="0.2">
      <c r="A50" s="21"/>
      <c r="B50" s="35" t="s">
        <v>27</v>
      </c>
      <c r="C50" s="36"/>
      <c r="D50" s="25">
        <f>D46+D48</f>
        <v>1763.1117503999999</v>
      </c>
      <c r="E50" s="25">
        <f>E46+E48</f>
        <v>637.50332159999994</v>
      </c>
      <c r="F50" s="25">
        <f t="shared" ref="F50" si="1">F46+F48</f>
        <v>0</v>
      </c>
      <c r="G50" s="25">
        <f>G46+G48</f>
        <v>434.37884400000007</v>
      </c>
      <c r="H50" s="25">
        <f>D50+E50+F50+G50</f>
        <v>2834.9939159999994</v>
      </c>
      <c r="L50" s="32"/>
    </row>
  </sheetData>
  <mergeCells count="26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46:C46"/>
    <mergeCell ref="A47:H47"/>
    <mergeCell ref="B49:C49"/>
    <mergeCell ref="B50:C50"/>
    <mergeCell ref="B26:C26"/>
    <mergeCell ref="A27:H27"/>
    <mergeCell ref="B29:C29"/>
    <mergeCell ref="B30:C30"/>
    <mergeCell ref="A36:H36"/>
    <mergeCell ref="B45:C45"/>
    <mergeCell ref="A31:H31"/>
    <mergeCell ref="B34:C34"/>
    <mergeCell ref="B35:C3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topLeftCell="A37" workbookViewId="0">
      <selection activeCell="B46" sqref="B46"/>
    </sheetView>
  </sheetViews>
  <sheetFormatPr defaultColWidth="9.140625" defaultRowHeight="12.75" x14ac:dyDescent="0.2"/>
  <cols>
    <col min="1" max="1" width="5" style="1" customWidth="1"/>
    <col min="2" max="2" width="19.28515625" style="2" customWidth="1"/>
    <col min="3" max="3" width="51.28515625" style="2" customWidth="1"/>
    <col min="4" max="4" width="13.140625" style="12" customWidth="1"/>
    <col min="5" max="5" width="13" style="12" customWidth="1"/>
    <col min="6" max="6" width="13.42578125" style="12" customWidth="1"/>
    <col min="7" max="7" width="12.5703125" style="12" customWidth="1"/>
    <col min="8" max="8" width="13.85546875" style="12" customWidth="1"/>
    <col min="9" max="16384" width="9.140625" style="5"/>
  </cols>
  <sheetData>
    <row r="1" spans="2:8" x14ac:dyDescent="0.2">
      <c r="D1" s="3"/>
      <c r="E1" s="3"/>
      <c r="F1" s="3"/>
      <c r="G1" s="3"/>
      <c r="H1" s="4" t="s">
        <v>5</v>
      </c>
    </row>
    <row r="2" spans="2:8" x14ac:dyDescent="0.2">
      <c r="B2" s="2" t="s">
        <v>7</v>
      </c>
      <c r="C2" s="42" t="s">
        <v>28</v>
      </c>
      <c r="D2" s="42"/>
      <c r="E2" s="42"/>
      <c r="F2" s="42"/>
      <c r="G2" s="42"/>
      <c r="H2" s="3"/>
    </row>
    <row r="3" spans="2:8" x14ac:dyDescent="0.2">
      <c r="C3" s="6"/>
      <c r="D3" s="7" t="s">
        <v>8</v>
      </c>
      <c r="E3" s="8"/>
      <c r="F3" s="9"/>
      <c r="G3" s="9"/>
      <c r="H3" s="3"/>
    </row>
    <row r="4" spans="2:8" x14ac:dyDescent="0.2">
      <c r="B4" s="2" t="s">
        <v>29</v>
      </c>
      <c r="C4" s="10"/>
      <c r="D4" s="3"/>
      <c r="E4" s="11"/>
      <c r="F4" s="3"/>
      <c r="G4" s="3"/>
      <c r="H4" s="3"/>
    </row>
    <row r="5" spans="2:8" x14ac:dyDescent="0.2">
      <c r="D5" s="3"/>
      <c r="E5" s="11"/>
      <c r="F5" s="3"/>
      <c r="G5" s="3"/>
      <c r="H5" s="3"/>
    </row>
    <row r="6" spans="2:8" x14ac:dyDescent="0.2">
      <c r="B6" s="2" t="s">
        <v>52</v>
      </c>
      <c r="D6" s="3"/>
      <c r="E6" s="11"/>
      <c r="F6" s="3"/>
      <c r="G6" s="3"/>
      <c r="H6" s="3"/>
    </row>
    <row r="7" spans="2:8" x14ac:dyDescent="0.2">
      <c r="B7" s="2" t="s">
        <v>13</v>
      </c>
      <c r="D7" s="3"/>
      <c r="E7" s="3"/>
      <c r="F7" s="3"/>
      <c r="G7" s="3"/>
      <c r="H7" s="3"/>
    </row>
    <row r="8" spans="2:8" ht="28.5" customHeight="1" x14ac:dyDescent="0.2">
      <c r="C8" s="49" t="s">
        <v>39</v>
      </c>
      <c r="D8" s="44"/>
      <c r="E8" s="44"/>
      <c r="F8" s="44"/>
      <c r="G8" s="44"/>
      <c r="H8" s="3"/>
    </row>
    <row r="9" spans="2:8" x14ac:dyDescent="0.2">
      <c r="D9" s="11" t="s">
        <v>9</v>
      </c>
      <c r="F9" s="3"/>
      <c r="G9" s="3"/>
      <c r="H9" s="3"/>
    </row>
    <row r="10" spans="2:8" x14ac:dyDescent="0.2">
      <c r="D10" s="3"/>
      <c r="E10" s="11"/>
      <c r="F10" s="3"/>
      <c r="G10" s="3"/>
      <c r="H10" s="3"/>
    </row>
    <row r="11" spans="2:8" x14ac:dyDescent="0.2">
      <c r="B11" s="2" t="s">
        <v>30</v>
      </c>
      <c r="H11" s="3"/>
    </row>
    <row r="12" spans="2:8" x14ac:dyDescent="0.2">
      <c r="G12" s="3"/>
      <c r="H12" s="3"/>
    </row>
    <row r="13" spans="2:8" x14ac:dyDescent="0.2">
      <c r="D13" s="13" t="s">
        <v>6</v>
      </c>
      <c r="F13" s="3"/>
      <c r="G13" s="3"/>
      <c r="H13" s="3"/>
    </row>
    <row r="14" spans="2:8" x14ac:dyDescent="0.2">
      <c r="D14" s="14"/>
      <c r="F14" s="3"/>
      <c r="G14" s="3"/>
      <c r="H14" s="3"/>
    </row>
    <row r="15" spans="2:8" x14ac:dyDescent="0.2">
      <c r="C15" s="45" t="s">
        <v>39</v>
      </c>
      <c r="D15" s="42"/>
      <c r="E15" s="42"/>
      <c r="F15" s="42"/>
      <c r="G15" s="42"/>
      <c r="H15" s="3"/>
    </row>
    <row r="16" spans="2:8" x14ac:dyDescent="0.2">
      <c r="D16" s="15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50</v>
      </c>
      <c r="D18" s="14"/>
      <c r="E18" s="3"/>
      <c r="F18" s="3"/>
      <c r="G18" s="3"/>
      <c r="H18" s="3"/>
    </row>
    <row r="19" spans="1:8" x14ac:dyDescent="0.2">
      <c r="D19" s="14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6" t="s">
        <v>1</v>
      </c>
      <c r="B21" s="47" t="s">
        <v>10</v>
      </c>
      <c r="C21" s="47" t="s">
        <v>11</v>
      </c>
      <c r="D21" s="48" t="s">
        <v>14</v>
      </c>
      <c r="E21" s="48"/>
      <c r="F21" s="48"/>
      <c r="G21" s="48"/>
      <c r="H21" s="46" t="s">
        <v>15</v>
      </c>
    </row>
    <row r="22" spans="1:8" x14ac:dyDescent="0.2">
      <c r="A22" s="46"/>
      <c r="B22" s="47"/>
      <c r="C22" s="47"/>
      <c r="D22" s="46" t="s">
        <v>12</v>
      </c>
      <c r="E22" s="46" t="s">
        <v>2</v>
      </c>
      <c r="F22" s="46" t="s">
        <v>3</v>
      </c>
      <c r="G22" s="46" t="s">
        <v>4</v>
      </c>
      <c r="H22" s="46"/>
    </row>
    <row r="23" spans="1:8" x14ac:dyDescent="0.2">
      <c r="A23" s="46"/>
      <c r="B23" s="47"/>
      <c r="C23" s="47"/>
      <c r="D23" s="46"/>
      <c r="E23" s="46"/>
      <c r="F23" s="46"/>
      <c r="G23" s="46"/>
      <c r="H23" s="46"/>
    </row>
    <row r="24" spans="1:8" x14ac:dyDescent="0.2">
      <c r="A24" s="46"/>
      <c r="B24" s="47"/>
      <c r="C24" s="47"/>
      <c r="D24" s="46"/>
      <c r="E24" s="46"/>
      <c r="F24" s="46"/>
      <c r="G24" s="46"/>
      <c r="H24" s="46"/>
    </row>
    <row r="25" spans="1:8" x14ac:dyDescent="0.2">
      <c r="A25" s="16">
        <v>1</v>
      </c>
      <c r="B25" s="17">
        <v>2</v>
      </c>
      <c r="C25" s="17">
        <v>3</v>
      </c>
      <c r="D25" s="16">
        <v>4</v>
      </c>
      <c r="E25" s="16">
        <v>5</v>
      </c>
      <c r="F25" s="16">
        <v>6</v>
      </c>
      <c r="G25" s="16">
        <v>7</v>
      </c>
      <c r="H25" s="16">
        <v>8</v>
      </c>
    </row>
    <row r="26" spans="1:8" x14ac:dyDescent="0.2">
      <c r="A26" s="37" t="s">
        <v>16</v>
      </c>
      <c r="B26" s="38"/>
      <c r="C26" s="38"/>
      <c r="D26" s="38"/>
      <c r="E26" s="38"/>
      <c r="F26" s="38"/>
      <c r="G26" s="38"/>
      <c r="H26" s="38"/>
    </row>
    <row r="27" spans="1:8" ht="38.25" x14ac:dyDescent="0.2">
      <c r="A27" s="18">
        <v>1</v>
      </c>
      <c r="B27" s="19" t="s">
        <v>17</v>
      </c>
      <c r="C27" s="24" t="s">
        <v>40</v>
      </c>
      <c r="D27" s="25">
        <f>2103.11241/7.36</f>
        <v>285.74896875000002</v>
      </c>
      <c r="E27" s="25">
        <f>531.25/7.36</f>
        <v>72.180706521739125</v>
      </c>
      <c r="F27" s="26">
        <v>0</v>
      </c>
      <c r="G27" s="26">
        <v>0</v>
      </c>
      <c r="H27" s="25">
        <f>D27+E27+F27+G27</f>
        <v>357.92967527173914</v>
      </c>
    </row>
    <row r="28" spans="1:8" x14ac:dyDescent="0.2">
      <c r="A28" s="21"/>
      <c r="B28" s="35" t="s">
        <v>18</v>
      </c>
      <c r="C28" s="36"/>
      <c r="D28" s="25">
        <f>D27</f>
        <v>285.74896875000002</v>
      </c>
      <c r="E28" s="25">
        <f>E27</f>
        <v>72.180706521739125</v>
      </c>
      <c r="F28" s="26">
        <f>F27</f>
        <v>0</v>
      </c>
      <c r="G28" s="26">
        <f>G27</f>
        <v>0</v>
      </c>
      <c r="H28" s="25">
        <f>D28+E28+F28+G28</f>
        <v>357.92967527173914</v>
      </c>
    </row>
    <row r="29" spans="1:8" x14ac:dyDescent="0.2">
      <c r="A29" s="37" t="s">
        <v>19</v>
      </c>
      <c r="B29" s="38"/>
      <c r="C29" s="38"/>
      <c r="D29" s="38"/>
      <c r="E29" s="38"/>
      <c r="F29" s="38"/>
      <c r="G29" s="38"/>
      <c r="H29" s="38"/>
    </row>
    <row r="30" spans="1:8" ht="38.25" x14ac:dyDescent="0.2">
      <c r="A30" s="18">
        <v>2</v>
      </c>
      <c r="B30" s="19" t="s">
        <v>17</v>
      </c>
      <c r="C30" s="19" t="s">
        <v>53</v>
      </c>
      <c r="D30" s="20"/>
      <c r="E30" s="20"/>
      <c r="F30" s="20"/>
      <c r="G30" s="25">
        <f>4.16985/7.6</f>
        <v>0.54866447368421056</v>
      </c>
      <c r="H30" s="25">
        <f>G30</f>
        <v>0.54866447368421056</v>
      </c>
    </row>
    <row r="31" spans="1:8" x14ac:dyDescent="0.2">
      <c r="A31" s="21"/>
      <c r="B31" s="35" t="s">
        <v>20</v>
      </c>
      <c r="C31" s="36"/>
      <c r="D31" s="20"/>
      <c r="E31" s="20"/>
      <c r="F31" s="20"/>
      <c r="G31" s="25">
        <f>G30</f>
        <v>0.54866447368421056</v>
      </c>
      <c r="H31" s="25">
        <f>G31</f>
        <v>0.54866447368421056</v>
      </c>
    </row>
    <row r="32" spans="1:8" x14ac:dyDescent="0.2">
      <c r="A32" s="21"/>
      <c r="B32" s="35" t="s">
        <v>21</v>
      </c>
      <c r="C32" s="36"/>
      <c r="D32" s="25">
        <f>D28</f>
        <v>285.74896875000002</v>
      </c>
      <c r="E32" s="25">
        <f>E28</f>
        <v>72.180706521739125</v>
      </c>
      <c r="F32" s="25">
        <f t="shared" ref="F32" si="0">F28</f>
        <v>0</v>
      </c>
      <c r="G32" s="25">
        <f>G31</f>
        <v>0.54866447368421056</v>
      </c>
      <c r="H32" s="25">
        <f>D32+E32+F32+G32</f>
        <v>358.47833974542334</v>
      </c>
    </row>
    <row r="33" spans="1:8" x14ac:dyDescent="0.2">
      <c r="A33" s="39" t="s">
        <v>44</v>
      </c>
      <c r="B33" s="40"/>
      <c r="C33" s="40"/>
      <c r="D33" s="40"/>
      <c r="E33" s="40"/>
      <c r="F33" s="40"/>
      <c r="G33" s="40"/>
      <c r="H33" s="41"/>
    </row>
    <row r="34" spans="1:8" ht="38.25" x14ac:dyDescent="0.2">
      <c r="A34" s="21">
        <v>3</v>
      </c>
      <c r="B34" s="34" t="s">
        <v>45</v>
      </c>
      <c r="C34" s="33" t="s">
        <v>46</v>
      </c>
      <c r="D34" s="25"/>
      <c r="E34" s="25"/>
      <c r="F34" s="25"/>
      <c r="G34" s="25">
        <f>40.19/11.3</f>
        <v>3.5566371681415925</v>
      </c>
      <c r="H34" s="25">
        <f>G34</f>
        <v>3.5566371681415925</v>
      </c>
    </row>
    <row r="35" spans="1:8" ht="38.25" x14ac:dyDescent="0.2">
      <c r="A35" s="21">
        <v>4</v>
      </c>
      <c r="B35" s="34" t="s">
        <v>45</v>
      </c>
      <c r="C35" s="33" t="s">
        <v>47</v>
      </c>
      <c r="D35" s="25"/>
      <c r="E35" s="25"/>
      <c r="F35" s="25"/>
      <c r="G35" s="25">
        <f>7.014/11.3</f>
        <v>0.62070796460176991</v>
      </c>
      <c r="H35" s="25">
        <f>G35</f>
        <v>0.62070796460176991</v>
      </c>
    </row>
    <row r="36" spans="1:8" x14ac:dyDescent="0.2">
      <c r="A36" s="21"/>
      <c r="B36" s="35" t="s">
        <v>48</v>
      </c>
      <c r="C36" s="36"/>
      <c r="D36" s="25"/>
      <c r="E36" s="25"/>
      <c r="F36" s="25"/>
      <c r="G36" s="25">
        <f>G34+G35</f>
        <v>4.1773451327433619</v>
      </c>
      <c r="H36" s="25">
        <f>H34+H35</f>
        <v>4.1773451327433619</v>
      </c>
    </row>
    <row r="37" spans="1:8" x14ac:dyDescent="0.2">
      <c r="A37" s="21"/>
      <c r="B37" s="35" t="s">
        <v>49</v>
      </c>
      <c r="C37" s="36"/>
      <c r="D37" s="25">
        <f>D32</f>
        <v>285.74896875000002</v>
      </c>
      <c r="E37" s="25">
        <f>E32</f>
        <v>72.180706521739125</v>
      </c>
      <c r="F37" s="25"/>
      <c r="G37" s="25">
        <f>G32+G36</f>
        <v>4.7260096064275725</v>
      </c>
      <c r="H37" s="25">
        <f>D37+E37+G37</f>
        <v>362.65568487816671</v>
      </c>
    </row>
    <row r="38" spans="1:8" x14ac:dyDescent="0.2">
      <c r="A38" s="37" t="s">
        <v>31</v>
      </c>
      <c r="B38" s="38"/>
      <c r="C38" s="38"/>
      <c r="D38" s="38"/>
      <c r="E38" s="38"/>
      <c r="F38" s="38"/>
      <c r="G38" s="38"/>
      <c r="H38" s="38"/>
    </row>
    <row r="39" spans="1:8" ht="38.25" x14ac:dyDescent="0.2">
      <c r="A39" s="18">
        <v>5</v>
      </c>
      <c r="B39" s="22"/>
      <c r="C39" s="19" t="s">
        <v>42</v>
      </c>
      <c r="D39" s="20"/>
      <c r="E39" s="20"/>
      <c r="F39" s="20"/>
      <c r="G39" s="25">
        <f>183.14252/4.75</f>
        <v>38.556319999999999</v>
      </c>
      <c r="H39" s="25">
        <f>G39</f>
        <v>38.556319999999999</v>
      </c>
    </row>
    <row r="40" spans="1:8" x14ac:dyDescent="0.2">
      <c r="A40" s="18">
        <v>6</v>
      </c>
      <c r="B40" s="22"/>
      <c r="C40" s="19" t="s">
        <v>32</v>
      </c>
      <c r="D40" s="20"/>
      <c r="E40" s="20"/>
      <c r="F40" s="20"/>
      <c r="G40" s="23"/>
      <c r="H40" s="23"/>
    </row>
    <row r="41" spans="1:8" x14ac:dyDescent="0.2">
      <c r="A41" s="18">
        <v>7</v>
      </c>
      <c r="B41" s="22"/>
      <c r="C41" s="19" t="s">
        <v>33</v>
      </c>
      <c r="D41" s="20"/>
      <c r="E41" s="20"/>
      <c r="F41" s="20"/>
      <c r="G41" s="23">
        <f>32.3/11.3</f>
        <v>2.8584070796460175</v>
      </c>
      <c r="H41" s="23">
        <f t="shared" ref="H41:H46" si="1">G41</f>
        <v>2.8584070796460175</v>
      </c>
    </row>
    <row r="42" spans="1:8" x14ac:dyDescent="0.2">
      <c r="A42" s="18">
        <v>8</v>
      </c>
      <c r="B42" s="22"/>
      <c r="C42" s="19" t="s">
        <v>34</v>
      </c>
      <c r="D42" s="20"/>
      <c r="E42" s="20"/>
      <c r="F42" s="20"/>
      <c r="G42" s="23">
        <f>29.75/11.3</f>
        <v>2.6327433628318584</v>
      </c>
      <c r="H42" s="23">
        <f t="shared" si="1"/>
        <v>2.6327433628318584</v>
      </c>
    </row>
    <row r="43" spans="1:8" x14ac:dyDescent="0.2">
      <c r="A43" s="18">
        <v>9</v>
      </c>
      <c r="B43" s="22"/>
      <c r="C43" s="19" t="s">
        <v>35</v>
      </c>
      <c r="D43" s="20"/>
      <c r="E43" s="20"/>
      <c r="F43" s="20"/>
      <c r="G43" s="23">
        <f>12.75/11.3</f>
        <v>1.1283185840707963</v>
      </c>
      <c r="H43" s="23">
        <f t="shared" si="1"/>
        <v>1.1283185840707963</v>
      </c>
    </row>
    <row r="44" spans="1:8" x14ac:dyDescent="0.2">
      <c r="A44" s="18">
        <v>10</v>
      </c>
      <c r="B44" s="22"/>
      <c r="C44" s="19" t="s">
        <v>36</v>
      </c>
      <c r="D44" s="20"/>
      <c r="E44" s="20"/>
      <c r="F44" s="20"/>
      <c r="G44" s="23">
        <f>8.5/11.3</f>
        <v>0.75221238938053092</v>
      </c>
      <c r="H44" s="23">
        <f t="shared" si="1"/>
        <v>0.75221238938053092</v>
      </c>
    </row>
    <row r="45" spans="1:8" x14ac:dyDescent="0.2">
      <c r="A45" s="18">
        <v>11</v>
      </c>
      <c r="B45" s="22"/>
      <c r="C45" s="19" t="s">
        <v>37</v>
      </c>
      <c r="D45" s="20"/>
      <c r="E45" s="20"/>
      <c r="F45" s="20"/>
      <c r="G45" s="23">
        <f>28.1/11.3</f>
        <v>2.4867256637168142</v>
      </c>
      <c r="H45" s="23">
        <f t="shared" si="1"/>
        <v>2.4867256637168142</v>
      </c>
    </row>
    <row r="46" spans="1:8" ht="38.25" x14ac:dyDescent="0.2">
      <c r="A46" s="18">
        <v>12</v>
      </c>
      <c r="B46" s="19" t="s">
        <v>45</v>
      </c>
      <c r="C46" s="19" t="s">
        <v>43</v>
      </c>
      <c r="D46" s="20"/>
      <c r="E46" s="20"/>
      <c r="F46" s="20"/>
      <c r="G46" s="23">
        <f>16.047/11.3</f>
        <v>1.4200884955752211</v>
      </c>
      <c r="H46" s="23">
        <f t="shared" si="1"/>
        <v>1.4200884955752211</v>
      </c>
    </row>
    <row r="47" spans="1:8" x14ac:dyDescent="0.2">
      <c r="A47" s="21"/>
      <c r="B47" s="35" t="s">
        <v>22</v>
      </c>
      <c r="C47" s="36"/>
      <c r="D47" s="20"/>
      <c r="E47" s="20"/>
      <c r="F47" s="20"/>
      <c r="G47" s="23">
        <f>G39+G40+G41+G42+G43+G44+G45+G46</f>
        <v>49.834815575221235</v>
      </c>
      <c r="H47" s="23">
        <f t="shared" ref="H47" si="2">G47</f>
        <v>49.834815575221235</v>
      </c>
    </row>
    <row r="48" spans="1:8" x14ac:dyDescent="0.2">
      <c r="A48" s="21"/>
      <c r="B48" s="35" t="s">
        <v>23</v>
      </c>
      <c r="C48" s="36"/>
      <c r="D48" s="23">
        <f>D32</f>
        <v>285.74896875000002</v>
      </c>
      <c r="E48" s="23">
        <f>E32</f>
        <v>72.180706521739125</v>
      </c>
      <c r="F48" s="30">
        <f>F32</f>
        <v>0</v>
      </c>
      <c r="G48" s="23">
        <f>G47+G37</f>
        <v>54.560825181648809</v>
      </c>
      <c r="H48" s="23">
        <f>H47+H37</f>
        <v>412.49050045338794</v>
      </c>
    </row>
    <row r="49" spans="1:11" x14ac:dyDescent="0.2">
      <c r="A49" s="37" t="s">
        <v>24</v>
      </c>
      <c r="B49" s="38"/>
      <c r="C49" s="38"/>
      <c r="D49" s="38"/>
      <c r="E49" s="38"/>
      <c r="F49" s="38"/>
      <c r="G49" s="38"/>
      <c r="H49" s="38"/>
    </row>
    <row r="50" spans="1:11" x14ac:dyDescent="0.2">
      <c r="A50" s="18">
        <v>13</v>
      </c>
      <c r="B50" s="22"/>
      <c r="C50" s="19" t="s">
        <v>25</v>
      </c>
      <c r="D50" s="25">
        <f>D48/100*20</f>
        <v>57.149793750000001</v>
      </c>
      <c r="E50" s="25">
        <f t="shared" ref="E50:G50" si="3">E48/100*20</f>
        <v>14.436141304347824</v>
      </c>
      <c r="F50" s="25">
        <f t="shared" si="3"/>
        <v>0</v>
      </c>
      <c r="G50" s="25">
        <f t="shared" si="3"/>
        <v>10.912165036329762</v>
      </c>
      <c r="H50" s="25">
        <f>H48/100*20</f>
        <v>82.498100090677582</v>
      </c>
    </row>
    <row r="51" spans="1:11" x14ac:dyDescent="0.2">
      <c r="A51" s="21"/>
      <c r="B51" s="35" t="s">
        <v>26</v>
      </c>
      <c r="C51" s="36"/>
      <c r="D51" s="25">
        <f>D50</f>
        <v>57.149793750000001</v>
      </c>
      <c r="E51" s="25">
        <f>E50</f>
        <v>14.436141304347824</v>
      </c>
      <c r="F51" s="26">
        <f>F50</f>
        <v>0</v>
      </c>
      <c r="G51" s="25">
        <f>G50</f>
        <v>10.912165036329762</v>
      </c>
      <c r="H51" s="25">
        <f>D51+E51+F51+G51</f>
        <v>82.498100090677596</v>
      </c>
    </row>
    <row r="52" spans="1:11" x14ac:dyDescent="0.2">
      <c r="A52" s="21"/>
      <c r="B52" s="35" t="s">
        <v>27</v>
      </c>
      <c r="C52" s="36"/>
      <c r="D52" s="25">
        <f>D48+D50</f>
        <v>342.89876250000003</v>
      </c>
      <c r="E52" s="25">
        <f>E48+E50</f>
        <v>86.616847826086953</v>
      </c>
      <c r="F52" s="25">
        <f t="shared" ref="F52" si="4">F48+F50</f>
        <v>0</v>
      </c>
      <c r="G52" s="25">
        <f>G48+G50</f>
        <v>65.472990217978577</v>
      </c>
      <c r="H52" s="25">
        <f>H48+H50</f>
        <v>494.98860054406555</v>
      </c>
      <c r="K52" s="32"/>
    </row>
  </sheetData>
  <mergeCells count="26">
    <mergeCell ref="A26:H26"/>
    <mergeCell ref="C2:G2"/>
    <mergeCell ref="C8:G8"/>
    <mergeCell ref="C15:G15"/>
    <mergeCell ref="A21:A24"/>
    <mergeCell ref="B21:B24"/>
    <mergeCell ref="C21:C24"/>
    <mergeCell ref="D21:G21"/>
    <mergeCell ref="H21:H24"/>
    <mergeCell ref="D22:D24"/>
    <mergeCell ref="E22:E24"/>
    <mergeCell ref="F22:F24"/>
    <mergeCell ref="G22:G24"/>
    <mergeCell ref="B48:C48"/>
    <mergeCell ref="A49:H49"/>
    <mergeCell ref="B51:C51"/>
    <mergeCell ref="B52:C52"/>
    <mergeCell ref="B28:C28"/>
    <mergeCell ref="A29:H29"/>
    <mergeCell ref="B31:C31"/>
    <mergeCell ref="B32:C32"/>
    <mergeCell ref="A38:H38"/>
    <mergeCell ref="B47:C47"/>
    <mergeCell ref="A33:H33"/>
    <mergeCell ref="B36:C36"/>
    <mergeCell ref="B37:C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сср тек</vt:lpstr>
      <vt:lpstr>сср баз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Плужник Сергей Алексеевич</cp:lastModifiedBy>
  <cp:lastPrinted>2016-07-14T10:34:54Z</cp:lastPrinted>
  <dcterms:created xsi:type="dcterms:W3CDTF">2002-03-25T05:35:56Z</dcterms:created>
  <dcterms:modified xsi:type="dcterms:W3CDTF">2022-07-18T09:41:34Z</dcterms:modified>
</cp:coreProperties>
</file>