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48\"/>
    </mc:Choice>
  </mc:AlternateContent>
  <xr:revisionPtr revIDLastSave="0" documentId="13_ncr:1_{EC5B27D0-1176-4BC5-92A3-B12424F9B689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стоимости'!$A$1:$H$68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0" i="4" l="1"/>
  <c r="H51" i="4" l="1"/>
  <c r="H52" i="4"/>
  <c r="H53" i="4"/>
  <c r="H54" i="4"/>
  <c r="H55" i="4"/>
  <c r="H56" i="4"/>
  <c r="H57" i="4"/>
  <c r="H58" i="4"/>
  <c r="H59" i="4"/>
  <c r="H60" i="4"/>
  <c r="E16" i="4" l="1"/>
  <c r="F16" i="4" s="1"/>
  <c r="H16" i="4" s="1"/>
  <c r="E25" i="4" l="1"/>
  <c r="D25" i="4"/>
  <c r="D24" i="4"/>
  <c r="E23" i="4"/>
  <c r="F23" i="4" s="1"/>
  <c r="H23" i="4" s="1"/>
  <c r="E22" i="4"/>
  <c r="D22" i="4"/>
  <c r="D21" i="4"/>
  <c r="E20" i="4"/>
  <c r="E21" i="4" l="1"/>
  <c r="F25" i="4"/>
  <c r="H25" i="4" s="1"/>
  <c r="F22" i="4"/>
  <c r="H22" i="4" s="1"/>
  <c r="E24" i="4"/>
  <c r="F24" i="4" s="1"/>
  <c r="H24" i="4" s="1"/>
  <c r="F21" i="4"/>
  <c r="H21" i="4" s="1"/>
  <c r="F20" i="4"/>
  <c r="H20" i="4" s="1"/>
  <c r="E37" i="4"/>
  <c r="D37" i="4"/>
  <c r="D36" i="4"/>
  <c r="E35" i="4"/>
  <c r="E36" i="4" s="1"/>
  <c r="E34" i="4"/>
  <c r="D34" i="4"/>
  <c r="D33" i="4"/>
  <c r="E32" i="4"/>
  <c r="E33" i="4" l="1"/>
  <c r="F33" i="4" s="1"/>
  <c r="H33" i="4" s="1"/>
  <c r="F37" i="4"/>
  <c r="H37" i="4" s="1"/>
  <c r="F36" i="4"/>
  <c r="H36" i="4" s="1"/>
  <c r="F35" i="4"/>
  <c r="H35" i="4" s="1"/>
  <c r="F34" i="4"/>
  <c r="H34" i="4" s="1"/>
  <c r="F32" i="4"/>
  <c r="H32" i="4" s="1"/>
  <c r="E18" i="4"/>
  <c r="F18" i="4" s="1"/>
  <c r="H18" i="4" s="1"/>
  <c r="E31" i="4"/>
  <c r="D31" i="4"/>
  <c r="D30" i="4"/>
  <c r="E29" i="4"/>
  <c r="F29" i="4" s="1"/>
  <c r="H29" i="4" s="1"/>
  <c r="E28" i="4"/>
  <c r="D28" i="4"/>
  <c r="D27" i="4"/>
  <c r="E26" i="4"/>
  <c r="F26" i="4" s="1"/>
  <c r="H26" i="4" s="1"/>
  <c r="F28" i="4" l="1"/>
  <c r="H28" i="4" s="1"/>
  <c r="H44" i="4" s="1"/>
  <c r="F31" i="4"/>
  <c r="H31" i="4" s="1"/>
  <c r="E30" i="4"/>
  <c r="F30" i="4" s="1"/>
  <c r="H30" i="4" s="1"/>
  <c r="E27" i="4"/>
  <c r="F27" i="4" s="1"/>
  <c r="H27" i="4" s="1"/>
  <c r="E40" i="4" l="1"/>
  <c r="D40" i="4"/>
  <c r="D39" i="4"/>
  <c r="E38" i="4"/>
  <c r="F38" i="4" s="1"/>
  <c r="H38" i="4" s="1"/>
  <c r="F40" i="4" l="1"/>
  <c r="H40" i="4" s="1"/>
  <c r="E39" i="4"/>
  <c r="F39" i="4" s="1"/>
  <c r="H39" i="4" s="1"/>
  <c r="D287" i="5" l="1"/>
  <c r="D286" i="5"/>
  <c r="E17" i="4" l="1"/>
  <c r="F17" i="4" s="1"/>
  <c r="H17" i="4" s="1"/>
  <c r="E19" i="4" l="1"/>
  <c r="F19" i="4" s="1"/>
  <c r="H19" i="4" s="1"/>
  <c r="H43" i="4" s="1"/>
  <c r="C53" i="4" l="1"/>
  <c r="E53" i="4" s="1"/>
  <c r="F53" i="4" s="1"/>
  <c r="G5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52" i="4" l="1"/>
  <c r="H42" i="4" l="1"/>
  <c r="H45" i="4" s="1"/>
  <c r="E52" i="4"/>
  <c r="F52" i="4" s="1"/>
  <c r="G52" i="4" s="1"/>
  <c r="H46" i="4" l="1"/>
  <c r="C51" i="4" l="1"/>
  <c r="C55" i="4" s="1"/>
  <c r="E55" i="4" l="1"/>
  <c r="E51" i="4"/>
  <c r="F51" i="4" s="1"/>
  <c r="C56" i="4"/>
  <c r="E56" i="4" s="1"/>
  <c r="C57" i="4"/>
  <c r="C59" i="4"/>
  <c r="C58" i="4"/>
  <c r="E58" i="4" s="1"/>
  <c r="I46" i="4"/>
  <c r="F58" i="4" l="1"/>
  <c r="G58" i="4" s="1"/>
  <c r="F55" i="4"/>
  <c r="G55" i="4" s="1"/>
  <c r="F56" i="4"/>
  <c r="G56" i="4" s="1"/>
  <c r="C54" i="4"/>
  <c r="G51" i="4"/>
  <c r="E57" i="4" l="1"/>
  <c r="E59" i="4"/>
  <c r="F57" i="4" l="1"/>
  <c r="G57" i="4" s="1"/>
  <c r="E54" i="4"/>
  <c r="E60" i="4" s="1"/>
  <c r="C60" i="4"/>
  <c r="F59" i="4"/>
  <c r="G59" i="4" s="1"/>
  <c r="F54" i="4" l="1"/>
  <c r="G54" i="4" l="1"/>
  <c r="F60" i="4"/>
  <c r="G60" i="4" l="1"/>
</calcChain>
</file>

<file path=xl/sharedStrings.xml><?xml version="1.0" encoding="utf-8"?>
<sst xmlns="http://schemas.openxmlformats.org/spreadsheetml/2006/main" count="738" uniqueCount="381">
  <si>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</si>
  <si>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</si>
  <si>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</si>
  <si>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</si>
  <si>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</si>
  <si>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</si>
  <si>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</si>
  <si>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</si>
  <si>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</si>
  <si>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</si>
  <si>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</si>
  <si>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</si>
  <si>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</si>
  <si>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</si>
  <si>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</si>
  <si>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</si>
  <si>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</si>
  <si>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</si>
  <si>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</si>
  <si>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</si>
  <si>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</si>
  <si>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</si>
  <si>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</si>
  <si>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</si>
  <si>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</si>
  <si>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</si>
  <si>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</si>
  <si>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</si>
  <si>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</si>
  <si>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</si>
  <si>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</si>
  <si>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</si>
  <si>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</si>
  <si>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</si>
  <si>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</si>
  <si>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</si>
  <si>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</si>
  <si>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</si>
  <si>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</si>
  <si>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</si>
  <si>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</si>
  <si>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</si>
  <si>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</si>
  <si>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</si>
  <si>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</si>
  <si>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</si>
  <si>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</si>
  <si>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</si>
  <si>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</si>
  <si>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</si>
  <si>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</si>
  <si>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</si>
  <si>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</si>
  <si>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</si>
  <si>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</si>
  <si>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</si>
  <si>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</si>
  <si>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</si>
  <si>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</si>
  <si>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</si>
  <si>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</si>
  <si>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</si>
  <si>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</si>
  <si>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</si>
  <si>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</si>
  <si>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</si>
  <si>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</si>
  <si>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</si>
  <si>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</si>
  <si>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</si>
  <si>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</si>
  <si>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</si>
  <si>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</si>
  <si>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</si>
  <si>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</si>
  <si>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</si>
  <si>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</si>
  <si>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</si>
  <si>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</si>
  <si>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</si>
  <si>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</si>
  <si>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</si>
  <si>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</si>
  <si>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</si>
  <si>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</si>
  <si>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</si>
  <si>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</si>
  <si>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</si>
  <si>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</si>
  <si>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</si>
  <si>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</si>
  <si>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</si>
  <si>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</si>
  <si>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</si>
  <si>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</si>
  <si>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</si>
  <si>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</si>
  <si>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</si>
  <si>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</si>
  <si>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</si>
  <si>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</si>
  <si>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</si>
  <si>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</si>
  <si>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</si>
  <si>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</si>
  <si>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</si>
  <si>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</si>
  <si>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</si>
  <si>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</si>
  <si>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</si>
  <si>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</si>
  <si>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</si>
  <si>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</si>
  <si>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</si>
  <si>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</si>
  <si>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</si>
  <si>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</si>
  <si>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</si>
  <si>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</si>
  <si>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</si>
  <si>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</si>
  <si>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</si>
  <si>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</si>
  <si>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</si>
  <si>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</si>
  <si>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</si>
  <si>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</si>
  <si>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</si>
  <si>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</si>
  <si>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</si>
  <si>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</si>
  <si>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</si>
  <si>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</si>
  <si>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</si>
  <si>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</si>
  <si>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</si>
  <si>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</si>
  <si>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</si>
  <si>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</si>
  <si>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</si>
  <si>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</si>
  <si>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</si>
  <si>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</si>
  <si>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</si>
  <si>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</si>
  <si>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</si>
  <si>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</si>
  <si>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</si>
  <si>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</si>
  <si>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</si>
  <si>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</si>
  <si>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</si>
  <si>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</si>
  <si>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</si>
  <si>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</si>
  <si>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</si>
  <si>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</si>
  <si>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</si>
  <si>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</si>
  <si>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</si>
  <si>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</si>
  <si>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</si>
  <si>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</si>
  <si>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</si>
  <si>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</si>
  <si>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</si>
  <si>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</si>
  <si>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</si>
  <si>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</si>
  <si>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</si>
  <si>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</si>
  <si>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</si>
  <si>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</si>
  <si>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</si>
  <si>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</si>
  <si>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</si>
  <si>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</si>
  <si>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</si>
  <si>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</si>
  <si>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</si>
  <si>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</si>
  <si>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</si>
  <si>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</si>
  <si>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</si>
  <si>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</si>
  <si>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</si>
  <si>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</si>
  <si>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</si>
  <si>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</si>
  <si>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</si>
  <si>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</si>
  <si>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</si>
  <si>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</si>
  <si>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</si>
  <si>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</si>
  <si>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</si>
  <si>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</si>
  <si>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</si>
  <si>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</si>
  <si>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</si>
  <si>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</si>
  <si>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</si>
  <si>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</si>
  <si>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</si>
  <si>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</si>
  <si>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</si>
  <si>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</si>
  <si>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</si>
  <si>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</si>
  <si>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</si>
  <si>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</si>
  <si>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</si>
  <si>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</si>
  <si>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</si>
  <si>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</si>
  <si>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</si>
  <si>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</si>
  <si>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</si>
  <si>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</si>
  <si>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</si>
  <si>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</si>
  <si>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</si>
  <si>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</si>
  <si>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</si>
  <si>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</si>
  <si>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</si>
  <si>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</si>
  <si>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</si>
  <si>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</si>
  <si>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</si>
  <si>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</si>
  <si>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</si>
  <si>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</si>
  <si>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</si>
  <si>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</si>
  <si>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</si>
  <si>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</si>
  <si>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</si>
  <si>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</si>
  <si>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</si>
  <si>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</si>
  <si>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</si>
  <si>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</si>
  <si>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</si>
  <si>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</si>
  <si>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</si>
  <si>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</si>
  <si>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</si>
  <si>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</si>
  <si>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</si>
  <si>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</si>
  <si>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</si>
  <si>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</si>
  <si>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</si>
  <si>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</si>
  <si>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</si>
  <si>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</si>
  <si>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</si>
  <si>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</si>
  <si>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</si>
  <si>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</si>
  <si>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</si>
  <si>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</si>
  <si>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</si>
  <si>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</si>
  <si>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</si>
  <si>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</si>
  <si>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</si>
  <si>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</si>
  <si>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</si>
  <si>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</si>
  <si>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</si>
  <si>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</si>
  <si>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</si>
  <si>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</si>
  <si>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</si>
  <si>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</si>
  <si>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</si>
  <si>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</si>
  <si>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</si>
  <si>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</si>
  <si>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</si>
  <si>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</si>
  <si>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</si>
  <si>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</si>
  <si>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</si>
  <si>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</si>
  <si>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</si>
  <si>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</si>
  <si>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</si>
  <si>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</si>
  <si>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</si>
  <si>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</si>
  <si>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</si>
  <si>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</si>
  <si>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</si>
  <si>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</si>
  <si>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</si>
  <si>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</si>
  <si>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</si>
  <si>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</si>
  <si>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</si>
  <si>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</si>
  <si>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</si>
  <si>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</si>
  <si>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</si>
  <si>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</si>
  <si>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</si>
  <si>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</si>
  <si>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</si>
  <si>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</si>
  <si>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</si>
  <si>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</si>
  <si>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</si>
  <si>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</si>
  <si>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</si>
  <si>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</si>
  <si>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</si>
  <si>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</si>
  <si>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</si>
  <si>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</si>
  <si>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</si>
  <si>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</si>
  <si>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</si>
  <si>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</si>
  <si>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</si>
  <si>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</si>
  <si>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</si>
  <si>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</si>
  <si>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</si>
  <si>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</si>
  <si>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</si>
  <si>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</si>
  <si>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</si>
  <si>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</si>
  <si>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</si>
  <si>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</si>
  <si>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</si>
  <si>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</si>
  <si>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</si>
  <si>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</si>
  <si>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</si>
  <si>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</si>
  <si>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</si>
  <si>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</si>
  <si>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</si>
  <si>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</si>
  <si>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</si>
  <si>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</si>
  <si>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</si>
  <si>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</si>
  <si>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</si>
  <si>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</si>
  <si>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</si>
  <si>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</si>
  <si>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</si>
  <si>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</si>
  <si>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</si>
  <si>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</si>
  <si>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</si>
  <si>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</si>
  <si>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</si>
  <si>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</si>
  <si>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</si>
  <si>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</si>
  <si>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</si>
  <si>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</si>
  <si>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</si>
  <si>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</si>
  <si>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</si>
  <si>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</si>
  <si>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</si>
  <si>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</si>
  <si>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</si>
  <si>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</si>
  <si>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>M_22-1-17-01-08-00-0-0048</t>
  </si>
  <si>
    <t>Строительство ТП мощностью 2х6,4 МВА, КЛ-10 кВ протяженностью трассы 3,3 км, ВЛ-10 кВ протяженностью трассы 9 км для технологического присоединения энергопринимающих устройств заявителя по договору №  17-052/005-ПС-21 по адресу: Ленинградская область, Всеволожский район, деревня Новосаратовка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</si>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</sst>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5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 refreshError="1"/>
      <sheetData sheetId="1" refreshError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0" customWidth="1"/>
    <col min="2" max="2" width="58" style="61" customWidth="1"/>
    <col min="3" max="3" width="15.5703125" style="61" customWidth="1"/>
    <col min="4" max="4" width="10.5703125" style="61" customWidth="1"/>
    <col min="5" max="5" width="16.57031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20" width="0" style="61" hidden="1" customWidth="1"/>
    <col min="21" max="16384" width="9.140625" style="61"/>
  </cols>
  <sheetData>
    <row r="1" spans="1:16" x14ac:dyDescent="0.25">
      <c r="H1" s="7" t="s">
        <v>37</v>
      </c>
    </row>
    <row r="3" spans="1:16" x14ac:dyDescent="0.25">
      <c r="A3" s="62" t="s">
        <v>19</v>
      </c>
    </row>
    <row r="5" spans="1:16" ht="43.5" customHeight="1" x14ac:dyDescent="0.25">
      <c r="A5" s="110" t="s">
        <v>376</v>
      </c>
      <c r="B5" s="111"/>
      <c r="C5" s="111"/>
      <c r="D5" s="111"/>
      <c r="E5" s="111"/>
      <c r="F5" s="111"/>
    </row>
    <row r="7" spans="1:16" ht="21" customHeight="1" x14ac:dyDescent="0.25">
      <c r="A7" s="63" t="s">
        <v>8</v>
      </c>
      <c r="F7" s="112" t="s">
        <v>375</v>
      </c>
      <c r="G7" s="112"/>
      <c r="H7" s="112"/>
    </row>
    <row r="8" spans="1:16" x14ac:dyDescent="0.25">
      <c r="A8" s="64"/>
    </row>
    <row r="9" spans="1:16" x14ac:dyDescent="0.25">
      <c r="A9" s="63" t="s">
        <v>15</v>
      </c>
      <c r="F9" s="112" t="s">
        <v>336</v>
      </c>
      <c r="G9" s="112"/>
      <c r="H9" s="112"/>
    </row>
    <row r="10" spans="1:16" x14ac:dyDescent="0.25">
      <c r="A10" s="64"/>
    </row>
    <row r="11" spans="1:16" x14ac:dyDescent="0.25">
      <c r="A11" s="65" t="s">
        <v>20</v>
      </c>
      <c r="B11" s="66"/>
      <c r="C11" s="66"/>
    </row>
    <row r="12" spans="1:16" x14ac:dyDescent="0.25">
      <c r="H12" s="67" t="s">
        <v>380</v>
      </c>
    </row>
    <row r="13" spans="1:16" s="60" customFormat="1" ht="26.25" customHeight="1" x14ac:dyDescent="0.25">
      <c r="A13" s="108" t="s">
        <v>9</v>
      </c>
      <c r="B13" s="108" t="s">
        <v>21</v>
      </c>
      <c r="C13" s="108" t="s">
        <v>11</v>
      </c>
      <c r="D13" s="108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68"/>
      <c r="J13" s="69"/>
      <c r="K13" s="70">
        <v>7.46</v>
      </c>
    </row>
    <row r="14" spans="1:16" ht="37.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69"/>
      <c r="J14" s="69"/>
      <c r="K14" s="70">
        <v>6.16</v>
      </c>
      <c r="M14" s="71"/>
      <c r="N14" s="72"/>
      <c r="O14" s="56"/>
      <c r="P14" s="73"/>
    </row>
    <row r="15" spans="1:16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78"/>
      <c r="J15" s="78"/>
      <c r="K15" s="70">
        <v>5.62</v>
      </c>
      <c r="M15" s="71"/>
      <c r="N15" s="72"/>
      <c r="O15" s="79"/>
      <c r="P15" s="80"/>
    </row>
    <row r="16" spans="1:16" ht="15.75" x14ac:dyDescent="0.25">
      <c r="A16" s="81" t="s">
        <v>354</v>
      </c>
      <c r="B16" s="82" t="s">
        <v>96</v>
      </c>
      <c r="C16" s="83" t="s">
        <v>327</v>
      </c>
      <c r="D16" s="84">
        <v>9</v>
      </c>
      <c r="E16" s="84">
        <f>VLOOKUP(B16,'Типовые 2 кв. 2021'!B:D,3,)</f>
        <v>595638.37500000012</v>
      </c>
      <c r="F16" s="84">
        <f t="shared" ref="F16" si="0">D16*E16</f>
        <v>5360745.3750000009</v>
      </c>
      <c r="G16" s="85">
        <v>5.62</v>
      </c>
      <c r="H16" s="84">
        <f t="shared" ref="H16" si="1">F16*G16</f>
        <v>30127389.007500004</v>
      </c>
      <c r="J16" s="86"/>
      <c r="K16" s="86"/>
      <c r="M16" s="71"/>
      <c r="N16" s="72"/>
      <c r="O16" s="79"/>
      <c r="P16" s="80"/>
    </row>
    <row r="17" spans="1:16" ht="25.5" x14ac:dyDescent="0.25">
      <c r="A17" s="81" t="s">
        <v>354</v>
      </c>
      <c r="B17" s="82" t="s">
        <v>208</v>
      </c>
      <c r="C17" s="83" t="s">
        <v>327</v>
      </c>
      <c r="D17" s="84">
        <v>0.6</v>
      </c>
      <c r="E17" s="84">
        <f>VLOOKUP(B17,'Типовые 2 кв. 2021'!B:D,3,)</f>
        <v>3715257.9583333335</v>
      </c>
      <c r="F17" s="84">
        <f t="shared" ref="F17:F37" si="2">D17*E17</f>
        <v>2229154.7749999999</v>
      </c>
      <c r="G17" s="85">
        <v>5.62</v>
      </c>
      <c r="H17" s="84">
        <f t="shared" ref="H17:H37" si="3">F17*G17</f>
        <v>12527849.8355</v>
      </c>
      <c r="J17" s="86"/>
      <c r="K17" s="86"/>
      <c r="M17" s="71"/>
      <c r="N17" s="72"/>
      <c r="O17" s="79"/>
      <c r="P17" s="80"/>
    </row>
    <row r="18" spans="1:16" ht="15.75" x14ac:dyDescent="0.25">
      <c r="A18" s="81" t="s">
        <v>355</v>
      </c>
      <c r="B18" s="82" t="s">
        <v>231</v>
      </c>
      <c r="C18" s="83" t="s">
        <v>327</v>
      </c>
      <c r="D18" s="84">
        <v>2</v>
      </c>
      <c r="E18" s="84">
        <f>VLOOKUP(B18,'Типовые 2 кв. 2021'!B:D,3,)</f>
        <v>1920858.6083333334</v>
      </c>
      <c r="F18" s="84">
        <f t="shared" ref="F18" si="4">D18*E18</f>
        <v>3841717.2166666668</v>
      </c>
      <c r="G18" s="85">
        <v>5.62</v>
      </c>
      <c r="H18" s="84">
        <f t="shared" ref="H18" si="5">F18*G18</f>
        <v>21590450.757666666</v>
      </c>
      <c r="J18" s="86"/>
      <c r="K18" s="86"/>
      <c r="M18" s="71"/>
      <c r="N18" s="72"/>
      <c r="O18" s="79"/>
      <c r="P18" s="80"/>
    </row>
    <row r="19" spans="1:16" ht="15.75" x14ac:dyDescent="0.25">
      <c r="A19" s="81" t="s">
        <v>355</v>
      </c>
      <c r="B19" s="82" t="s">
        <v>225</v>
      </c>
      <c r="C19" s="83" t="s">
        <v>327</v>
      </c>
      <c r="D19" s="84">
        <v>0.7</v>
      </c>
      <c r="E19" s="84">
        <f>VLOOKUP(B19,'Типовые 2 кв. 2021'!B:D,3,)</f>
        <v>1458409.2000000002</v>
      </c>
      <c r="F19" s="84">
        <f t="shared" si="2"/>
        <v>1020886.4400000001</v>
      </c>
      <c r="G19" s="85">
        <v>5.62</v>
      </c>
      <c r="H19" s="84">
        <f t="shared" si="3"/>
        <v>5737381.7928000009</v>
      </c>
      <c r="J19" s="86"/>
      <c r="K19" s="86"/>
      <c r="M19" s="71"/>
      <c r="N19" s="72"/>
      <c r="O19" s="79"/>
      <c r="P19" s="80"/>
    </row>
    <row r="20" spans="1:16" ht="15.75" x14ac:dyDescent="0.25">
      <c r="A20" s="87" t="s">
        <v>373</v>
      </c>
      <c r="B20" s="82" t="s">
        <v>318</v>
      </c>
      <c r="C20" s="83" t="s">
        <v>353</v>
      </c>
      <c r="D20" s="84">
        <v>1</v>
      </c>
      <c r="E20" s="84">
        <f>VLOOKUP(B20,'[2]Типовые 2 кв. 2021'!B:D,3,)</f>
        <v>3794774.4833333334</v>
      </c>
      <c r="F20" s="84">
        <f t="shared" ref="F20:F25" si="6">D20*E20</f>
        <v>3794774.4833333334</v>
      </c>
      <c r="G20" s="85">
        <v>7.46</v>
      </c>
      <c r="H20" s="84">
        <f t="shared" ref="H20:H25" si="7">F20*G20</f>
        <v>28309017.645666666</v>
      </c>
      <c r="M20" s="71"/>
      <c r="N20" s="72"/>
      <c r="O20" s="79"/>
      <c r="P20" s="80"/>
    </row>
    <row r="21" spans="1:16" ht="15.75" x14ac:dyDescent="0.25">
      <c r="A21" s="87"/>
      <c r="B21" s="88" t="s">
        <v>2</v>
      </c>
      <c r="C21" s="83" t="s">
        <v>353</v>
      </c>
      <c r="D21" s="84">
        <f>D20</f>
        <v>1</v>
      </c>
      <c r="E21" s="84">
        <f>E20-E22</f>
        <v>827148.58333333349</v>
      </c>
      <c r="F21" s="84">
        <f t="shared" si="6"/>
        <v>827148.58333333349</v>
      </c>
      <c r="G21" s="85">
        <v>7.46</v>
      </c>
      <c r="H21" s="84">
        <f t="shared" si="7"/>
        <v>6170528.4316666676</v>
      </c>
      <c r="M21" s="71"/>
      <c r="N21" s="72"/>
      <c r="O21" s="79"/>
      <c r="P21" s="80"/>
    </row>
    <row r="22" spans="1:16" ht="15.75" x14ac:dyDescent="0.25">
      <c r="A22" s="87"/>
      <c r="B22" s="88" t="s">
        <v>3</v>
      </c>
      <c r="C22" s="83" t="s">
        <v>353</v>
      </c>
      <c r="D22" s="84">
        <f>D20</f>
        <v>1</v>
      </c>
      <c r="E22" s="89">
        <f>VLOOKUP(B20,'[2]Типовые 2 кв. 2021'!B:E,4,)</f>
        <v>2967625.9</v>
      </c>
      <c r="F22" s="84">
        <f t="shared" si="6"/>
        <v>2967625.9</v>
      </c>
      <c r="G22" s="85">
        <v>7.46</v>
      </c>
      <c r="H22" s="84">
        <f t="shared" si="7"/>
        <v>22138489.213999998</v>
      </c>
      <c r="M22" s="71"/>
      <c r="N22" s="72"/>
      <c r="O22" s="79"/>
      <c r="P22" s="80"/>
    </row>
    <row r="23" spans="1:16" ht="15.75" x14ac:dyDescent="0.25">
      <c r="A23" s="87" t="s">
        <v>373</v>
      </c>
      <c r="B23" s="82" t="s">
        <v>321</v>
      </c>
      <c r="C23" s="83" t="s">
        <v>353</v>
      </c>
      <c r="D23" s="84">
        <v>0</v>
      </c>
      <c r="E23" s="84">
        <f>VLOOKUP(B23,'[2]Типовые 2 кв. 2021'!B:D,3,)</f>
        <v>2566656.3583333334</v>
      </c>
      <c r="F23" s="84">
        <f t="shared" si="6"/>
        <v>0</v>
      </c>
      <c r="G23" s="85">
        <v>7.46</v>
      </c>
      <c r="H23" s="84">
        <f t="shared" si="7"/>
        <v>0</v>
      </c>
      <c r="M23" s="71"/>
      <c r="N23" s="72"/>
      <c r="O23" s="79"/>
      <c r="P23" s="80"/>
    </row>
    <row r="24" spans="1:16" ht="15.75" x14ac:dyDescent="0.25">
      <c r="A24" s="87"/>
      <c r="B24" s="88" t="s">
        <v>2</v>
      </c>
      <c r="C24" s="83" t="s">
        <v>353</v>
      </c>
      <c r="D24" s="84">
        <f>D23</f>
        <v>0</v>
      </c>
      <c r="E24" s="84">
        <f>E23-E25</f>
        <v>630916.81833333336</v>
      </c>
      <c r="F24" s="84">
        <f t="shared" si="6"/>
        <v>0</v>
      </c>
      <c r="G24" s="85">
        <v>7.46</v>
      </c>
      <c r="H24" s="84">
        <f t="shared" si="7"/>
        <v>0</v>
      </c>
      <c r="M24" s="71"/>
      <c r="N24" s="72"/>
      <c r="O24" s="79"/>
      <c r="P24" s="80"/>
    </row>
    <row r="25" spans="1:16" ht="15.75" x14ac:dyDescent="0.25">
      <c r="A25" s="87"/>
      <c r="B25" s="88" t="s">
        <v>3</v>
      </c>
      <c r="C25" s="83" t="s">
        <v>353</v>
      </c>
      <c r="D25" s="84">
        <f>D23</f>
        <v>0</v>
      </c>
      <c r="E25" s="89">
        <f>VLOOKUP(B23,'[2]Типовые 2 кв. 2021'!B:E,4,)</f>
        <v>1935739.54</v>
      </c>
      <c r="F25" s="84">
        <f t="shared" si="6"/>
        <v>0</v>
      </c>
      <c r="G25" s="85">
        <v>7.46</v>
      </c>
      <c r="H25" s="84">
        <f t="shared" si="7"/>
        <v>0</v>
      </c>
      <c r="M25" s="71"/>
      <c r="N25" s="72"/>
      <c r="O25" s="79"/>
      <c r="P25" s="80"/>
    </row>
    <row r="26" spans="1:16" ht="15.75" x14ac:dyDescent="0.25">
      <c r="A26" s="87" t="s">
        <v>373</v>
      </c>
      <c r="B26" s="82" t="s">
        <v>272</v>
      </c>
      <c r="C26" s="83" t="s">
        <v>353</v>
      </c>
      <c r="D26" s="84">
        <v>3</v>
      </c>
      <c r="E26" s="84">
        <f>VLOOKUP(B26,'[2]Типовые 2 кв. 2021'!B:D,3,)</f>
        <v>2963505.8666666667</v>
      </c>
      <c r="F26" s="84">
        <f t="shared" si="2"/>
        <v>8890517.5999999996</v>
      </c>
      <c r="G26" s="85">
        <v>7.46</v>
      </c>
      <c r="H26" s="84">
        <f t="shared" si="3"/>
        <v>66323261.295999996</v>
      </c>
      <c r="M26" s="71"/>
      <c r="N26" s="72"/>
      <c r="O26" s="79"/>
      <c r="P26" s="80"/>
    </row>
    <row r="27" spans="1:16" ht="15.75" x14ac:dyDescent="0.25">
      <c r="A27" s="87"/>
      <c r="B27" s="88" t="s">
        <v>2</v>
      </c>
      <c r="C27" s="83" t="s">
        <v>353</v>
      </c>
      <c r="D27" s="84">
        <f>D26</f>
        <v>3</v>
      </c>
      <c r="E27" s="84">
        <f>E26-E28</f>
        <v>555232.49666666659</v>
      </c>
      <c r="F27" s="84">
        <f t="shared" si="2"/>
        <v>1665697.4899999998</v>
      </c>
      <c r="G27" s="85">
        <v>7.46</v>
      </c>
      <c r="H27" s="84">
        <f t="shared" si="3"/>
        <v>12426103.275399998</v>
      </c>
      <c r="M27" s="71"/>
      <c r="N27" s="72"/>
      <c r="O27" s="79"/>
      <c r="P27" s="80"/>
    </row>
    <row r="28" spans="1:16" ht="15.75" x14ac:dyDescent="0.25">
      <c r="A28" s="87"/>
      <c r="B28" s="88" t="s">
        <v>3</v>
      </c>
      <c r="C28" s="83" t="s">
        <v>353</v>
      </c>
      <c r="D28" s="84">
        <f>D26</f>
        <v>3</v>
      </c>
      <c r="E28" s="89">
        <f>VLOOKUP(B26,'[2]Типовые 2 кв. 2021'!B:E,4,)</f>
        <v>2408273.37</v>
      </c>
      <c r="F28" s="84">
        <f t="shared" si="2"/>
        <v>7224820.1100000003</v>
      </c>
      <c r="G28" s="85">
        <v>7.46</v>
      </c>
      <c r="H28" s="84">
        <f t="shared" si="3"/>
        <v>53897158.020599999</v>
      </c>
      <c r="M28" s="71"/>
      <c r="N28" s="72"/>
      <c r="O28" s="79"/>
      <c r="P28" s="80"/>
    </row>
    <row r="29" spans="1:16" ht="15.75" x14ac:dyDescent="0.25">
      <c r="A29" s="87" t="s">
        <v>373</v>
      </c>
      <c r="B29" s="90" t="s">
        <v>269</v>
      </c>
      <c r="C29" s="83" t="s">
        <v>353</v>
      </c>
      <c r="D29" s="84">
        <v>0</v>
      </c>
      <c r="E29" s="84">
        <f>VLOOKUP(B29,'[2]Типовые 2 кв. 2021'!B:D,3,)</f>
        <v>887092.70000000007</v>
      </c>
      <c r="F29" s="84">
        <f t="shared" si="2"/>
        <v>0</v>
      </c>
      <c r="G29" s="85">
        <v>7.46</v>
      </c>
      <c r="H29" s="84">
        <f t="shared" si="3"/>
        <v>0</v>
      </c>
      <c r="M29" s="71"/>
      <c r="N29" s="72"/>
      <c r="O29" s="79"/>
      <c r="P29" s="80"/>
    </row>
    <row r="30" spans="1:16" ht="15.75" x14ac:dyDescent="0.25">
      <c r="A30" s="87"/>
      <c r="B30" s="88" t="s">
        <v>2</v>
      </c>
      <c r="C30" s="83" t="s">
        <v>353</v>
      </c>
      <c r="D30" s="84">
        <f>D29</f>
        <v>0</v>
      </c>
      <c r="E30" s="84">
        <f>E29-E31</f>
        <v>209917.51000000013</v>
      </c>
      <c r="F30" s="84">
        <f t="shared" si="2"/>
        <v>0</v>
      </c>
      <c r="G30" s="85">
        <v>7.46</v>
      </c>
      <c r="H30" s="84">
        <f t="shared" si="3"/>
        <v>0</v>
      </c>
      <c r="M30" s="71"/>
      <c r="N30" s="72"/>
      <c r="O30" s="79"/>
      <c r="P30" s="80"/>
    </row>
    <row r="31" spans="1:16" ht="15.75" x14ac:dyDescent="0.25">
      <c r="A31" s="87"/>
      <c r="B31" s="88" t="s">
        <v>3</v>
      </c>
      <c r="C31" s="83" t="s">
        <v>353</v>
      </c>
      <c r="D31" s="84">
        <f>D29</f>
        <v>0</v>
      </c>
      <c r="E31" s="89">
        <f>VLOOKUP(B29,'[2]Типовые 2 кв. 2021'!B:E,4,)</f>
        <v>677175.19</v>
      </c>
      <c r="F31" s="84">
        <f t="shared" si="2"/>
        <v>0</v>
      </c>
      <c r="G31" s="85">
        <v>7.46</v>
      </c>
      <c r="H31" s="84">
        <f t="shared" si="3"/>
        <v>0</v>
      </c>
      <c r="M31" s="71"/>
      <c r="N31" s="72"/>
      <c r="O31" s="79"/>
      <c r="P31" s="80"/>
    </row>
    <row r="32" spans="1:16" ht="15.75" x14ac:dyDescent="0.25">
      <c r="A32" s="87" t="s">
        <v>373</v>
      </c>
      <c r="B32" s="90" t="s">
        <v>267</v>
      </c>
      <c r="C32" s="83" t="s">
        <v>353</v>
      </c>
      <c r="D32" s="84">
        <v>0</v>
      </c>
      <c r="E32" s="84">
        <f>VLOOKUP(B32,'[2]Типовые 2 кв. 2021'!B:D,3,)</f>
        <v>793571.3666666667</v>
      </c>
      <c r="F32" s="84">
        <f t="shared" si="2"/>
        <v>0</v>
      </c>
      <c r="G32" s="85">
        <v>7.46</v>
      </c>
      <c r="H32" s="84">
        <f t="shared" si="3"/>
        <v>0</v>
      </c>
      <c r="M32" s="71"/>
      <c r="N32" s="72"/>
      <c r="O32" s="79"/>
      <c r="P32" s="80"/>
    </row>
    <row r="33" spans="1:16" ht="15.75" x14ac:dyDescent="0.25">
      <c r="A33" s="87"/>
      <c r="B33" s="88" t="s">
        <v>2</v>
      </c>
      <c r="C33" s="83" t="s">
        <v>353</v>
      </c>
      <c r="D33" s="84">
        <f>D32</f>
        <v>0</v>
      </c>
      <c r="E33" s="84">
        <f>E32-E34</f>
        <v>189562.2466666667</v>
      </c>
      <c r="F33" s="84">
        <f t="shared" si="2"/>
        <v>0</v>
      </c>
      <c r="G33" s="85">
        <v>7.46</v>
      </c>
      <c r="H33" s="84">
        <f t="shared" si="3"/>
        <v>0</v>
      </c>
      <c r="M33" s="71"/>
      <c r="N33" s="72"/>
      <c r="O33" s="79"/>
      <c r="P33" s="80"/>
    </row>
    <row r="34" spans="1:16" ht="15.75" x14ac:dyDescent="0.25">
      <c r="A34" s="87"/>
      <c r="B34" s="88" t="s">
        <v>3</v>
      </c>
      <c r="C34" s="83" t="s">
        <v>353</v>
      </c>
      <c r="D34" s="84">
        <f>D32</f>
        <v>0</v>
      </c>
      <c r="E34" s="89">
        <f>VLOOKUP(B32,'[2]Типовые 2 кв. 2021'!B:E,4,)</f>
        <v>604009.12</v>
      </c>
      <c r="F34" s="84">
        <f t="shared" si="2"/>
        <v>0</v>
      </c>
      <c r="G34" s="85">
        <v>7.46</v>
      </c>
      <c r="H34" s="84">
        <f t="shared" si="3"/>
        <v>0</v>
      </c>
      <c r="M34" s="71"/>
      <c r="N34" s="72"/>
      <c r="O34" s="79"/>
      <c r="P34" s="80"/>
    </row>
    <row r="35" spans="1:16" ht="15.75" x14ac:dyDescent="0.25">
      <c r="A35" s="87" t="s">
        <v>373</v>
      </c>
      <c r="B35" s="90" t="s">
        <v>265</v>
      </c>
      <c r="C35" s="83" t="s">
        <v>353</v>
      </c>
      <c r="D35" s="84">
        <v>0</v>
      </c>
      <c r="E35" s="84">
        <f>VLOOKUP(B35,'[2]Типовые 2 кв. 2021'!B:D,3,)</f>
        <v>760583.37500000012</v>
      </c>
      <c r="F35" s="84">
        <f t="shared" si="2"/>
        <v>0</v>
      </c>
      <c r="G35" s="85">
        <v>7.46</v>
      </c>
      <c r="H35" s="84">
        <f t="shared" si="3"/>
        <v>0</v>
      </c>
      <c r="M35" s="71"/>
      <c r="N35" s="72"/>
      <c r="O35" s="79"/>
      <c r="P35" s="80"/>
    </row>
    <row r="36" spans="1:16" ht="15.75" x14ac:dyDescent="0.25">
      <c r="A36" s="87"/>
      <c r="B36" s="88" t="s">
        <v>2</v>
      </c>
      <c r="C36" s="83" t="s">
        <v>353</v>
      </c>
      <c r="D36" s="84">
        <f>D35</f>
        <v>0</v>
      </c>
      <c r="E36" s="84">
        <f>E35-E37</f>
        <v>183930.37500000012</v>
      </c>
      <c r="F36" s="84">
        <f t="shared" si="2"/>
        <v>0</v>
      </c>
      <c r="G36" s="85">
        <v>7.46</v>
      </c>
      <c r="H36" s="84">
        <f t="shared" si="3"/>
        <v>0</v>
      </c>
      <c r="M36" s="71"/>
      <c r="N36" s="72"/>
      <c r="O36" s="79"/>
      <c r="P36" s="80"/>
    </row>
    <row r="37" spans="1:16" ht="15.75" x14ac:dyDescent="0.25">
      <c r="A37" s="87"/>
      <c r="B37" s="88" t="s">
        <v>3</v>
      </c>
      <c r="C37" s="83" t="s">
        <v>353</v>
      </c>
      <c r="D37" s="84">
        <f>D35</f>
        <v>0</v>
      </c>
      <c r="E37" s="89">
        <f>VLOOKUP(B35,'[2]Типовые 2 кв. 2021'!B:E,4,)</f>
        <v>576653</v>
      </c>
      <c r="F37" s="84">
        <f t="shared" si="2"/>
        <v>0</v>
      </c>
      <c r="G37" s="85">
        <v>7.46</v>
      </c>
      <c r="H37" s="84">
        <f t="shared" si="3"/>
        <v>0</v>
      </c>
      <c r="M37" s="71"/>
      <c r="N37" s="72"/>
      <c r="O37" s="79"/>
      <c r="P37" s="80"/>
    </row>
    <row r="38" spans="1:16" ht="15.75" x14ac:dyDescent="0.25">
      <c r="A38" s="87" t="s">
        <v>373</v>
      </c>
      <c r="B38" s="90" t="s">
        <v>263</v>
      </c>
      <c r="C38" s="83" t="s">
        <v>353</v>
      </c>
      <c r="D38" s="84">
        <v>0</v>
      </c>
      <c r="E38" s="84">
        <f>VLOOKUP(B38,'[2]Типовые 2 кв. 2021'!B:D,3,)</f>
        <v>733351.16666666674</v>
      </c>
      <c r="F38" s="84">
        <f t="shared" ref="F38:F40" si="8">D38*E38</f>
        <v>0</v>
      </c>
      <c r="G38" s="85">
        <v>7.46</v>
      </c>
      <c r="H38" s="84">
        <f t="shared" ref="H38:H40" si="9">F38*G38</f>
        <v>0</v>
      </c>
      <c r="M38" s="71"/>
      <c r="N38" s="72"/>
      <c r="O38" s="79"/>
      <c r="P38" s="80"/>
    </row>
    <row r="39" spans="1:16" ht="15.75" x14ac:dyDescent="0.25">
      <c r="A39" s="87"/>
      <c r="B39" s="88" t="s">
        <v>2</v>
      </c>
      <c r="C39" s="83" t="s">
        <v>353</v>
      </c>
      <c r="D39" s="84">
        <f>D38</f>
        <v>0</v>
      </c>
      <c r="E39" s="84">
        <f>E38-E40</f>
        <v>175097.92666666675</v>
      </c>
      <c r="F39" s="84">
        <f t="shared" si="8"/>
        <v>0</v>
      </c>
      <c r="G39" s="85">
        <v>7.46</v>
      </c>
      <c r="H39" s="84">
        <f t="shared" si="9"/>
        <v>0</v>
      </c>
      <c r="M39" s="71"/>
      <c r="N39" s="72"/>
      <c r="O39" s="79"/>
      <c r="P39" s="80"/>
    </row>
    <row r="40" spans="1:16" ht="15.75" x14ac:dyDescent="0.25">
      <c r="A40" s="87"/>
      <c r="B40" s="88" t="s">
        <v>3</v>
      </c>
      <c r="C40" s="83" t="s">
        <v>353</v>
      </c>
      <c r="D40" s="84">
        <f>D38</f>
        <v>0</v>
      </c>
      <c r="E40" s="89">
        <f>VLOOKUP(B38,'[2]Типовые 2 кв. 2021'!B:E,4,)</f>
        <v>558253.24</v>
      </c>
      <c r="F40" s="84">
        <f t="shared" si="8"/>
        <v>0</v>
      </c>
      <c r="G40" s="85">
        <v>7.46</v>
      </c>
      <c r="H40" s="84">
        <f t="shared" si="9"/>
        <v>0</v>
      </c>
      <c r="M40" s="71"/>
      <c r="N40" s="72"/>
      <c r="O40" s="79"/>
      <c r="P40" s="80"/>
    </row>
    <row r="41" spans="1:16" x14ac:dyDescent="0.25">
      <c r="A41" s="87"/>
      <c r="B41" s="76"/>
      <c r="C41" s="83"/>
      <c r="D41" s="85"/>
      <c r="E41" s="85"/>
      <c r="F41" s="85"/>
      <c r="G41" s="85"/>
      <c r="H41" s="85"/>
    </row>
    <row r="42" spans="1:16" x14ac:dyDescent="0.25">
      <c r="A42" s="87"/>
      <c r="B42" s="75" t="s">
        <v>12</v>
      </c>
      <c r="C42" s="83"/>
      <c r="D42" s="85"/>
      <c r="E42" s="85"/>
      <c r="F42" s="85"/>
      <c r="G42" s="85"/>
      <c r="H42" s="85">
        <f>SUM(H43:H44)</f>
        <v>164615350.33513331</v>
      </c>
    </row>
    <row r="43" spans="1:16" x14ac:dyDescent="0.25">
      <c r="A43" s="87"/>
      <c r="B43" s="91" t="s">
        <v>2</v>
      </c>
      <c r="C43" s="83"/>
      <c r="D43" s="85"/>
      <c r="E43" s="85"/>
      <c r="F43" s="85"/>
      <c r="G43" s="85"/>
      <c r="H43" s="85">
        <f>H17+H19+H39+H30+H27+H18+H33+H36+H21+H24+H16</f>
        <v>88579703.100533336</v>
      </c>
    </row>
    <row r="44" spans="1:16" x14ac:dyDescent="0.25">
      <c r="A44" s="87"/>
      <c r="B44" s="91" t="s">
        <v>3</v>
      </c>
      <c r="C44" s="83"/>
      <c r="D44" s="85"/>
      <c r="E44" s="85"/>
      <c r="F44" s="85"/>
      <c r="G44" s="85"/>
      <c r="H44" s="85">
        <f>H40+H31+H28+H37+H34+H22+H25</f>
        <v>76035647.234599993</v>
      </c>
    </row>
    <row r="45" spans="1:16" x14ac:dyDescent="0.25">
      <c r="A45" s="74" t="s">
        <v>24</v>
      </c>
      <c r="B45" s="75" t="s">
        <v>31</v>
      </c>
      <c r="C45" s="83"/>
      <c r="D45" s="85"/>
      <c r="E45" s="85"/>
      <c r="F45" s="85"/>
      <c r="G45" s="85"/>
      <c r="H45" s="85">
        <f>H42*0.08</f>
        <v>13169228.026810665</v>
      </c>
    </row>
    <row r="46" spans="1:16" x14ac:dyDescent="0.25">
      <c r="A46" s="74" t="s">
        <v>26</v>
      </c>
      <c r="B46" s="75" t="s">
        <v>25</v>
      </c>
      <c r="C46" s="83"/>
      <c r="D46" s="85"/>
      <c r="E46" s="85"/>
      <c r="F46" s="85"/>
      <c r="G46" s="85"/>
      <c r="H46" s="92">
        <f>H45+H42</f>
        <v>177784578.36194399</v>
      </c>
      <c r="I46" s="93">
        <f>H46-(SUM(C51:C53))</f>
        <v>0</v>
      </c>
    </row>
    <row r="47" spans="1:16" x14ac:dyDescent="0.25">
      <c r="A47" s="94"/>
      <c r="B47" s="78"/>
      <c r="C47" s="78"/>
    </row>
    <row r="48" spans="1:16" x14ac:dyDescent="0.25">
      <c r="A48" s="66" t="s">
        <v>13</v>
      </c>
      <c r="B48" s="78"/>
      <c r="C48" s="78"/>
    </row>
    <row r="49" spans="1:12" x14ac:dyDescent="0.25">
      <c r="A49" s="95"/>
      <c r="B49" s="78"/>
      <c r="C49" s="78"/>
      <c r="H49" s="67" t="s">
        <v>380</v>
      </c>
    </row>
    <row r="50" spans="1:12" ht="63.75" customHeight="1" x14ac:dyDescent="0.25">
      <c r="A50" s="96" t="s">
        <v>9</v>
      </c>
      <c r="B50" s="96" t="s">
        <v>0</v>
      </c>
      <c r="C50" s="97" t="s">
        <v>44</v>
      </c>
      <c r="D50" s="96" t="s">
        <v>40</v>
      </c>
      <c r="E50" s="96" t="s">
        <v>16</v>
      </c>
      <c r="F50" s="96" t="s">
        <v>17</v>
      </c>
      <c r="G50" s="96" t="s">
        <v>18</v>
      </c>
      <c r="H50" s="96" t="s">
        <v>374</v>
      </c>
    </row>
    <row r="51" spans="1:12" ht="15.75" x14ac:dyDescent="0.25">
      <c r="A51" s="98">
        <v>1</v>
      </c>
      <c r="B51" s="91" t="s">
        <v>1</v>
      </c>
      <c r="C51" s="99">
        <f>H45</f>
        <v>13169228.026810665</v>
      </c>
      <c r="D51" s="100">
        <v>1.117309428</v>
      </c>
      <c r="E51" s="59">
        <f>C51*D51</f>
        <v>14714102.633837393</v>
      </c>
      <c r="F51" s="59">
        <f>E51*0.2</f>
        <v>2942820.5267674788</v>
      </c>
      <c r="G51" s="59">
        <f>E51+F51</f>
        <v>17656923.160604872</v>
      </c>
      <c r="H51" s="84">
        <f t="shared" ref="H51:H59" si="10">G51*0.63</f>
        <v>11123861.59118107</v>
      </c>
      <c r="I51" s="71">
        <v>1069.3502562076937</v>
      </c>
      <c r="J51" s="72"/>
      <c r="K51" s="79"/>
      <c r="L51" s="101"/>
    </row>
    <row r="52" spans="1:12" ht="15.75" x14ac:dyDescent="0.25">
      <c r="A52" s="98">
        <v>2</v>
      </c>
      <c r="B52" s="91" t="s">
        <v>2</v>
      </c>
      <c r="C52" s="102">
        <f>H43</f>
        <v>88579703.100533336</v>
      </c>
      <c r="D52" s="100">
        <v>1.117309428</v>
      </c>
      <c r="E52" s="59">
        <f t="shared" ref="E52:E59" si="11">C52*D52</f>
        <v>98970937.403666735</v>
      </c>
      <c r="F52" s="59">
        <f t="shared" ref="F52:F59" si="12">E52*0.2</f>
        <v>19794187.480733346</v>
      </c>
      <c r="G52" s="59">
        <f t="shared" ref="G52:G59" si="13">E52+F52</f>
        <v>118765124.88440008</v>
      </c>
      <c r="H52" s="84">
        <f t="shared" si="10"/>
        <v>74822028.67717205</v>
      </c>
      <c r="I52" s="71">
        <v>17954.741458168504</v>
      </c>
      <c r="J52" s="72"/>
      <c r="K52" s="79"/>
      <c r="L52" s="101"/>
    </row>
    <row r="53" spans="1:12" ht="15.75" x14ac:dyDescent="0.25">
      <c r="A53" s="98">
        <v>3</v>
      </c>
      <c r="B53" s="91" t="s">
        <v>3</v>
      </c>
      <c r="C53" s="102">
        <f>H44</f>
        <v>76035647.234599993</v>
      </c>
      <c r="D53" s="100">
        <v>1.117309428</v>
      </c>
      <c r="E53" s="59">
        <f t="shared" si="11"/>
        <v>84955345.519300699</v>
      </c>
      <c r="F53" s="59">
        <f t="shared" si="12"/>
        <v>16991069.10386014</v>
      </c>
      <c r="G53" s="59">
        <f t="shared" si="13"/>
        <v>101946414.62316084</v>
      </c>
      <c r="H53" s="84">
        <f t="shared" si="10"/>
        <v>64226241.212591328</v>
      </c>
      <c r="I53" s="71">
        <v>0</v>
      </c>
      <c r="J53" s="72"/>
      <c r="K53" s="79"/>
      <c r="L53" s="101"/>
    </row>
    <row r="54" spans="1:12" ht="15.75" x14ac:dyDescent="0.25">
      <c r="A54" s="98">
        <v>4</v>
      </c>
      <c r="B54" s="91" t="s">
        <v>7</v>
      </c>
      <c r="C54" s="102">
        <f>SUM(C55:C59)</f>
        <v>29458904.634574119</v>
      </c>
      <c r="D54" s="100">
        <v>1.117309428</v>
      </c>
      <c r="E54" s="59">
        <f t="shared" si="11"/>
        <v>32914711.886762559</v>
      </c>
      <c r="F54" s="59">
        <f t="shared" si="12"/>
        <v>6582942.3773525124</v>
      </c>
      <c r="G54" s="59">
        <f t="shared" si="13"/>
        <v>39497654.264115073</v>
      </c>
      <c r="H54" s="84">
        <f t="shared" si="10"/>
        <v>24883522.186392497</v>
      </c>
      <c r="I54" s="71">
        <v>2392.0830556238006</v>
      </c>
      <c r="J54" s="72"/>
      <c r="K54" s="79"/>
      <c r="L54" s="101"/>
    </row>
    <row r="55" spans="1:12" ht="15.75" x14ac:dyDescent="0.25">
      <c r="A55" s="81" t="s">
        <v>356</v>
      </c>
      <c r="B55" s="91" t="s">
        <v>4</v>
      </c>
      <c r="C55" s="102">
        <f>SUM(C51:C53)*I55</f>
        <v>1724510.4101108566</v>
      </c>
      <c r="D55" s="100">
        <v>1.117309428</v>
      </c>
      <c r="E55" s="59">
        <f t="shared" si="11"/>
        <v>1926811.7399010067</v>
      </c>
      <c r="F55" s="59">
        <f t="shared" si="12"/>
        <v>385362.34798020136</v>
      </c>
      <c r="G55" s="59">
        <f t="shared" si="13"/>
        <v>2312174.0878812079</v>
      </c>
      <c r="H55" s="84">
        <f t="shared" si="10"/>
        <v>1456669.6753651609</v>
      </c>
      <c r="I55" s="103">
        <v>9.7000000000000003E-3</v>
      </c>
      <c r="J55" s="72"/>
      <c r="K55" s="79"/>
      <c r="L55" s="101"/>
    </row>
    <row r="56" spans="1:12" ht="15.75" x14ac:dyDescent="0.25">
      <c r="A56" s="81" t="s">
        <v>357</v>
      </c>
      <c r="B56" s="104" t="s">
        <v>38</v>
      </c>
      <c r="C56" s="102">
        <f>SUM(C51:C53)*I56</f>
        <v>3804589.9769456014</v>
      </c>
      <c r="D56" s="100">
        <v>1.117309428</v>
      </c>
      <c r="E56" s="59">
        <f t="shared" si="11"/>
        <v>4250904.2509156233</v>
      </c>
      <c r="F56" s="59">
        <f t="shared" si="12"/>
        <v>850180.85018312465</v>
      </c>
      <c r="G56" s="59">
        <f t="shared" si="13"/>
        <v>5101085.1010987479</v>
      </c>
      <c r="H56" s="84">
        <f t="shared" si="10"/>
        <v>3213683.613692211</v>
      </c>
      <c r="I56" s="103">
        <v>2.1399999999999999E-2</v>
      </c>
      <c r="J56" s="72"/>
      <c r="K56" s="79"/>
      <c r="L56" s="101"/>
    </row>
    <row r="57" spans="1:12" ht="15.75" x14ac:dyDescent="0.25">
      <c r="A57" s="81" t="s">
        <v>358</v>
      </c>
      <c r="B57" s="104" t="s">
        <v>39</v>
      </c>
      <c r="C57" s="102">
        <f>SUM(C51:C53)*I57</f>
        <v>15005018.413748072</v>
      </c>
      <c r="D57" s="100">
        <v>1.117309428</v>
      </c>
      <c r="E57" s="59">
        <f t="shared" si="11"/>
        <v>16765248.540994326</v>
      </c>
      <c r="F57" s="59">
        <f t="shared" si="12"/>
        <v>3353049.7081988654</v>
      </c>
      <c r="G57" s="59">
        <f t="shared" si="13"/>
        <v>20118298.249193192</v>
      </c>
      <c r="H57" s="84">
        <f t="shared" si="10"/>
        <v>12674527.896991711</v>
      </c>
      <c r="I57" s="103">
        <v>8.4400000000000003E-2</v>
      </c>
      <c r="J57" s="72"/>
      <c r="K57" s="79"/>
      <c r="L57" s="101"/>
    </row>
    <row r="58" spans="1:12" ht="15.75" x14ac:dyDescent="0.25">
      <c r="A58" s="81" t="s">
        <v>359</v>
      </c>
      <c r="B58" s="91" t="s">
        <v>6</v>
      </c>
      <c r="C58" s="102">
        <f>SUM(C51:C53)*I58</f>
        <v>5066860.4833154036</v>
      </c>
      <c r="D58" s="100">
        <v>1.117309428</v>
      </c>
      <c r="E58" s="59">
        <f t="shared" si="11"/>
        <v>5661250.9883689368</v>
      </c>
      <c r="F58" s="59">
        <f t="shared" si="12"/>
        <v>1132250.1976737874</v>
      </c>
      <c r="G58" s="59">
        <f t="shared" si="13"/>
        <v>6793501.1860427242</v>
      </c>
      <c r="H58" s="84">
        <f t="shared" si="10"/>
        <v>4279905.7472069161</v>
      </c>
      <c r="I58" s="103">
        <v>2.8500000000000001E-2</v>
      </c>
      <c r="J58" s="72"/>
      <c r="K58" s="79"/>
      <c r="L58" s="101"/>
    </row>
    <row r="59" spans="1:12" x14ac:dyDescent="0.25">
      <c r="A59" s="81" t="s">
        <v>360</v>
      </c>
      <c r="B59" s="91" t="s">
        <v>5</v>
      </c>
      <c r="C59" s="102">
        <f>SUM(C51:C53)*I59</f>
        <v>3857925.3504541847</v>
      </c>
      <c r="D59" s="100">
        <v>1.117309428</v>
      </c>
      <c r="E59" s="59">
        <f t="shared" si="11"/>
        <v>4310496.3665826647</v>
      </c>
      <c r="F59" s="59">
        <f t="shared" si="12"/>
        <v>862099.27331653296</v>
      </c>
      <c r="G59" s="59">
        <f t="shared" si="13"/>
        <v>5172595.639899198</v>
      </c>
      <c r="H59" s="84">
        <f t="shared" si="10"/>
        <v>3258735.2531364947</v>
      </c>
      <c r="I59" s="105">
        <v>2.1700000000000001E-2</v>
      </c>
    </row>
    <row r="60" spans="1:12" x14ac:dyDescent="0.25">
      <c r="A60" s="87"/>
      <c r="B60" s="106" t="s">
        <v>361</v>
      </c>
      <c r="C60" s="102">
        <f>SUM(C51:C54)</f>
        <v>207243482.99651811</v>
      </c>
      <c r="D60" s="100">
        <v>1.117309428</v>
      </c>
      <c r="E60" s="59">
        <f>SUM(E51:E54)</f>
        <v>231555097.4435674</v>
      </c>
      <c r="F60" s="59">
        <f>SUM(F51:F54)</f>
        <v>46311019.488713481</v>
      </c>
      <c r="G60" s="59">
        <f>SUM(G51:G54)</f>
        <v>277866116.9322809</v>
      </c>
      <c r="H60" s="84">
        <f>G60*0.63</f>
        <v>175055653.66733697</v>
      </c>
      <c r="I60" s="61">
        <f>H60/1000</f>
        <v>175055.65366733697</v>
      </c>
    </row>
    <row r="62" spans="1:12" s="78" customFormat="1" ht="12.75" x14ac:dyDescent="0.2">
      <c r="A62" s="3" t="s">
        <v>28</v>
      </c>
      <c r="B62" s="3"/>
      <c r="C62" s="2"/>
      <c r="D62" s="2"/>
      <c r="E62" s="2"/>
    </row>
    <row r="63" spans="1:12" s="69" customFormat="1" ht="67.5" customHeight="1" x14ac:dyDescent="0.25">
      <c r="A63" s="4" t="s">
        <v>29</v>
      </c>
      <c r="B63" s="107" t="s">
        <v>377</v>
      </c>
      <c r="C63" s="107"/>
      <c r="D63" s="107"/>
      <c r="E63" s="107"/>
      <c r="F63" s="107"/>
      <c r="G63" s="107"/>
    </row>
    <row r="64" spans="1:12" s="69" customFormat="1" ht="40.5" customHeight="1" x14ac:dyDescent="0.25">
      <c r="A64" s="4" t="s">
        <v>30</v>
      </c>
      <c r="B64" s="107" t="s">
        <v>362</v>
      </c>
      <c r="C64" s="107"/>
      <c r="D64" s="107"/>
      <c r="E64" s="107"/>
      <c r="F64" s="107"/>
      <c r="G64" s="107"/>
      <c r="H64" s="68"/>
      <c r="I64" s="68" t="s">
        <v>369</v>
      </c>
      <c r="J64" s="69">
        <v>7.46</v>
      </c>
    </row>
    <row r="65" spans="1:10" s="69" customFormat="1" ht="28.5" customHeight="1" x14ac:dyDescent="0.25">
      <c r="A65" s="4" t="s">
        <v>32</v>
      </c>
      <c r="B65" s="107" t="s">
        <v>33</v>
      </c>
      <c r="C65" s="107"/>
      <c r="D65" s="107"/>
      <c r="E65" s="107"/>
      <c r="F65" s="107"/>
      <c r="G65" s="107"/>
      <c r="I65" s="69" t="s">
        <v>367</v>
      </c>
      <c r="J65" s="69">
        <v>5.62</v>
      </c>
    </row>
    <row r="66" spans="1:10" s="78" customFormat="1" ht="16.5" customHeight="1" x14ac:dyDescent="0.2">
      <c r="A66" s="4" t="s">
        <v>34</v>
      </c>
      <c r="B66" s="5" t="s">
        <v>378</v>
      </c>
      <c r="C66" s="5"/>
      <c r="D66" s="2"/>
      <c r="E66" s="2"/>
      <c r="I66" s="78" t="s">
        <v>366</v>
      </c>
      <c r="J66" s="78">
        <v>6.16</v>
      </c>
    </row>
    <row r="67" spans="1:10" s="78" customFormat="1" ht="15.75" customHeight="1" x14ac:dyDescent="0.2">
      <c r="A67" s="6" t="s">
        <v>35</v>
      </c>
      <c r="B67" s="5" t="s">
        <v>379</v>
      </c>
      <c r="C67" s="5"/>
      <c r="D67" s="2"/>
      <c r="E67" s="2"/>
    </row>
    <row r="68" spans="1:10" s="78" customFormat="1" ht="18.75" customHeight="1" x14ac:dyDescent="0.2">
      <c r="A68" s="6" t="s">
        <v>36</v>
      </c>
      <c r="B68" s="5" t="s">
        <v>41</v>
      </c>
      <c r="C68" s="5"/>
      <c r="D68" s="2"/>
      <c r="E68" s="2"/>
    </row>
    <row r="69" spans="1:10" s="78" customFormat="1" ht="12.75" x14ac:dyDescent="0.2">
      <c r="A69" s="94"/>
    </row>
    <row r="70" spans="1:10" x14ac:dyDescent="0.25">
      <c r="B70" s="69"/>
    </row>
  </sheetData>
  <dataConsolidate>
    <dataRefs count="1">
      <dataRef ref="B8:B287" sheet="Типовые 2 кв. 2021"/>
    </dataRefs>
  </dataConsolidate>
  <mergeCells count="14">
    <mergeCell ref="B63:G63"/>
    <mergeCell ref="B64:G64"/>
    <mergeCell ref="B65:G6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4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4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B38 B35 B29 B32 B16:B20 B26 B23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7" sqref="B227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3" t="s">
        <v>46</v>
      </c>
      <c r="C3" s="113"/>
      <c r="D3" s="113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4"/>
      <c r="D6" s="114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45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8" t="s">
        <v>367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8" t="s">
        <v>367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8" t="s">
        <v>367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8" t="s">
        <v>367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8" t="s">
        <v>367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8" t="s">
        <v>367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8" t="s">
        <v>367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8" t="s">
        <v>367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8" t="s">
        <v>367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8" t="s">
        <v>367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8" t="s">
        <v>367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8" t="s">
        <v>367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8" t="s">
        <v>367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8" t="s">
        <v>367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8" t="s">
        <v>367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8" t="s">
        <v>367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8" t="s">
        <v>367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8" t="s">
        <v>367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8" t="s">
        <v>367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8" t="s">
        <v>367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8" t="s">
        <v>367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8" t="s">
        <v>367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8" t="s">
        <v>367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8" t="s">
        <v>367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8" t="s">
        <v>367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8" t="s">
        <v>367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8" t="s">
        <v>367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8" t="s">
        <v>367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8" t="s">
        <v>367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8" t="s">
        <v>367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8" t="s">
        <v>367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8" t="s">
        <v>367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8" t="s">
        <v>367</v>
      </c>
    </row>
    <row r="216" spans="1:6" x14ac:dyDescent="0.25">
      <c r="A216" s="36">
        <v>209</v>
      </c>
      <c r="B216" s="41" t="s">
        <v>370</v>
      </c>
      <c r="C216" s="42">
        <v>13602.64</v>
      </c>
      <c r="D216" s="40">
        <f t="shared" si="3"/>
        <v>11335.533333333333</v>
      </c>
      <c r="E216" s="40"/>
      <c r="F216" s="58" t="s">
        <v>367</v>
      </c>
    </row>
    <row r="217" spans="1:6" x14ac:dyDescent="0.25">
      <c r="A217" s="36">
        <v>210</v>
      </c>
      <c r="B217" s="41" t="s">
        <v>372</v>
      </c>
      <c r="C217" s="42">
        <v>59787.55</v>
      </c>
      <c r="D217" s="40">
        <f t="shared" si="3"/>
        <v>49822.958333333336</v>
      </c>
      <c r="E217" s="40"/>
      <c r="F217" s="58" t="s">
        <v>367</v>
      </c>
    </row>
    <row r="218" spans="1:6" x14ac:dyDescent="0.25">
      <c r="A218" s="36">
        <v>211</v>
      </c>
      <c r="B218" s="41" t="s">
        <v>371</v>
      </c>
      <c r="C218" s="42">
        <v>107.95</v>
      </c>
      <c r="D218" s="40">
        <f t="shared" si="3"/>
        <v>89.958333333333343</v>
      </c>
      <c r="E218" s="40"/>
      <c r="F218" s="58" t="s">
        <v>367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8" t="s">
        <v>368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8" t="s">
        <v>368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8" t="s">
        <v>368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8" t="s">
        <v>368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8" t="s">
        <v>368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8" t="s">
        <v>368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8" t="s">
        <v>368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8" t="s">
        <v>368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8" t="s">
        <v>368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8" t="s">
        <v>368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8" t="s">
        <v>368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8" t="s">
        <v>368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8" t="s">
        <v>368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8" t="s">
        <v>368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8" t="s">
        <v>368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8" t="s">
        <v>368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8" t="s">
        <v>368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8" t="s">
        <v>368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8" t="s">
        <v>368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8" t="s">
        <v>368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8" t="s">
        <v>368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8" t="s">
        <v>368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8" t="s">
        <v>368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8" t="s">
        <v>368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8" t="s">
        <v>368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8" t="s">
        <v>368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8" t="s">
        <v>368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8" t="s">
        <v>368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8" t="s">
        <v>368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8" t="s">
        <v>368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8" t="s">
        <v>368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8" t="s">
        <v>368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8" t="s">
        <v>368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8" t="s">
        <v>368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8" t="s">
        <v>368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8" t="s">
        <v>368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8" t="s">
        <v>368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8" t="s">
        <v>368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8" t="s">
        <v>368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8" t="s">
        <v>368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8" t="s">
        <v>368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8" t="s">
        <v>368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8" t="s">
        <v>368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8" t="s">
        <v>368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8" t="s">
        <v>368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8" t="s">
        <v>368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8" t="s">
        <v>368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8" t="s">
        <v>368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8" t="s">
        <v>368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8" t="s">
        <v>368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8" t="s">
        <v>368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8" t="s">
        <v>367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8" t="s">
        <v>367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8" t="s">
        <v>367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8" t="s">
        <v>366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8" t="s">
        <v>366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8" t="s">
        <v>366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8" t="s">
        <v>368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8" t="s">
        <v>368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8" t="s">
        <v>368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8" t="s">
        <v>368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8" t="s">
        <v>368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8" t="s">
        <v>368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8" t="s">
        <v>368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8" t="s">
        <v>368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8" t="s">
        <v>368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8" t="s">
        <v>368</v>
      </c>
    </row>
    <row r="286" spans="1:6" x14ac:dyDescent="0.25">
      <c r="A286" s="36">
        <v>279</v>
      </c>
      <c r="B286" s="39" t="s">
        <v>363</v>
      </c>
      <c r="C286" s="51">
        <v>157021.46</v>
      </c>
      <c r="D286" s="51">
        <f t="shared" ref="D286:D287" si="5">C286/1.2</f>
        <v>130851.21666666666</v>
      </c>
      <c r="E286" s="51"/>
      <c r="F286" s="58" t="s">
        <v>366</v>
      </c>
    </row>
    <row r="287" spans="1:6" x14ac:dyDescent="0.25">
      <c r="A287" s="36">
        <v>280</v>
      </c>
      <c r="B287" s="39" t="s">
        <v>364</v>
      </c>
      <c r="C287" s="51">
        <v>8120.62</v>
      </c>
      <c r="D287" s="51">
        <f t="shared" si="5"/>
        <v>6767.1833333333334</v>
      </c>
      <c r="E287" s="51"/>
      <c r="F287" s="58" t="s">
        <v>366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2022-03-14T12:58:09Z</dcterms:modified>
</cp:coreProperties>
</file>