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helezova\Desktop\"/>
    </mc:Choice>
  </mc:AlternateContent>
  <xr:revisionPtr revIDLastSave="0" documentId="13_ncr:1_{0F7EF0F6-5291-4EE4-B210-110479108710}" xr6:coauthVersionLast="36" xr6:coauthVersionMax="36" xr10:uidLastSave="{00000000-0000-0000-0000-000000000000}"/>
  <bookViews>
    <workbookView xWindow="0" yWindow="0" windowWidth="21570" windowHeight="738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тек.ц.!$A$1:$H$83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2" l="1"/>
  <c r="E36" i="2"/>
  <c r="E35" i="2"/>
  <c r="E34" i="2"/>
  <c r="E36" i="1"/>
  <c r="E37" i="1"/>
  <c r="F37" i="1"/>
  <c r="E34" i="1"/>
  <c r="E35" i="1"/>
  <c r="G64" i="2" l="1"/>
  <c r="G63" i="2"/>
  <c r="G62" i="2"/>
  <c r="G61" i="2"/>
  <c r="G64" i="1"/>
  <c r="G63" i="1"/>
  <c r="G62" i="1"/>
  <c r="G61" i="1"/>
  <c r="H64" i="2" l="1"/>
  <c r="H63" i="2"/>
  <c r="H61" i="2"/>
  <c r="E37" i="2"/>
  <c r="H36" i="2"/>
  <c r="H35" i="2"/>
  <c r="F65" i="2"/>
  <c r="E65" i="2"/>
  <c r="D65" i="2"/>
  <c r="F58" i="2"/>
  <c r="E58" i="2"/>
  <c r="D58" i="2"/>
  <c r="F53" i="2"/>
  <c r="E53" i="2"/>
  <c r="D53" i="2"/>
  <c r="H51" i="2"/>
  <c r="H50" i="2"/>
  <c r="H49" i="2"/>
  <c r="H46" i="2"/>
  <c r="G46" i="2"/>
  <c r="F46" i="2"/>
  <c r="E46" i="2"/>
  <c r="D46" i="2"/>
  <c r="H45" i="2"/>
  <c r="H42" i="2"/>
  <c r="G42" i="2"/>
  <c r="F42" i="2"/>
  <c r="E42" i="2"/>
  <c r="D42" i="2"/>
  <c r="H41" i="2"/>
  <c r="G38" i="2"/>
  <c r="D38" i="2"/>
  <c r="D39" i="2" s="1"/>
  <c r="D43" i="2" s="1"/>
  <c r="F38" i="2"/>
  <c r="F39" i="2" s="1"/>
  <c r="F43" i="2" s="1"/>
  <c r="H34" i="2"/>
  <c r="G32" i="2"/>
  <c r="G39" i="2" s="1"/>
  <c r="F32" i="2"/>
  <c r="E32" i="2"/>
  <c r="D32" i="2"/>
  <c r="H31" i="2"/>
  <c r="H30" i="2"/>
  <c r="H29" i="2"/>
  <c r="H28" i="2"/>
  <c r="H32" i="2" s="1"/>
  <c r="H27" i="2"/>
  <c r="H26" i="2"/>
  <c r="H25" i="2"/>
  <c r="H24" i="2"/>
  <c r="G65" i="2" l="1"/>
  <c r="H65" i="2" s="1"/>
  <c r="E38" i="2"/>
  <c r="E39" i="2" s="1"/>
  <c r="E43" i="2" s="1"/>
  <c r="E47" i="2" s="1"/>
  <c r="E54" i="2" s="1"/>
  <c r="E59" i="2" s="1"/>
  <c r="E66" i="2" s="1"/>
  <c r="D47" i="2"/>
  <c r="D54" i="2" s="1"/>
  <c r="D59" i="2" s="1"/>
  <c r="D66" i="2" s="1"/>
  <c r="F47" i="2"/>
  <c r="F54" i="2" s="1"/>
  <c r="F59" i="2" s="1"/>
  <c r="F66" i="2" s="1"/>
  <c r="G43" i="2"/>
  <c r="G47" i="2" s="1"/>
  <c r="H62" i="2"/>
  <c r="H37" i="2"/>
  <c r="H38" i="2" s="1"/>
  <c r="H39" i="2" s="1"/>
  <c r="H43" i="2" s="1"/>
  <c r="H47" i="2" s="1"/>
  <c r="G65" i="1"/>
  <c r="E68" i="2" l="1"/>
  <c r="E69" i="2" s="1"/>
  <c r="F68" i="2"/>
  <c r="F69" i="2" s="1"/>
  <c r="D68" i="2"/>
  <c r="D69" i="2" s="1"/>
  <c r="G56" i="2"/>
  <c r="G57" i="2"/>
  <c r="H57" i="2" s="1"/>
  <c r="H65" i="1"/>
  <c r="H63" i="1"/>
  <c r="H62" i="1"/>
  <c r="H61" i="1"/>
  <c r="H36" i="1"/>
  <c r="H35" i="1"/>
  <c r="H34" i="1"/>
  <c r="H49" i="1"/>
  <c r="H50" i="1"/>
  <c r="H51" i="1"/>
  <c r="H56" i="2" l="1"/>
  <c r="G58" i="2"/>
  <c r="H58" i="2" s="1"/>
  <c r="F70" i="2"/>
  <c r="D70" i="2"/>
  <c r="E70" i="2"/>
  <c r="D53" i="1"/>
  <c r="H52" i="2" l="1"/>
  <c r="G53" i="2"/>
  <c r="E53" i="1"/>
  <c r="F53" i="1"/>
  <c r="G54" i="2" l="1"/>
  <c r="G59" i="2" s="1"/>
  <c r="G66" i="2" s="1"/>
  <c r="H53" i="2"/>
  <c r="H54" i="2" s="1"/>
  <c r="H59" i="2" s="1"/>
  <c r="D65" i="1"/>
  <c r="D58" i="1"/>
  <c r="D46" i="1"/>
  <c r="D42" i="1"/>
  <c r="D32" i="1"/>
  <c r="E65" i="1"/>
  <c r="F65" i="1"/>
  <c r="G68" i="2" l="1"/>
  <c r="G69" i="2" s="1"/>
  <c r="H69" i="2" s="1"/>
  <c r="H66" i="2"/>
  <c r="H30" i="1"/>
  <c r="E32" i="1"/>
  <c r="F32" i="1"/>
  <c r="G32" i="1"/>
  <c r="H68" i="2" l="1"/>
  <c r="H70" i="2" s="1"/>
  <c r="D6" i="2" s="1"/>
  <c r="G70" i="2"/>
  <c r="H26" i="1"/>
  <c r="D38" i="1" l="1"/>
  <c r="H27" i="1"/>
  <c r="H29" i="1"/>
  <c r="H24" i="1"/>
  <c r="G46" i="1"/>
  <c r="F46" i="1"/>
  <c r="E46" i="1"/>
  <c r="H45" i="1"/>
  <c r="G42" i="1"/>
  <c r="F42" i="1"/>
  <c r="E42" i="1"/>
  <c r="H41" i="1"/>
  <c r="H42" i="1" s="1"/>
  <c r="H31" i="1"/>
  <c r="H46" i="1" l="1"/>
  <c r="H28" i="1"/>
  <c r="E58" i="1" l="1"/>
  <c r="F58" i="1"/>
  <c r="H25" i="1" l="1"/>
  <c r="H32" i="1" s="1"/>
  <c r="H64" i="1"/>
  <c r="D39" i="1"/>
  <c r="D43" i="1" l="1"/>
  <c r="F38" i="1"/>
  <c r="G38" i="1"/>
  <c r="F39" i="1" l="1"/>
  <c r="F43" i="1" s="1"/>
  <c r="F47" i="1" s="1"/>
  <c r="D47" i="1"/>
  <c r="G39" i="1"/>
  <c r="G43" i="1" s="1"/>
  <c r="G47" i="1" s="1"/>
  <c r="F54" i="1" l="1"/>
  <c r="F59" i="1" s="1"/>
  <c r="F66" i="1" s="1"/>
  <c r="H37" i="1"/>
  <c r="H38" i="1" s="1"/>
  <c r="E38" i="1"/>
  <c r="D54" i="1"/>
  <c r="D59" i="1" s="1"/>
  <c r="D66" i="1" s="1"/>
  <c r="D68" i="1" s="1"/>
  <c r="F68" i="1" l="1"/>
  <c r="F70" i="1" s="1"/>
  <c r="H39" i="1"/>
  <c r="H43" i="1" s="1"/>
  <c r="H47" i="1" s="1"/>
  <c r="F69" i="1" l="1"/>
  <c r="E39" i="1"/>
  <c r="E43" i="1" s="1"/>
  <c r="E47" i="1" s="1"/>
  <c r="D69" i="1"/>
  <c r="G57" i="1" l="1"/>
  <c r="H57" i="1" s="1"/>
  <c r="G56" i="1"/>
  <c r="H56" i="1" s="1"/>
  <c r="E54" i="1"/>
  <c r="E59" i="1" s="1"/>
  <c r="E66" i="1" s="1"/>
  <c r="D70" i="1"/>
  <c r="G58" i="1" l="1"/>
  <c r="H58" i="1" s="1"/>
  <c r="E68" i="1"/>
  <c r="H52" i="1" l="1"/>
  <c r="G53" i="1"/>
  <c r="H53" i="1" s="1"/>
  <c r="H54" i="1" s="1"/>
  <c r="H59" i="1" s="1"/>
  <c r="E69" i="1"/>
  <c r="E70" i="1"/>
  <c r="G54" i="1" l="1"/>
  <c r="G59" i="1" l="1"/>
  <c r="G66" i="1" s="1"/>
  <c r="H66" i="1" l="1"/>
  <c r="H68" i="1" s="1"/>
  <c r="H70" i="1" s="1"/>
  <c r="G68" i="1"/>
  <c r="G69" i="1" s="1"/>
  <c r="H69" i="1" s="1"/>
  <c r="D6" i="1" l="1"/>
  <c r="G70" i="1"/>
</calcChain>
</file>

<file path=xl/sharedStrings.xml><?xml version="1.0" encoding="utf-8"?>
<sst xmlns="http://schemas.openxmlformats.org/spreadsheetml/2006/main" count="188" uniqueCount="79">
  <si>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</si>
  <si>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</si>
  <si>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</si>
  <si>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</si>
  <si>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</si>
  <si>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</si>
  <si>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</si>
  <si>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</si>
  <si>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</si>
  <si>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</si>
  <si>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</si>
  <si>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</si>
  <si>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</si>
  <si>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</si>
  <si>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</si>
  <si>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</si>
  <si>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</si>
  <si>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</si>
  <si>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</si>
  <si>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</si>
  <si>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</si>
  <si>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</si>
  <si>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</si>
  <si>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</si>
  <si>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</si>
  <si>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</si>
  <si>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</si>
  <si>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</si>
  <si>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</si>
  <si>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</si>
  <si>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</si>
  <si>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</si>
  <si>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</si>
  <si>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</si>
  <si>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</si>
  <si>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</si>
  <si>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</si>
  <si>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</si>
  <si>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</si>
  <si>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</si>
  <si>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</si>
  <si>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</si>
  <si>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</si>
  <si>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</si>
  <si>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</si>
  <si>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</si>
  <si>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</si>
  <si>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</si>
  <si>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</si>
  <si>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</si>
  <si>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</si>
  <si>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</si>
  <si>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</si>
  <si>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</si>
  <si>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</si>
  <si>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</si>
  <si>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</si>
  <si>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</si>
  <si>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</si>
  <si>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</si>
  <si>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</si>
  <si>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</si>
  <si>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</si>
  <si>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</si>
  <si>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</si>
  <si>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02-01</t>
  </si>
  <si>
    <t>02-02</t>
  </si>
  <si>
    <t>02-03</t>
  </si>
  <si>
    <t>02-04</t>
  </si>
  <si>
    <t>Монтаж ОКСН (одноцепка,16 волокон) 0,4 кВ</t>
  </si>
  <si>
    <t>Монтаж ОКСН (одноцепка,16 волокон) 10 кВ</t>
  </si>
  <si>
    <t>Монтаж ОКСН (одноцепка,24 волокна)35-110 кВ</t>
  </si>
  <si>
    <t xml:space="preserve">Станционные соружения связи </t>
  </si>
  <si>
    <t>12-01</t>
  </si>
  <si>
    <t>12-02</t>
  </si>
  <si>
    <t>12-03</t>
  </si>
  <si>
    <t>12-04</t>
  </si>
  <si>
    <t xml:space="preserve">Составлен в базовом уровне цен </t>
  </si>
  <si>
    <t>Составлен в текущем уровне цен 2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</si>
</sst>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" fontId="1" fillId="0" borderId="3" xfId="1" applyNumberFormat="1" applyFont="1" applyFill="1" applyBorder="1" applyAlignment="1">
      <alignment horizontal="center" vertical="top"/>
    </xf>
    <xf numFmtId="4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right" vertical="top" wrapText="1"/>
    </xf>
    <xf numFmtId="2" fontId="1" fillId="0" borderId="3" xfId="1" applyNumberFormat="1" applyFont="1" applyFill="1" applyBorder="1" applyAlignment="1">
      <alignment horizontal="right" vertical="top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3"/>
  <sheetViews>
    <sheetView view="pageBreakPreview" topLeftCell="A10" zoomScale="75" zoomScaleNormal="75" zoomScaleSheetLayoutView="75" workbookViewId="0">
      <selection activeCell="E35" sqref="E3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9" width="11.7109375" style="4" bestFit="1" customWidth="1"/>
    <col min="10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1" t="s">
        <v>2</v>
      </c>
      <c r="D2" s="41"/>
      <c r="E2" s="41"/>
      <c r="F2" s="41"/>
      <c r="G2" s="4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56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8" t="s">
        <v>55</v>
      </c>
      <c r="C6" s="48"/>
      <c r="D6" s="24">
        <f>H70</f>
        <v>610684.6869222048</v>
      </c>
      <c r="E6" s="2" t="s">
        <v>31</v>
      </c>
      <c r="F6" s="2"/>
      <c r="G6" s="2"/>
      <c r="H6" s="2"/>
    </row>
    <row r="7" spans="2:8" x14ac:dyDescent="0.2">
      <c r="B7" s="49" t="s">
        <v>4</v>
      </c>
      <c r="C7" s="49"/>
      <c r="D7" s="2"/>
      <c r="E7" s="2" t="s">
        <v>31</v>
      </c>
      <c r="F7" s="2"/>
      <c r="G7" s="2"/>
      <c r="H7" s="2"/>
    </row>
    <row r="8" spans="2:8" x14ac:dyDescent="0.2">
      <c r="C8" s="42"/>
      <c r="D8" s="43"/>
      <c r="E8" s="43"/>
      <c r="F8" s="43"/>
      <c r="G8" s="43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4"/>
      <c r="D14" s="41"/>
      <c r="E14" s="41"/>
      <c r="F14" s="41"/>
      <c r="G14" s="41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78</v>
      </c>
      <c r="D17" s="13"/>
      <c r="E17" s="2"/>
      <c r="F17" s="2"/>
      <c r="G17" s="2"/>
      <c r="H17" s="2"/>
    </row>
    <row r="18" spans="1:8" ht="12.75" customHeight="1" x14ac:dyDescent="0.2">
      <c r="A18" s="45" t="s">
        <v>8</v>
      </c>
      <c r="B18" s="46" t="s">
        <v>52</v>
      </c>
      <c r="C18" s="46" t="s">
        <v>9</v>
      </c>
      <c r="D18" s="47" t="s">
        <v>10</v>
      </c>
      <c r="E18" s="47"/>
      <c r="F18" s="47"/>
      <c r="G18" s="47"/>
      <c r="H18" s="45" t="s">
        <v>53</v>
      </c>
    </row>
    <row r="19" spans="1:8" x14ac:dyDescent="0.2">
      <c r="A19" s="45"/>
      <c r="B19" s="46"/>
      <c r="C19" s="46"/>
      <c r="D19" s="45" t="s">
        <v>11</v>
      </c>
      <c r="E19" s="45" t="s">
        <v>12</v>
      </c>
      <c r="F19" s="45" t="s">
        <v>13</v>
      </c>
      <c r="G19" s="45" t="s">
        <v>38</v>
      </c>
      <c r="H19" s="45"/>
    </row>
    <row r="20" spans="1:8" x14ac:dyDescent="0.2">
      <c r="A20" s="45"/>
      <c r="B20" s="46"/>
      <c r="C20" s="46"/>
      <c r="D20" s="45"/>
      <c r="E20" s="45"/>
      <c r="F20" s="45"/>
      <c r="G20" s="45"/>
      <c r="H20" s="45"/>
    </row>
    <row r="21" spans="1:8" x14ac:dyDescent="0.2">
      <c r="A21" s="45"/>
      <c r="B21" s="46"/>
      <c r="C21" s="46"/>
      <c r="D21" s="45"/>
      <c r="E21" s="45"/>
      <c r="F21" s="45"/>
      <c r="G21" s="45"/>
      <c r="H21" s="45"/>
    </row>
    <row r="22" spans="1:8" ht="10.5" customHeight="1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idden="1" x14ac:dyDescent="0.2">
      <c r="A23" s="39" t="s">
        <v>36</v>
      </c>
      <c r="B23" s="40"/>
      <c r="C23" s="40"/>
      <c r="D23" s="40"/>
      <c r="E23" s="40"/>
      <c r="F23" s="40"/>
      <c r="G23" s="40"/>
      <c r="H23" s="40"/>
    </row>
    <row r="24" spans="1:8" hidden="1" x14ac:dyDescent="0.2">
      <c r="A24" s="18">
        <v>1</v>
      </c>
      <c r="B24" s="23" t="s">
        <v>59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idden="1" x14ac:dyDescent="0.2">
      <c r="A25" s="18">
        <v>2</v>
      </c>
      <c r="B25" s="23" t="s">
        <v>59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idden="1" x14ac:dyDescent="0.2">
      <c r="A26" s="18">
        <v>3</v>
      </c>
      <c r="B26" s="23" t="s">
        <v>59</v>
      </c>
      <c r="C26" s="19" t="s">
        <v>57</v>
      </c>
      <c r="D26" s="21"/>
      <c r="E26" s="21"/>
      <c r="F26" s="21"/>
      <c r="G26" s="20"/>
      <c r="H26" s="20">
        <f t="shared" si="0"/>
        <v>0</v>
      </c>
    </row>
    <row r="27" spans="1:8" hidden="1" x14ac:dyDescent="0.2">
      <c r="A27" s="18">
        <v>4</v>
      </c>
      <c r="B27" s="23" t="s">
        <v>59</v>
      </c>
      <c r="C27" s="19" t="s">
        <v>50</v>
      </c>
      <c r="D27" s="21"/>
      <c r="E27" s="21"/>
      <c r="F27" s="21"/>
      <c r="G27" s="20"/>
      <c r="H27" s="20">
        <f t="shared" si="0"/>
        <v>0</v>
      </c>
    </row>
    <row r="28" spans="1:8" hidden="1" x14ac:dyDescent="0.2">
      <c r="A28" s="18">
        <v>5</v>
      </c>
      <c r="B28" s="23" t="s">
        <v>59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idden="1" x14ac:dyDescent="0.2">
      <c r="A29" s="18">
        <v>6</v>
      </c>
      <c r="B29" s="23" t="s">
        <v>59</v>
      </c>
      <c r="C29" s="19" t="s">
        <v>51</v>
      </c>
      <c r="D29" s="21"/>
      <c r="E29" s="21"/>
      <c r="F29" s="21"/>
      <c r="G29" s="20"/>
      <c r="H29" s="20">
        <f t="shared" si="0"/>
        <v>0</v>
      </c>
    </row>
    <row r="30" spans="1:8" hidden="1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/>
      <c r="H30" s="20">
        <f t="shared" si="0"/>
        <v>0</v>
      </c>
    </row>
    <row r="31" spans="1:8" hidden="1" x14ac:dyDescent="0.2">
      <c r="A31" s="18">
        <v>8</v>
      </c>
      <c r="B31" s="23" t="s">
        <v>15</v>
      </c>
      <c r="C31" s="19" t="s">
        <v>42</v>
      </c>
      <c r="D31" s="21"/>
      <c r="E31" s="21"/>
      <c r="F31" s="21"/>
      <c r="G31" s="20"/>
      <c r="H31" s="20">
        <f>G31+F31+E31+D31</f>
        <v>0</v>
      </c>
    </row>
    <row r="32" spans="1:8" hidden="1" x14ac:dyDescent="0.2">
      <c r="A32" s="22"/>
      <c r="B32" s="37" t="s">
        <v>37</v>
      </c>
      <c r="C32" s="38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</v>
      </c>
      <c r="H32" s="20">
        <f>H24+H31+H25+H27+H29+H26+H28+H30</f>
        <v>0</v>
      </c>
    </row>
    <row r="33" spans="1:8" x14ac:dyDescent="0.2">
      <c r="A33" s="39" t="s">
        <v>14</v>
      </c>
      <c r="B33" s="40"/>
      <c r="C33" s="40"/>
      <c r="D33" s="40"/>
      <c r="E33" s="40"/>
      <c r="F33" s="40"/>
      <c r="G33" s="40"/>
      <c r="H33" s="40"/>
    </row>
    <row r="34" spans="1:8" x14ac:dyDescent="0.2">
      <c r="A34" s="18">
        <v>1</v>
      </c>
      <c r="B34" s="19" t="s">
        <v>65</v>
      </c>
      <c r="C34" s="30" t="s">
        <v>69</v>
      </c>
      <c r="D34" s="18"/>
      <c r="E34" s="29">
        <f>258.315*251</f>
        <v>64837.065000000002</v>
      </c>
      <c r="F34" s="34"/>
      <c r="G34" s="18"/>
      <c r="H34" s="29">
        <f>D34+E34+F34+G34</f>
        <v>64837.065000000002</v>
      </c>
    </row>
    <row r="35" spans="1:8" x14ac:dyDescent="0.2">
      <c r="A35" s="18">
        <v>2</v>
      </c>
      <c r="B35" s="19" t="s">
        <v>66</v>
      </c>
      <c r="C35" s="30" t="s">
        <v>70</v>
      </c>
      <c r="D35" s="18"/>
      <c r="E35" s="29">
        <f>276.537*562</f>
        <v>155413.79399999999</v>
      </c>
      <c r="F35" s="34"/>
      <c r="G35" s="18"/>
      <c r="H35" s="29">
        <f>D35+E35+F35+G35</f>
        <v>155413.79399999999</v>
      </c>
    </row>
    <row r="36" spans="1:8" x14ac:dyDescent="0.2">
      <c r="A36" s="18">
        <v>3</v>
      </c>
      <c r="B36" s="19" t="s">
        <v>67</v>
      </c>
      <c r="C36" s="30" t="s">
        <v>71</v>
      </c>
      <c r="D36" s="18"/>
      <c r="E36" s="29">
        <f>332.3368*15</f>
        <v>4985.0519999999997</v>
      </c>
      <c r="F36" s="34"/>
      <c r="G36" s="18"/>
      <c r="H36" s="29">
        <f>D36+E36+F36+G36</f>
        <v>4985.0519999999997</v>
      </c>
    </row>
    <row r="37" spans="1:8" x14ac:dyDescent="0.2">
      <c r="A37" s="18">
        <v>4</v>
      </c>
      <c r="B37" s="19" t="s">
        <v>68</v>
      </c>
      <c r="C37" s="25" t="s">
        <v>72</v>
      </c>
      <c r="D37" s="32"/>
      <c r="E37" s="35">
        <f>364.281*39</f>
        <v>14206.959000000001</v>
      </c>
      <c r="F37" s="21">
        <f>4186.71659*39</f>
        <v>163281.94701</v>
      </c>
      <c r="G37" s="33"/>
      <c r="H37" s="20">
        <f>D37+E37+G37+F37</f>
        <v>177488.90601000001</v>
      </c>
    </row>
    <row r="38" spans="1:8" x14ac:dyDescent="0.2">
      <c r="A38" s="22"/>
      <c r="B38" s="37" t="s">
        <v>16</v>
      </c>
      <c r="C38" s="38"/>
      <c r="D38" s="20">
        <f>D37</f>
        <v>0</v>
      </c>
      <c r="E38" s="20">
        <f>E37+E36+E35+E34</f>
        <v>239442.87</v>
      </c>
      <c r="F38" s="21">
        <f>F37</f>
        <v>163281.94701</v>
      </c>
      <c r="G38" s="21">
        <f>G37</f>
        <v>0</v>
      </c>
      <c r="H38" s="20">
        <f>H37+H36+H35+H34</f>
        <v>402724.81701</v>
      </c>
    </row>
    <row r="39" spans="1:8" ht="12" customHeight="1" x14ac:dyDescent="0.2">
      <c r="A39" s="22"/>
      <c r="B39" s="37" t="s">
        <v>34</v>
      </c>
      <c r="C39" s="38"/>
      <c r="D39" s="20">
        <f>D38+D32</f>
        <v>0</v>
      </c>
      <c r="E39" s="20">
        <f>E38+E32</f>
        <v>239442.87</v>
      </c>
      <c r="F39" s="20">
        <f>F38+F32</f>
        <v>163281.94701</v>
      </c>
      <c r="G39" s="20">
        <f>G38+G32</f>
        <v>0</v>
      </c>
      <c r="H39" s="20">
        <f>H38+H32</f>
        <v>402724.81701</v>
      </c>
    </row>
    <row r="40" spans="1:8" hidden="1" x14ac:dyDescent="0.2">
      <c r="A40" s="39" t="s">
        <v>45</v>
      </c>
      <c r="B40" s="40"/>
      <c r="C40" s="40"/>
      <c r="D40" s="40"/>
      <c r="E40" s="40"/>
      <c r="F40" s="40"/>
      <c r="G40" s="40"/>
      <c r="H40" s="40"/>
    </row>
    <row r="41" spans="1:8" hidden="1" x14ac:dyDescent="0.2">
      <c r="A41" s="18">
        <v>10</v>
      </c>
      <c r="B41" s="19" t="s">
        <v>15</v>
      </c>
      <c r="C41" s="25"/>
      <c r="D41" s="27"/>
      <c r="E41" s="27"/>
      <c r="F41" s="21"/>
      <c r="G41" s="21"/>
      <c r="H41" s="20">
        <f>D41+E41+G41+F41</f>
        <v>0</v>
      </c>
    </row>
    <row r="42" spans="1:8" hidden="1" x14ac:dyDescent="0.2">
      <c r="A42" s="22"/>
      <c r="B42" s="37" t="s">
        <v>48</v>
      </c>
      <c r="C42" s="38"/>
      <c r="D42" s="20">
        <f>D41</f>
        <v>0</v>
      </c>
      <c r="E42" s="20">
        <f>E41</f>
        <v>0</v>
      </c>
      <c r="F42" s="21">
        <f>F41</f>
        <v>0</v>
      </c>
      <c r="G42" s="21">
        <f>G41</f>
        <v>0</v>
      </c>
      <c r="H42" s="20">
        <f>H41</f>
        <v>0</v>
      </c>
    </row>
    <row r="43" spans="1:8" ht="12" customHeight="1" x14ac:dyDescent="0.2">
      <c r="A43" s="22"/>
      <c r="B43" s="37" t="s">
        <v>43</v>
      </c>
      <c r="C43" s="38"/>
      <c r="D43" s="20">
        <f>D42+D39</f>
        <v>0</v>
      </c>
      <c r="E43" s="20">
        <f t="shared" ref="E43" si="2">E42+E39</f>
        <v>239442.87</v>
      </c>
      <c r="F43" s="20">
        <f t="shared" ref="F43" si="3">F42+F39</f>
        <v>163281.94701</v>
      </c>
      <c r="G43" s="20">
        <f t="shared" ref="G43" si="4">G42+G39</f>
        <v>0</v>
      </c>
      <c r="H43" s="20">
        <f>H42+H39</f>
        <v>402724.81701</v>
      </c>
    </row>
    <row r="44" spans="1:8" hidden="1" x14ac:dyDescent="0.2">
      <c r="A44" s="39" t="s">
        <v>46</v>
      </c>
      <c r="B44" s="40"/>
      <c r="C44" s="40"/>
      <c r="D44" s="40"/>
      <c r="E44" s="40"/>
      <c r="F44" s="40"/>
      <c r="G44" s="40"/>
      <c r="H44" s="40"/>
    </row>
    <row r="45" spans="1:8" hidden="1" x14ac:dyDescent="0.2">
      <c r="A45" s="18">
        <v>11</v>
      </c>
      <c r="B45" s="19" t="s">
        <v>15</v>
      </c>
      <c r="C45" s="25" t="s">
        <v>58</v>
      </c>
      <c r="D45" s="27"/>
      <c r="E45" s="27"/>
      <c r="F45" s="21"/>
      <c r="G45" s="21"/>
      <c r="H45" s="20">
        <f>D45+E45+G45+F45</f>
        <v>0</v>
      </c>
    </row>
    <row r="46" spans="1:8" hidden="1" x14ac:dyDescent="0.2">
      <c r="A46" s="22"/>
      <c r="B46" s="37" t="s">
        <v>47</v>
      </c>
      <c r="C46" s="38"/>
      <c r="D46" s="20">
        <f>D45</f>
        <v>0</v>
      </c>
      <c r="E46" s="20">
        <f>E45</f>
        <v>0</v>
      </c>
      <c r="F46" s="21">
        <f>F45</f>
        <v>0</v>
      </c>
      <c r="G46" s="21">
        <f>G45</f>
        <v>0</v>
      </c>
      <c r="H46" s="20">
        <f>H45</f>
        <v>0</v>
      </c>
    </row>
    <row r="47" spans="1:8" ht="12" customHeight="1" x14ac:dyDescent="0.2">
      <c r="A47" s="22"/>
      <c r="B47" s="37" t="s">
        <v>44</v>
      </c>
      <c r="C47" s="38"/>
      <c r="D47" s="20">
        <f>D46+D43</f>
        <v>0</v>
      </c>
      <c r="E47" s="20">
        <f t="shared" ref="E47" si="5">E46+E43</f>
        <v>239442.87</v>
      </c>
      <c r="F47" s="20">
        <f t="shared" ref="F47" si="6">F46+F43</f>
        <v>163281.94701</v>
      </c>
      <c r="G47" s="20">
        <f t="shared" ref="G47" si="7">G46+G43</f>
        <v>0</v>
      </c>
      <c r="H47" s="20">
        <f>H46+H43</f>
        <v>402724.81701</v>
      </c>
    </row>
    <row r="48" spans="1:8" ht="1.5" hidden="1" customHeight="1" x14ac:dyDescent="0.2">
      <c r="A48" s="39" t="s">
        <v>33</v>
      </c>
      <c r="B48" s="40"/>
      <c r="C48" s="40"/>
      <c r="D48" s="40"/>
      <c r="E48" s="40"/>
      <c r="F48" s="40"/>
      <c r="G48" s="40"/>
      <c r="H48" s="40"/>
    </row>
    <row r="49" spans="1:8" hidden="1" x14ac:dyDescent="0.2">
      <c r="A49" s="18">
        <v>12</v>
      </c>
      <c r="B49" s="28" t="s">
        <v>15</v>
      </c>
      <c r="C49" s="28" t="s">
        <v>39</v>
      </c>
      <c r="D49" s="28"/>
      <c r="E49" s="28"/>
      <c r="F49" s="28"/>
      <c r="G49" s="29"/>
      <c r="H49" s="20">
        <f t="shared" ref="H49" si="8">G49+F49+E49+D49</f>
        <v>0</v>
      </c>
    </row>
    <row r="50" spans="1:8" hidden="1" x14ac:dyDescent="0.2">
      <c r="A50" s="18">
        <v>13</v>
      </c>
      <c r="B50" s="23" t="s">
        <v>59</v>
      </c>
      <c r="C50" s="19" t="s">
        <v>49</v>
      </c>
      <c r="D50" s="21"/>
      <c r="E50" s="21"/>
      <c r="F50" s="21"/>
      <c r="G50" s="20"/>
      <c r="H50" s="20">
        <f>G50+F50+E50+D50</f>
        <v>0</v>
      </c>
    </row>
    <row r="51" spans="1:8" hidden="1" x14ac:dyDescent="0.2">
      <c r="A51" s="18">
        <v>14</v>
      </c>
      <c r="B51" s="23" t="s">
        <v>59</v>
      </c>
      <c r="C51" s="19" t="s">
        <v>40</v>
      </c>
      <c r="D51" s="21"/>
      <c r="E51" s="21"/>
      <c r="F51" s="21"/>
      <c r="G51" s="20"/>
      <c r="H51" s="20">
        <f>G51+F51+E51+D51</f>
        <v>0</v>
      </c>
    </row>
    <row r="52" spans="1:8" ht="38.25" hidden="1" x14ac:dyDescent="0.2">
      <c r="A52" s="18">
        <v>5</v>
      </c>
      <c r="B52" s="19" t="s">
        <v>61</v>
      </c>
      <c r="C52" s="19" t="s">
        <v>63</v>
      </c>
      <c r="D52" s="21"/>
      <c r="E52" s="21"/>
      <c r="F52" s="21"/>
      <c r="G52" s="20"/>
      <c r="H52" s="20">
        <f>G52+F52+E52+D52</f>
        <v>0</v>
      </c>
    </row>
    <row r="53" spans="1:8" hidden="1" x14ac:dyDescent="0.2">
      <c r="A53" s="22"/>
      <c r="B53" s="37" t="s">
        <v>35</v>
      </c>
      <c r="C53" s="38"/>
      <c r="D53" s="21">
        <f>D51+D49+D50+D52</f>
        <v>0</v>
      </c>
      <c r="E53" s="21">
        <f>E51+E49+E50+E52</f>
        <v>0</v>
      </c>
      <c r="F53" s="21">
        <f>F51+F49+F50+F52</f>
        <v>0</v>
      </c>
      <c r="G53" s="21">
        <f>G51+G49+G50+G52</f>
        <v>0</v>
      </c>
      <c r="H53" s="20">
        <f>D53+E53+F53+G53</f>
        <v>0</v>
      </c>
    </row>
    <row r="54" spans="1:8" x14ac:dyDescent="0.2">
      <c r="A54" s="22"/>
      <c r="B54" s="37" t="s">
        <v>17</v>
      </c>
      <c r="C54" s="38"/>
      <c r="D54" s="20">
        <f>D53+D47</f>
        <v>0</v>
      </c>
      <c r="E54" s="20">
        <f>E53+E47</f>
        <v>239442.87</v>
      </c>
      <c r="F54" s="20">
        <f>F53+F47</f>
        <v>163281.94701</v>
      </c>
      <c r="G54" s="20">
        <f>G53+G47</f>
        <v>0</v>
      </c>
      <c r="H54" s="20">
        <f>H53+H47</f>
        <v>402724.81701</v>
      </c>
    </row>
    <row r="55" spans="1:8" x14ac:dyDescent="0.2">
      <c r="A55" s="39" t="s">
        <v>29</v>
      </c>
      <c r="B55" s="40"/>
      <c r="C55" s="40"/>
      <c r="D55" s="40"/>
      <c r="E55" s="40"/>
      <c r="F55" s="40"/>
      <c r="G55" s="40"/>
      <c r="H55" s="40"/>
    </row>
    <row r="56" spans="1:8" ht="39" customHeight="1" x14ac:dyDescent="0.2">
      <c r="A56" s="18">
        <v>5</v>
      </c>
      <c r="B56" s="19" t="s">
        <v>62</v>
      </c>
      <c r="C56" s="19" t="s">
        <v>27</v>
      </c>
      <c r="D56" s="21"/>
      <c r="E56" s="21"/>
      <c r="F56" s="21"/>
      <c r="G56" s="20">
        <f>(D47+E47+F47+G47+H49+H50+H51)/100*2.14</f>
        <v>8618.3110840140016</v>
      </c>
      <c r="H56" s="20">
        <f>D56+E56+F56+G56</f>
        <v>8618.3110840140016</v>
      </c>
    </row>
    <row r="57" spans="1:8" ht="41.25" customHeight="1" x14ac:dyDescent="0.2">
      <c r="A57" s="18">
        <v>6</v>
      </c>
      <c r="B57" s="19" t="s">
        <v>64</v>
      </c>
      <c r="C57" s="26" t="s">
        <v>28</v>
      </c>
      <c r="D57" s="21"/>
      <c r="E57" s="21"/>
      <c r="F57" s="21"/>
      <c r="G57" s="20">
        <f>(D47+E47+F47+G47+H49+H50+H51+H64+H63+H62+H61)/100*11.7</f>
        <v>52402.340714489997</v>
      </c>
      <c r="H57" s="20">
        <f>D57+E57+F57+G57</f>
        <v>52402.340714489997</v>
      </c>
    </row>
    <row r="58" spans="1:8" ht="12.75" customHeight="1" x14ac:dyDescent="0.2">
      <c r="A58" s="50" t="s">
        <v>32</v>
      </c>
      <c r="B58" s="51"/>
      <c r="C58" s="52"/>
      <c r="D58" s="21">
        <f>D56+D57</f>
        <v>0</v>
      </c>
      <c r="E58" s="21">
        <f t="shared" ref="E58:F58" si="9">E56+E57</f>
        <v>0</v>
      </c>
      <c r="F58" s="21">
        <f t="shared" si="9"/>
        <v>0</v>
      </c>
      <c r="G58" s="21">
        <f>G56+G57</f>
        <v>61020.651798503997</v>
      </c>
      <c r="H58" s="20">
        <f>D58+E58+F58+G58</f>
        <v>61020.651798503997</v>
      </c>
    </row>
    <row r="59" spans="1:8" x14ac:dyDescent="0.2">
      <c r="A59" s="22"/>
      <c r="B59" s="37" t="s">
        <v>30</v>
      </c>
      <c r="C59" s="38"/>
      <c r="D59" s="20">
        <f>D54+D58</f>
        <v>0</v>
      </c>
      <c r="E59" s="20">
        <f t="shared" ref="E59:F59" si="10">E54+E58</f>
        <v>239442.87</v>
      </c>
      <c r="F59" s="20">
        <f t="shared" si="10"/>
        <v>163281.94701</v>
      </c>
      <c r="G59" s="20">
        <f>G54+G58</f>
        <v>61020.651798503997</v>
      </c>
      <c r="H59" s="20">
        <f>H58+H54</f>
        <v>463745.468808504</v>
      </c>
    </row>
    <row r="60" spans="1:8" x14ac:dyDescent="0.2">
      <c r="A60" s="39" t="s">
        <v>18</v>
      </c>
      <c r="B60" s="40"/>
      <c r="C60" s="40"/>
      <c r="D60" s="40"/>
      <c r="E60" s="40"/>
      <c r="F60" s="40"/>
      <c r="G60" s="40"/>
      <c r="H60" s="40"/>
    </row>
    <row r="61" spans="1:8" x14ac:dyDescent="0.2">
      <c r="A61" s="18">
        <v>7</v>
      </c>
      <c r="B61" s="19" t="s">
        <v>73</v>
      </c>
      <c r="C61" s="30" t="s">
        <v>69</v>
      </c>
      <c r="D61" s="30"/>
      <c r="E61" s="30"/>
      <c r="F61" s="30"/>
      <c r="G61" s="29">
        <f>41.496*251</f>
        <v>10415.496000000001</v>
      </c>
      <c r="H61" s="29">
        <f>G61</f>
        <v>10415.496000000001</v>
      </c>
    </row>
    <row r="62" spans="1:8" x14ac:dyDescent="0.2">
      <c r="A62" s="18">
        <v>8</v>
      </c>
      <c r="B62" s="19" t="s">
        <v>74</v>
      </c>
      <c r="C62" s="30" t="s">
        <v>70</v>
      </c>
      <c r="D62" s="30"/>
      <c r="E62" s="30"/>
      <c r="F62" s="30"/>
      <c r="G62" s="29">
        <f>41.496*562</f>
        <v>23320.752</v>
      </c>
      <c r="H62" s="29">
        <f>G62</f>
        <v>23320.752</v>
      </c>
    </row>
    <row r="63" spans="1:8" x14ac:dyDescent="0.2">
      <c r="A63" s="18">
        <v>9</v>
      </c>
      <c r="B63" s="19" t="s">
        <v>75</v>
      </c>
      <c r="C63" s="30" t="s">
        <v>71</v>
      </c>
      <c r="D63" s="30"/>
      <c r="E63" s="30"/>
      <c r="F63" s="30"/>
      <c r="G63" s="29">
        <f>41.496*15</f>
        <v>622.44000000000005</v>
      </c>
      <c r="H63" s="29">
        <f>G63</f>
        <v>622.44000000000005</v>
      </c>
    </row>
    <row r="64" spans="1:8" x14ac:dyDescent="0.2">
      <c r="A64" s="18">
        <v>10</v>
      </c>
      <c r="B64" s="23" t="s">
        <v>76</v>
      </c>
      <c r="C64" s="25" t="s">
        <v>72</v>
      </c>
      <c r="D64" s="21"/>
      <c r="E64" s="21"/>
      <c r="F64" s="21"/>
      <c r="G64" s="20">
        <f>276.91664*39</f>
        <v>10799.748959999999</v>
      </c>
      <c r="H64" s="20">
        <f>G64+F64+E64+D64</f>
        <v>10799.748959999999</v>
      </c>
    </row>
    <row r="65" spans="1:8" x14ac:dyDescent="0.2">
      <c r="A65" s="22"/>
      <c r="B65" s="37" t="s">
        <v>20</v>
      </c>
      <c r="C65" s="38"/>
      <c r="D65" s="20">
        <f>D64</f>
        <v>0</v>
      </c>
      <c r="E65" s="20">
        <f t="shared" ref="E65:F65" si="11">E64</f>
        <v>0</v>
      </c>
      <c r="F65" s="20">
        <f t="shared" si="11"/>
        <v>0</v>
      </c>
      <c r="G65" s="20">
        <f>G64+G63+G62+G61</f>
        <v>45158.436959999999</v>
      </c>
      <c r="H65" s="20">
        <f>G65+F65+E65+D65</f>
        <v>45158.436959999999</v>
      </c>
    </row>
    <row r="66" spans="1:8" x14ac:dyDescent="0.2">
      <c r="A66" s="22"/>
      <c r="B66" s="37" t="s">
        <v>21</v>
      </c>
      <c r="C66" s="38"/>
      <c r="D66" s="20">
        <f>D59+D65</f>
        <v>0</v>
      </c>
      <c r="E66" s="20">
        <f>E59+E65</f>
        <v>239442.87</v>
      </c>
      <c r="F66" s="20">
        <f>F59+F65</f>
        <v>163281.94701</v>
      </c>
      <c r="G66" s="20">
        <f>G59+G65</f>
        <v>106179.08875850399</v>
      </c>
      <c r="H66" s="20">
        <f>D66+E66+F66+G66</f>
        <v>508903.90576850402</v>
      </c>
    </row>
    <row r="67" spans="1:8" x14ac:dyDescent="0.2">
      <c r="A67" s="39" t="s">
        <v>22</v>
      </c>
      <c r="B67" s="40"/>
      <c r="C67" s="40"/>
      <c r="D67" s="40"/>
      <c r="E67" s="40"/>
      <c r="F67" s="40"/>
      <c r="G67" s="40"/>
      <c r="H67" s="40"/>
    </row>
    <row r="68" spans="1:8" x14ac:dyDescent="0.2">
      <c r="A68" s="18">
        <v>11</v>
      </c>
      <c r="B68" s="23"/>
      <c r="C68" s="19" t="s">
        <v>23</v>
      </c>
      <c r="D68" s="20">
        <f>D66/100*20</f>
        <v>0</v>
      </c>
      <c r="E68" s="20">
        <f>E66/100*20</f>
        <v>47888.574000000001</v>
      </c>
      <c r="F68" s="20">
        <f>F66/100*20</f>
        <v>32656.389402000001</v>
      </c>
      <c r="G68" s="20">
        <f>G66/100*20</f>
        <v>21235.817751700797</v>
      </c>
      <c r="H68" s="20">
        <f>H66/100*20</f>
        <v>101780.78115370081</v>
      </c>
    </row>
    <row r="69" spans="1:8" x14ac:dyDescent="0.2">
      <c r="A69" s="22"/>
      <c r="B69" s="37" t="s">
        <v>24</v>
      </c>
      <c r="C69" s="38"/>
      <c r="D69" s="20">
        <f>D68</f>
        <v>0</v>
      </c>
      <c r="E69" s="20">
        <f>E68</f>
        <v>47888.574000000001</v>
      </c>
      <c r="F69" s="21">
        <f>F68</f>
        <v>32656.389402000001</v>
      </c>
      <c r="G69" s="20">
        <f>G68</f>
        <v>21235.817751700797</v>
      </c>
      <c r="H69" s="20">
        <f>D69+E69+F69+G69</f>
        <v>101780.78115370079</v>
      </c>
    </row>
    <row r="70" spans="1:8" x14ac:dyDescent="0.2">
      <c r="A70" s="22"/>
      <c r="B70" s="37" t="s">
        <v>25</v>
      </c>
      <c r="C70" s="38"/>
      <c r="D70" s="20">
        <f>D66+D68</f>
        <v>0</v>
      </c>
      <c r="E70" s="20">
        <f>E66+E68</f>
        <v>287331.44400000002</v>
      </c>
      <c r="F70" s="20">
        <f>F66+F68</f>
        <v>195938.336412</v>
      </c>
      <c r="G70" s="20">
        <f>G66+G68</f>
        <v>127414.90651020479</v>
      </c>
      <c r="H70" s="20">
        <f>H66+H68</f>
        <v>610684.6869222048</v>
      </c>
    </row>
    <row r="73" spans="1:8" ht="12.75" customHeight="1" x14ac:dyDescent="0.2">
      <c r="A73" s="36" t="s">
        <v>54</v>
      </c>
      <c r="B73" s="36"/>
      <c r="C73" s="36"/>
      <c r="D73" s="36"/>
      <c r="E73" s="36"/>
      <c r="F73" s="36"/>
      <c r="G73" s="36"/>
      <c r="H73" s="36"/>
    </row>
    <row r="74" spans="1:8" ht="12.75" customHeight="1" x14ac:dyDescent="0.2">
      <c r="A74" s="36"/>
      <c r="B74" s="36"/>
      <c r="C74" s="36"/>
      <c r="D74" s="36"/>
      <c r="E74" s="36"/>
      <c r="F74" s="36"/>
      <c r="G74" s="36"/>
      <c r="H74" s="36"/>
    </row>
    <row r="75" spans="1:8" ht="12.75" customHeight="1" x14ac:dyDescent="0.2">
      <c r="A75" s="36"/>
      <c r="B75" s="36"/>
      <c r="C75" s="36"/>
      <c r="D75" s="36"/>
      <c r="E75" s="36"/>
      <c r="F75" s="36"/>
      <c r="G75" s="36"/>
      <c r="H75" s="36"/>
    </row>
    <row r="76" spans="1:8" ht="12.75" customHeight="1" x14ac:dyDescent="0.2">
      <c r="A76" s="36"/>
      <c r="B76" s="36"/>
      <c r="C76" s="36"/>
      <c r="D76" s="36"/>
      <c r="E76" s="36"/>
      <c r="F76" s="36"/>
      <c r="G76" s="36"/>
      <c r="H76" s="36"/>
    </row>
    <row r="77" spans="1:8" ht="12.75" customHeight="1" x14ac:dyDescent="0.2">
      <c r="A77" s="36"/>
      <c r="B77" s="36"/>
      <c r="C77" s="36"/>
      <c r="D77" s="36"/>
      <c r="E77" s="36"/>
      <c r="F77" s="36"/>
      <c r="G77" s="36"/>
      <c r="H77" s="36"/>
    </row>
    <row r="78" spans="1:8" ht="12.75" customHeight="1" x14ac:dyDescent="0.2">
      <c r="A78" s="36"/>
      <c r="B78" s="36"/>
      <c r="C78" s="36"/>
      <c r="D78" s="36"/>
      <c r="E78" s="36"/>
      <c r="F78" s="36"/>
      <c r="G78" s="36"/>
      <c r="H78" s="36"/>
    </row>
    <row r="79" spans="1:8" ht="12.75" customHeight="1" x14ac:dyDescent="0.2">
      <c r="A79" s="36"/>
      <c r="B79" s="36"/>
      <c r="C79" s="36"/>
      <c r="D79" s="36"/>
      <c r="E79" s="36"/>
      <c r="F79" s="36"/>
      <c r="G79" s="36"/>
      <c r="H79" s="36"/>
    </row>
    <row r="80" spans="1:8" ht="12.75" customHeight="1" x14ac:dyDescent="0.2">
      <c r="A80" s="36"/>
      <c r="B80" s="36"/>
      <c r="C80" s="36"/>
      <c r="D80" s="36"/>
      <c r="E80" s="36"/>
      <c r="F80" s="36"/>
      <c r="G80" s="36"/>
      <c r="H80" s="36"/>
    </row>
    <row r="81" spans="1:8" x14ac:dyDescent="0.2">
      <c r="A81" s="36"/>
      <c r="B81" s="36"/>
      <c r="C81" s="36"/>
      <c r="D81" s="36"/>
      <c r="E81" s="36"/>
      <c r="F81" s="36"/>
      <c r="G81" s="36"/>
      <c r="H81" s="36"/>
    </row>
    <row r="82" spans="1:8" x14ac:dyDescent="0.2">
      <c r="A82" s="36"/>
      <c r="B82" s="36"/>
      <c r="C82" s="36"/>
      <c r="D82" s="36"/>
      <c r="E82" s="36"/>
      <c r="F82" s="36"/>
      <c r="G82" s="36"/>
      <c r="H82" s="36"/>
    </row>
    <row r="83" spans="1:8" x14ac:dyDescent="0.2">
      <c r="A83" s="36"/>
      <c r="B83" s="36"/>
      <c r="C83" s="36"/>
      <c r="D83" s="36"/>
      <c r="E83" s="36"/>
      <c r="F83" s="36"/>
      <c r="G83" s="36"/>
      <c r="H83" s="36"/>
    </row>
  </sheetData>
  <mergeCells count="38">
    <mergeCell ref="A23:H23"/>
    <mergeCell ref="B66:C66"/>
    <mergeCell ref="A67:H67"/>
    <mergeCell ref="B69:C69"/>
    <mergeCell ref="B70:C70"/>
    <mergeCell ref="B38:C38"/>
    <mergeCell ref="B39:C39"/>
    <mergeCell ref="A60:H60"/>
    <mergeCell ref="B65:C65"/>
    <mergeCell ref="A55:H55"/>
    <mergeCell ref="B59:C59"/>
    <mergeCell ref="A48:H48"/>
    <mergeCell ref="B53:C53"/>
    <mergeCell ref="A58:C58"/>
    <mergeCell ref="B54:C54"/>
    <mergeCell ref="B46:C46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73:H83"/>
    <mergeCell ref="B32:C32"/>
    <mergeCell ref="A40:H40"/>
    <mergeCell ref="B42:C42"/>
    <mergeCell ref="B43:C43"/>
    <mergeCell ref="A44:H44"/>
    <mergeCell ref="A33:H33"/>
    <mergeCell ref="B47:C47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3"/>
  <sheetViews>
    <sheetView tabSelected="1" view="pageBreakPreview" topLeftCell="A10" zoomScale="75" zoomScaleNormal="75" zoomScaleSheetLayoutView="75" workbookViewId="0">
      <selection activeCell="E37" sqref="E3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1" t="s">
        <v>2</v>
      </c>
      <c r="D2" s="41"/>
      <c r="E2" s="41"/>
      <c r="F2" s="41"/>
      <c r="G2" s="4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56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8" t="s">
        <v>55</v>
      </c>
      <c r="C6" s="48"/>
      <c r="D6" s="24">
        <f>H70</f>
        <v>52062.509410122584</v>
      </c>
      <c r="E6" s="2" t="s">
        <v>31</v>
      </c>
      <c r="F6" s="2"/>
      <c r="G6" s="2"/>
      <c r="H6" s="2"/>
    </row>
    <row r="7" spans="2:8" x14ac:dyDescent="0.2">
      <c r="B7" s="49" t="s">
        <v>4</v>
      </c>
      <c r="C7" s="49"/>
      <c r="D7" s="2"/>
      <c r="E7" s="2" t="s">
        <v>31</v>
      </c>
      <c r="F7" s="2"/>
      <c r="G7" s="2"/>
      <c r="H7" s="2"/>
    </row>
    <row r="8" spans="2:8" x14ac:dyDescent="0.2">
      <c r="C8" s="42"/>
      <c r="D8" s="43"/>
      <c r="E8" s="43"/>
      <c r="F8" s="43"/>
      <c r="G8" s="43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4"/>
      <c r="D14" s="41"/>
      <c r="E14" s="41"/>
      <c r="F14" s="41"/>
      <c r="G14" s="41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77</v>
      </c>
      <c r="D17" s="13"/>
      <c r="E17" s="2"/>
      <c r="F17" s="2"/>
      <c r="G17" s="2"/>
      <c r="H17" s="2"/>
    </row>
    <row r="18" spans="1:8" ht="12.75" customHeight="1" x14ac:dyDescent="0.2">
      <c r="A18" s="45" t="s">
        <v>8</v>
      </c>
      <c r="B18" s="46" t="s">
        <v>52</v>
      </c>
      <c r="C18" s="46" t="s">
        <v>9</v>
      </c>
      <c r="D18" s="47" t="s">
        <v>10</v>
      </c>
      <c r="E18" s="47"/>
      <c r="F18" s="47"/>
      <c r="G18" s="47"/>
      <c r="H18" s="45" t="s">
        <v>53</v>
      </c>
    </row>
    <row r="19" spans="1:8" x14ac:dyDescent="0.2">
      <c r="A19" s="45"/>
      <c r="B19" s="46"/>
      <c r="C19" s="46"/>
      <c r="D19" s="45" t="s">
        <v>11</v>
      </c>
      <c r="E19" s="45" t="s">
        <v>12</v>
      </c>
      <c r="F19" s="45" t="s">
        <v>13</v>
      </c>
      <c r="G19" s="45" t="s">
        <v>38</v>
      </c>
      <c r="H19" s="45"/>
    </row>
    <row r="20" spans="1:8" x14ac:dyDescent="0.2">
      <c r="A20" s="45"/>
      <c r="B20" s="46"/>
      <c r="C20" s="46"/>
      <c r="D20" s="45"/>
      <c r="E20" s="45"/>
      <c r="F20" s="45"/>
      <c r="G20" s="45"/>
      <c r="H20" s="45"/>
    </row>
    <row r="21" spans="1:8" x14ac:dyDescent="0.2">
      <c r="A21" s="45"/>
      <c r="B21" s="46"/>
      <c r="C21" s="46"/>
      <c r="D21" s="45"/>
      <c r="E21" s="45"/>
      <c r="F21" s="45"/>
      <c r="G21" s="45"/>
      <c r="H21" s="45"/>
    </row>
    <row r="22" spans="1:8" ht="10.5" customHeight="1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idden="1" x14ac:dyDescent="0.2">
      <c r="A23" s="39" t="s">
        <v>36</v>
      </c>
      <c r="B23" s="40"/>
      <c r="C23" s="40"/>
      <c r="D23" s="40"/>
      <c r="E23" s="40"/>
      <c r="F23" s="40"/>
      <c r="G23" s="40"/>
      <c r="H23" s="40"/>
    </row>
    <row r="24" spans="1:8" hidden="1" x14ac:dyDescent="0.2">
      <c r="A24" s="18">
        <v>1</v>
      </c>
      <c r="B24" s="23" t="s">
        <v>59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idden="1" x14ac:dyDescent="0.2">
      <c r="A25" s="18">
        <v>2</v>
      </c>
      <c r="B25" s="23" t="s">
        <v>59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idden="1" x14ac:dyDescent="0.2">
      <c r="A26" s="18">
        <v>3</v>
      </c>
      <c r="B26" s="23" t="s">
        <v>59</v>
      </c>
      <c r="C26" s="19" t="s">
        <v>57</v>
      </c>
      <c r="D26" s="21"/>
      <c r="E26" s="21"/>
      <c r="F26" s="21"/>
      <c r="G26" s="20"/>
      <c r="H26" s="20">
        <f t="shared" si="0"/>
        <v>0</v>
      </c>
    </row>
    <row r="27" spans="1:8" hidden="1" x14ac:dyDescent="0.2">
      <c r="A27" s="18">
        <v>4</v>
      </c>
      <c r="B27" s="23" t="s">
        <v>59</v>
      </c>
      <c r="C27" s="19" t="s">
        <v>50</v>
      </c>
      <c r="D27" s="21"/>
      <c r="E27" s="21"/>
      <c r="F27" s="21"/>
      <c r="G27" s="20"/>
      <c r="H27" s="20">
        <f t="shared" si="0"/>
        <v>0</v>
      </c>
    </row>
    <row r="28" spans="1:8" hidden="1" x14ac:dyDescent="0.2">
      <c r="A28" s="18">
        <v>5</v>
      </c>
      <c r="B28" s="23" t="s">
        <v>59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idden="1" x14ac:dyDescent="0.2">
      <c r="A29" s="18">
        <v>6</v>
      </c>
      <c r="B29" s="23" t="s">
        <v>59</v>
      </c>
      <c r="C29" s="19" t="s">
        <v>51</v>
      </c>
      <c r="D29" s="21"/>
      <c r="E29" s="21"/>
      <c r="F29" s="21"/>
      <c r="G29" s="20"/>
      <c r="H29" s="20">
        <f t="shared" si="0"/>
        <v>0</v>
      </c>
    </row>
    <row r="30" spans="1:8" hidden="1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/>
      <c r="H30" s="20">
        <f t="shared" si="0"/>
        <v>0</v>
      </c>
    </row>
    <row r="31" spans="1:8" hidden="1" x14ac:dyDescent="0.2">
      <c r="A31" s="18">
        <v>8</v>
      </c>
      <c r="B31" s="23" t="s">
        <v>15</v>
      </c>
      <c r="C31" s="19" t="s">
        <v>42</v>
      </c>
      <c r="D31" s="21"/>
      <c r="E31" s="21"/>
      <c r="F31" s="21"/>
      <c r="G31" s="20"/>
      <c r="H31" s="20">
        <f>G31+F31+E31+D31</f>
        <v>0</v>
      </c>
    </row>
    <row r="32" spans="1:8" hidden="1" x14ac:dyDescent="0.2">
      <c r="A32" s="22"/>
      <c r="B32" s="37" t="s">
        <v>37</v>
      </c>
      <c r="C32" s="38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</v>
      </c>
      <c r="H32" s="20">
        <f>H24+H31+H25+H27+H29+H26+H28+H30</f>
        <v>0</v>
      </c>
    </row>
    <row r="33" spans="1:8" x14ac:dyDescent="0.2">
      <c r="A33" s="39" t="s">
        <v>14</v>
      </c>
      <c r="B33" s="40"/>
      <c r="C33" s="40"/>
      <c r="D33" s="40"/>
      <c r="E33" s="40"/>
      <c r="F33" s="40"/>
      <c r="G33" s="40"/>
      <c r="H33" s="40"/>
    </row>
    <row r="34" spans="1:8" x14ac:dyDescent="0.2">
      <c r="A34" s="18">
        <v>1</v>
      </c>
      <c r="B34" s="19" t="s">
        <v>65</v>
      </c>
      <c r="C34" s="31" t="s">
        <v>69</v>
      </c>
      <c r="D34" s="18"/>
      <c r="E34" s="29">
        <f>25.343*251</f>
        <v>6361.0929999999998</v>
      </c>
      <c r="F34" s="34"/>
      <c r="G34" s="18"/>
      <c r="H34" s="29">
        <f>D34+E34+F34+G34</f>
        <v>6361.0929999999998</v>
      </c>
    </row>
    <row r="35" spans="1:8" x14ac:dyDescent="0.2">
      <c r="A35" s="18">
        <v>2</v>
      </c>
      <c r="B35" s="19" t="s">
        <v>66</v>
      </c>
      <c r="C35" s="31" t="s">
        <v>70</v>
      </c>
      <c r="D35" s="18"/>
      <c r="E35" s="29">
        <f>28.31*562</f>
        <v>15910.22</v>
      </c>
      <c r="F35" s="34"/>
      <c r="G35" s="18"/>
      <c r="H35" s="29">
        <f>D35+E35+F35+G35</f>
        <v>15910.22</v>
      </c>
    </row>
    <row r="36" spans="1:8" x14ac:dyDescent="0.2">
      <c r="A36" s="18">
        <v>3</v>
      </c>
      <c r="B36" s="19" t="s">
        <v>67</v>
      </c>
      <c r="C36" s="31" t="s">
        <v>71</v>
      </c>
      <c r="D36" s="18"/>
      <c r="E36" s="29">
        <f>36.47624*15</f>
        <v>547.14359999999999</v>
      </c>
      <c r="F36" s="34"/>
      <c r="G36" s="18"/>
      <c r="H36" s="29">
        <f>D36+E36+F36+G36</f>
        <v>547.14359999999999</v>
      </c>
    </row>
    <row r="37" spans="1:8" x14ac:dyDescent="0.2">
      <c r="A37" s="18">
        <v>4</v>
      </c>
      <c r="B37" s="19" t="s">
        <v>68</v>
      </c>
      <c r="C37" s="25" t="s">
        <v>72</v>
      </c>
      <c r="D37" s="32"/>
      <c r="E37" s="35">
        <f>20.656*39</f>
        <v>805.58399999999995</v>
      </c>
      <c r="F37" s="21">
        <f>161.83706*39</f>
        <v>6311.64534</v>
      </c>
      <c r="G37" s="33"/>
      <c r="H37" s="20">
        <f>D37+E37+G37+F37</f>
        <v>7117.2293399999999</v>
      </c>
    </row>
    <row r="38" spans="1:8" x14ac:dyDescent="0.2">
      <c r="A38" s="22"/>
      <c r="B38" s="37" t="s">
        <v>16</v>
      </c>
      <c r="C38" s="38"/>
      <c r="D38" s="20">
        <f>D37</f>
        <v>0</v>
      </c>
      <c r="E38" s="20">
        <f>E37+E36+E35+E34</f>
        <v>23624.0406</v>
      </c>
      <c r="F38" s="21">
        <f>F37</f>
        <v>6311.64534</v>
      </c>
      <c r="G38" s="21">
        <f>G37</f>
        <v>0</v>
      </c>
      <c r="H38" s="20">
        <f>H37+H36+H35+H34</f>
        <v>29935.685939999999</v>
      </c>
    </row>
    <row r="39" spans="1:8" ht="12" customHeight="1" x14ac:dyDescent="0.2">
      <c r="A39" s="22"/>
      <c r="B39" s="37" t="s">
        <v>34</v>
      </c>
      <c r="C39" s="38"/>
      <c r="D39" s="20">
        <f>D38+D32</f>
        <v>0</v>
      </c>
      <c r="E39" s="20">
        <f>E38+E32</f>
        <v>23624.0406</v>
      </c>
      <c r="F39" s="20">
        <f>F38+F32</f>
        <v>6311.64534</v>
      </c>
      <c r="G39" s="20">
        <f>G38+G32</f>
        <v>0</v>
      </c>
      <c r="H39" s="20">
        <f>H38+H32</f>
        <v>29935.685939999999</v>
      </c>
    </row>
    <row r="40" spans="1:8" hidden="1" x14ac:dyDescent="0.2">
      <c r="A40" s="39" t="s">
        <v>45</v>
      </c>
      <c r="B40" s="40"/>
      <c r="C40" s="40"/>
      <c r="D40" s="40"/>
      <c r="E40" s="40"/>
      <c r="F40" s="40"/>
      <c r="G40" s="40"/>
      <c r="H40" s="40"/>
    </row>
    <row r="41" spans="1:8" hidden="1" x14ac:dyDescent="0.2">
      <c r="A41" s="18">
        <v>10</v>
      </c>
      <c r="B41" s="19" t="s">
        <v>15</v>
      </c>
      <c r="C41" s="25"/>
      <c r="D41" s="27"/>
      <c r="E41" s="27"/>
      <c r="F41" s="21"/>
      <c r="G41" s="21"/>
      <c r="H41" s="20">
        <f>D41+E41+G41+F41</f>
        <v>0</v>
      </c>
    </row>
    <row r="42" spans="1:8" hidden="1" x14ac:dyDescent="0.2">
      <c r="A42" s="22"/>
      <c r="B42" s="37" t="s">
        <v>48</v>
      </c>
      <c r="C42" s="38"/>
      <c r="D42" s="20">
        <f>D41</f>
        <v>0</v>
      </c>
      <c r="E42" s="20">
        <f>E41</f>
        <v>0</v>
      </c>
      <c r="F42" s="21">
        <f>F41</f>
        <v>0</v>
      </c>
      <c r="G42" s="21">
        <f>G41</f>
        <v>0</v>
      </c>
      <c r="H42" s="20">
        <f>H41</f>
        <v>0</v>
      </c>
    </row>
    <row r="43" spans="1:8" ht="12" customHeight="1" x14ac:dyDescent="0.2">
      <c r="A43" s="22"/>
      <c r="B43" s="37" t="s">
        <v>43</v>
      </c>
      <c r="C43" s="38"/>
      <c r="D43" s="20">
        <f>D42+D39</f>
        <v>0</v>
      </c>
      <c r="E43" s="20">
        <f t="shared" ref="E43:G43" si="2">E42+E39</f>
        <v>23624.0406</v>
      </c>
      <c r="F43" s="20">
        <f t="shared" si="2"/>
        <v>6311.64534</v>
      </c>
      <c r="G43" s="20">
        <f t="shared" si="2"/>
        <v>0</v>
      </c>
      <c r="H43" s="20">
        <f>H42+H39</f>
        <v>29935.685939999999</v>
      </c>
    </row>
    <row r="44" spans="1:8" hidden="1" x14ac:dyDescent="0.2">
      <c r="A44" s="39" t="s">
        <v>46</v>
      </c>
      <c r="B44" s="40"/>
      <c r="C44" s="40"/>
      <c r="D44" s="40"/>
      <c r="E44" s="40"/>
      <c r="F44" s="40"/>
      <c r="G44" s="40"/>
      <c r="H44" s="40"/>
    </row>
    <row r="45" spans="1:8" hidden="1" x14ac:dyDescent="0.2">
      <c r="A45" s="18">
        <v>11</v>
      </c>
      <c r="B45" s="19" t="s">
        <v>15</v>
      </c>
      <c r="C45" s="25" t="s">
        <v>58</v>
      </c>
      <c r="D45" s="27"/>
      <c r="E45" s="27"/>
      <c r="F45" s="21"/>
      <c r="G45" s="21"/>
      <c r="H45" s="20">
        <f>D45+E45+G45+F45</f>
        <v>0</v>
      </c>
    </row>
    <row r="46" spans="1:8" hidden="1" x14ac:dyDescent="0.2">
      <c r="A46" s="22"/>
      <c r="B46" s="37" t="s">
        <v>47</v>
      </c>
      <c r="C46" s="38"/>
      <c r="D46" s="20">
        <f>D45</f>
        <v>0</v>
      </c>
      <c r="E46" s="20">
        <f>E45</f>
        <v>0</v>
      </c>
      <c r="F46" s="21">
        <f>F45</f>
        <v>0</v>
      </c>
      <c r="G46" s="21">
        <f>G45</f>
        <v>0</v>
      </c>
      <c r="H46" s="20">
        <f>H45</f>
        <v>0</v>
      </c>
    </row>
    <row r="47" spans="1:8" x14ac:dyDescent="0.2">
      <c r="A47" s="22"/>
      <c r="B47" s="37" t="s">
        <v>44</v>
      </c>
      <c r="C47" s="38"/>
      <c r="D47" s="20">
        <f>D46+D43</f>
        <v>0</v>
      </c>
      <c r="E47" s="20">
        <f t="shared" ref="E47:G47" si="3">E46+E43</f>
        <v>23624.0406</v>
      </c>
      <c r="F47" s="20">
        <f t="shared" si="3"/>
        <v>6311.64534</v>
      </c>
      <c r="G47" s="20">
        <f t="shared" si="3"/>
        <v>0</v>
      </c>
      <c r="H47" s="20">
        <f>H46+H43</f>
        <v>29935.685939999999</v>
      </c>
    </row>
    <row r="48" spans="1:8" ht="15" hidden="1" customHeight="1" x14ac:dyDescent="0.2">
      <c r="A48" s="39" t="s">
        <v>33</v>
      </c>
      <c r="B48" s="40"/>
      <c r="C48" s="40"/>
      <c r="D48" s="40"/>
      <c r="E48" s="40"/>
      <c r="F48" s="40"/>
      <c r="G48" s="40"/>
      <c r="H48" s="40"/>
    </row>
    <row r="49" spans="1:8" hidden="1" x14ac:dyDescent="0.2">
      <c r="A49" s="18">
        <v>12</v>
      </c>
      <c r="B49" s="31" t="s">
        <v>15</v>
      </c>
      <c r="C49" s="31" t="s">
        <v>39</v>
      </c>
      <c r="D49" s="31"/>
      <c r="E49" s="31"/>
      <c r="F49" s="31"/>
      <c r="G49" s="29"/>
      <c r="H49" s="20">
        <f t="shared" ref="H49" si="4">G49+F49+E49+D49</f>
        <v>0</v>
      </c>
    </row>
    <row r="50" spans="1:8" hidden="1" x14ac:dyDescent="0.2">
      <c r="A50" s="18">
        <v>13</v>
      </c>
      <c r="B50" s="23" t="s">
        <v>59</v>
      </c>
      <c r="C50" s="19" t="s">
        <v>49</v>
      </c>
      <c r="D50" s="21"/>
      <c r="E50" s="21"/>
      <c r="F50" s="21"/>
      <c r="G50" s="20"/>
      <c r="H50" s="20">
        <f>G50+F50+E50+D50</f>
        <v>0</v>
      </c>
    </row>
    <row r="51" spans="1:8" hidden="1" x14ac:dyDescent="0.2">
      <c r="A51" s="18">
        <v>14</v>
      </c>
      <c r="B51" s="23" t="s">
        <v>59</v>
      </c>
      <c r="C51" s="19" t="s">
        <v>40</v>
      </c>
      <c r="D51" s="21"/>
      <c r="E51" s="21"/>
      <c r="F51" s="21"/>
      <c r="G51" s="20"/>
      <c r="H51" s="20">
        <f>G51+F51+E51+D51</f>
        <v>0</v>
      </c>
    </row>
    <row r="52" spans="1:8" ht="38.25" hidden="1" x14ac:dyDescent="0.2">
      <c r="A52" s="18">
        <v>5</v>
      </c>
      <c r="B52" s="19" t="s">
        <v>61</v>
      </c>
      <c r="C52" s="19" t="s">
        <v>63</v>
      </c>
      <c r="D52" s="21"/>
      <c r="E52" s="21"/>
      <c r="F52" s="21"/>
      <c r="G52" s="20">
        <v>0</v>
      </c>
      <c r="H52" s="20">
        <f>G52+F52+E52+D52</f>
        <v>0</v>
      </c>
    </row>
    <row r="53" spans="1:8" hidden="1" x14ac:dyDescent="0.2">
      <c r="A53" s="22"/>
      <c r="B53" s="37" t="s">
        <v>35</v>
      </c>
      <c r="C53" s="38"/>
      <c r="D53" s="21">
        <f>D51+D49+D50+D52</f>
        <v>0</v>
      </c>
      <c r="E53" s="21">
        <f>E51+E49+E50+E52</f>
        <v>0</v>
      </c>
      <c r="F53" s="21">
        <f>F51+F49+F50+F52</f>
        <v>0</v>
      </c>
      <c r="G53" s="21">
        <f>G51+G49+G50+G52</f>
        <v>0</v>
      </c>
      <c r="H53" s="20">
        <f>D53+E53+F53+G53</f>
        <v>0</v>
      </c>
    </row>
    <row r="54" spans="1:8" x14ac:dyDescent="0.2">
      <c r="A54" s="22"/>
      <c r="B54" s="37" t="s">
        <v>17</v>
      </c>
      <c r="C54" s="38"/>
      <c r="D54" s="20">
        <f>D53+D47</f>
        <v>0</v>
      </c>
      <c r="E54" s="20">
        <f>E53+E47</f>
        <v>23624.0406</v>
      </c>
      <c r="F54" s="20">
        <f>F53+F47</f>
        <v>6311.64534</v>
      </c>
      <c r="G54" s="20">
        <f>G53+G47</f>
        <v>0</v>
      </c>
      <c r="H54" s="20">
        <f>H53+H47</f>
        <v>29935.685939999999</v>
      </c>
    </row>
    <row r="55" spans="1:8" x14ac:dyDescent="0.2">
      <c r="A55" s="39" t="s">
        <v>29</v>
      </c>
      <c r="B55" s="40"/>
      <c r="C55" s="40"/>
      <c r="D55" s="40"/>
      <c r="E55" s="40"/>
      <c r="F55" s="40"/>
      <c r="G55" s="40"/>
      <c r="H55" s="40"/>
    </row>
    <row r="56" spans="1:8" ht="39" customHeight="1" x14ac:dyDescent="0.2">
      <c r="A56" s="18">
        <v>6</v>
      </c>
      <c r="B56" s="19" t="s">
        <v>62</v>
      </c>
      <c r="C56" s="19" t="s">
        <v>27</v>
      </c>
      <c r="D56" s="21"/>
      <c r="E56" s="21"/>
      <c r="F56" s="21"/>
      <c r="G56" s="20">
        <f>(D47+E47+F47+G47+H49+H50+H51)/100*2.14</f>
        <v>640.62367911600006</v>
      </c>
      <c r="H56" s="20">
        <f>D56+E56+F56+G56</f>
        <v>640.62367911600006</v>
      </c>
    </row>
    <row r="57" spans="1:8" ht="41.25" customHeight="1" x14ac:dyDescent="0.2">
      <c r="A57" s="18">
        <v>7</v>
      </c>
      <c r="B57" s="19" t="s">
        <v>64</v>
      </c>
      <c r="C57" s="26" t="s">
        <v>28</v>
      </c>
      <c r="D57" s="21"/>
      <c r="E57" s="21"/>
      <c r="F57" s="21"/>
      <c r="G57" s="20">
        <f>(D47+E47+F47+G47+H49+H50+H51+H64+H63+H62+H61)/100*11.7</f>
        <v>4477.2978487290775</v>
      </c>
      <c r="H57" s="20">
        <f>D57+E57+F57+G57</f>
        <v>4477.2978487290775</v>
      </c>
    </row>
    <row r="58" spans="1:8" ht="12.75" customHeight="1" x14ac:dyDescent="0.2">
      <c r="A58" s="50" t="s">
        <v>32</v>
      </c>
      <c r="B58" s="51"/>
      <c r="C58" s="52"/>
      <c r="D58" s="21">
        <f>D56+D57</f>
        <v>0</v>
      </c>
      <c r="E58" s="21">
        <f t="shared" ref="E58:F58" si="5">E56+E57</f>
        <v>0</v>
      </c>
      <c r="F58" s="21">
        <f t="shared" si="5"/>
        <v>0</v>
      </c>
      <c r="G58" s="21">
        <f>G56+G57</f>
        <v>5117.9215278450774</v>
      </c>
      <c r="H58" s="20">
        <f>D58+E58+F58+G58</f>
        <v>5117.9215278450774</v>
      </c>
    </row>
    <row r="59" spans="1:8" x14ac:dyDescent="0.2">
      <c r="A59" s="22"/>
      <c r="B59" s="37" t="s">
        <v>30</v>
      </c>
      <c r="C59" s="38"/>
      <c r="D59" s="20">
        <f>D54+D58</f>
        <v>0</v>
      </c>
      <c r="E59" s="20">
        <f t="shared" ref="E59:F59" si="6">E54+E58</f>
        <v>23624.0406</v>
      </c>
      <c r="F59" s="20">
        <f t="shared" si="6"/>
        <v>6311.64534</v>
      </c>
      <c r="G59" s="20">
        <f>G54+G58</f>
        <v>5117.9215278450774</v>
      </c>
      <c r="H59" s="20">
        <f>H58+H54</f>
        <v>35053.607467845075</v>
      </c>
    </row>
    <row r="60" spans="1:8" x14ac:dyDescent="0.2">
      <c r="A60" s="39" t="s">
        <v>18</v>
      </c>
      <c r="B60" s="40"/>
      <c r="C60" s="40"/>
      <c r="D60" s="40"/>
      <c r="E60" s="40"/>
      <c r="F60" s="40"/>
      <c r="G60" s="40"/>
      <c r="H60" s="40"/>
    </row>
    <row r="61" spans="1:8" x14ac:dyDescent="0.2">
      <c r="A61" s="18">
        <v>8</v>
      </c>
      <c r="B61" s="19" t="s">
        <v>73</v>
      </c>
      <c r="C61" s="31" t="s">
        <v>69</v>
      </c>
      <c r="D61" s="31"/>
      <c r="E61" s="31"/>
      <c r="F61" s="31"/>
      <c r="G61" s="29">
        <f>41.496*251/5.42</f>
        <v>1921.678228782288</v>
      </c>
      <c r="H61" s="29">
        <f>G61</f>
        <v>1921.678228782288</v>
      </c>
    </row>
    <row r="62" spans="1:8" x14ac:dyDescent="0.2">
      <c r="A62" s="18">
        <v>9</v>
      </c>
      <c r="B62" s="19" t="s">
        <v>74</v>
      </c>
      <c r="C62" s="31" t="s">
        <v>70</v>
      </c>
      <c r="D62" s="31"/>
      <c r="E62" s="31"/>
      <c r="F62" s="31"/>
      <c r="G62" s="29">
        <f>41.496*562/5.42</f>
        <v>4302.7217712177126</v>
      </c>
      <c r="H62" s="29">
        <f>G62</f>
        <v>4302.7217712177126</v>
      </c>
    </row>
    <row r="63" spans="1:8" x14ac:dyDescent="0.2">
      <c r="A63" s="18">
        <v>10</v>
      </c>
      <c r="B63" s="19" t="s">
        <v>75</v>
      </c>
      <c r="C63" s="31" t="s">
        <v>71</v>
      </c>
      <c r="D63" s="31"/>
      <c r="E63" s="31"/>
      <c r="F63" s="31"/>
      <c r="G63" s="29">
        <f>41.49676*15/5.42</f>
        <v>114.84343173431735</v>
      </c>
      <c r="H63" s="29">
        <f>G63</f>
        <v>114.84343173431735</v>
      </c>
    </row>
    <row r="64" spans="1:8" x14ac:dyDescent="0.2">
      <c r="A64" s="18">
        <v>11</v>
      </c>
      <c r="B64" s="23" t="s">
        <v>76</v>
      </c>
      <c r="C64" s="25" t="s">
        <v>72</v>
      </c>
      <c r="D64" s="21"/>
      <c r="E64" s="21"/>
      <c r="F64" s="21"/>
      <c r="G64" s="20">
        <f>276.91664*39/5.42</f>
        <v>1992.5736088560884</v>
      </c>
      <c r="H64" s="20">
        <f>G64+F64+E64+D64</f>
        <v>1992.5736088560884</v>
      </c>
    </row>
    <row r="65" spans="1:8" x14ac:dyDescent="0.2">
      <c r="A65" s="22"/>
      <c r="B65" s="37" t="s">
        <v>20</v>
      </c>
      <c r="C65" s="38"/>
      <c r="D65" s="20">
        <f>D64</f>
        <v>0</v>
      </c>
      <c r="E65" s="20">
        <f t="shared" ref="E65:F65" si="7">E64</f>
        <v>0</v>
      </c>
      <c r="F65" s="20">
        <f t="shared" si="7"/>
        <v>0</v>
      </c>
      <c r="G65" s="20">
        <f>G64+G63+G62+G61</f>
        <v>8331.8170405904057</v>
      </c>
      <c r="H65" s="20">
        <f>G65+F65+E65+D65</f>
        <v>8331.8170405904057</v>
      </c>
    </row>
    <row r="66" spans="1:8" x14ac:dyDescent="0.2">
      <c r="A66" s="22"/>
      <c r="B66" s="37" t="s">
        <v>21</v>
      </c>
      <c r="C66" s="38"/>
      <c r="D66" s="20">
        <f>D59+D65</f>
        <v>0</v>
      </c>
      <c r="E66" s="20">
        <f>E59+E65</f>
        <v>23624.0406</v>
      </c>
      <c r="F66" s="20">
        <f>F59+F65</f>
        <v>6311.64534</v>
      </c>
      <c r="G66" s="20">
        <f>G59+G65</f>
        <v>13449.738568435483</v>
      </c>
      <c r="H66" s="20">
        <f>D66+E66+F66+G66</f>
        <v>43385.424508435484</v>
      </c>
    </row>
    <row r="67" spans="1:8" x14ac:dyDescent="0.2">
      <c r="A67" s="39" t="s">
        <v>22</v>
      </c>
      <c r="B67" s="40"/>
      <c r="C67" s="40"/>
      <c r="D67" s="40"/>
      <c r="E67" s="40"/>
      <c r="F67" s="40"/>
      <c r="G67" s="40"/>
      <c r="H67" s="40"/>
    </row>
    <row r="68" spans="1:8" x14ac:dyDescent="0.2">
      <c r="A68" s="18">
        <v>19</v>
      </c>
      <c r="B68" s="23"/>
      <c r="C68" s="19" t="s">
        <v>23</v>
      </c>
      <c r="D68" s="20">
        <f>D66/100*20</f>
        <v>0</v>
      </c>
      <c r="E68" s="20">
        <f>E66/100*20</f>
        <v>4724.8081199999997</v>
      </c>
      <c r="F68" s="20">
        <f>F66/100*20</f>
        <v>1262.329068</v>
      </c>
      <c r="G68" s="20">
        <f>G66/100*20</f>
        <v>2689.9477136870969</v>
      </c>
      <c r="H68" s="20">
        <f>H66/100*20</f>
        <v>8677.0849016870961</v>
      </c>
    </row>
    <row r="69" spans="1:8" x14ac:dyDescent="0.2">
      <c r="A69" s="22"/>
      <c r="B69" s="37" t="s">
        <v>24</v>
      </c>
      <c r="C69" s="38"/>
      <c r="D69" s="20">
        <f>D68</f>
        <v>0</v>
      </c>
      <c r="E69" s="20">
        <f>E68</f>
        <v>4724.8081199999997</v>
      </c>
      <c r="F69" s="21">
        <f>F68</f>
        <v>1262.329068</v>
      </c>
      <c r="G69" s="20">
        <f>G68</f>
        <v>2689.9477136870969</v>
      </c>
      <c r="H69" s="20">
        <f>D69+E69+F69+G69</f>
        <v>8677.0849016870961</v>
      </c>
    </row>
    <row r="70" spans="1:8" x14ac:dyDescent="0.2">
      <c r="A70" s="22"/>
      <c r="B70" s="37" t="s">
        <v>25</v>
      </c>
      <c r="C70" s="38"/>
      <c r="D70" s="20">
        <f>D66+D68</f>
        <v>0</v>
      </c>
      <c r="E70" s="20">
        <f>E66+E68</f>
        <v>28348.848720000002</v>
      </c>
      <c r="F70" s="20">
        <f>F66+F68</f>
        <v>7573.974408</v>
      </c>
      <c r="G70" s="20">
        <f>G66+G68</f>
        <v>16139.68628212258</v>
      </c>
      <c r="H70" s="20">
        <f>H66+H68</f>
        <v>52062.509410122584</v>
      </c>
    </row>
    <row r="73" spans="1:8" ht="12.75" customHeight="1" x14ac:dyDescent="0.2">
      <c r="A73" s="36" t="s">
        <v>54</v>
      </c>
      <c r="B73" s="36"/>
      <c r="C73" s="36"/>
      <c r="D73" s="36"/>
      <c r="E73" s="36"/>
      <c r="F73" s="36"/>
      <c r="G73" s="36"/>
      <c r="H73" s="36"/>
    </row>
    <row r="74" spans="1:8" ht="12.75" customHeight="1" x14ac:dyDescent="0.2">
      <c r="A74" s="36"/>
      <c r="B74" s="36"/>
      <c r="C74" s="36"/>
      <c r="D74" s="36"/>
      <c r="E74" s="36"/>
      <c r="F74" s="36"/>
      <c r="G74" s="36"/>
      <c r="H74" s="36"/>
    </row>
    <row r="75" spans="1:8" ht="12.75" customHeight="1" x14ac:dyDescent="0.2">
      <c r="A75" s="36"/>
      <c r="B75" s="36"/>
      <c r="C75" s="36"/>
      <c r="D75" s="36"/>
      <c r="E75" s="36"/>
      <c r="F75" s="36"/>
      <c r="G75" s="36"/>
      <c r="H75" s="36"/>
    </row>
    <row r="76" spans="1:8" ht="12.75" customHeight="1" x14ac:dyDescent="0.2">
      <c r="A76" s="36"/>
      <c r="B76" s="36"/>
      <c r="C76" s="36"/>
      <c r="D76" s="36"/>
      <c r="E76" s="36"/>
      <c r="F76" s="36"/>
      <c r="G76" s="36"/>
      <c r="H76" s="36"/>
    </row>
    <row r="77" spans="1:8" ht="12.75" customHeight="1" x14ac:dyDescent="0.2">
      <c r="A77" s="36"/>
      <c r="B77" s="36"/>
      <c r="C77" s="36"/>
      <c r="D77" s="36"/>
      <c r="E77" s="36"/>
      <c r="F77" s="36"/>
      <c r="G77" s="36"/>
      <c r="H77" s="36"/>
    </row>
    <row r="78" spans="1:8" ht="12.75" customHeight="1" x14ac:dyDescent="0.2">
      <c r="A78" s="36"/>
      <c r="B78" s="36"/>
      <c r="C78" s="36"/>
      <c r="D78" s="36"/>
      <c r="E78" s="36"/>
      <c r="F78" s="36"/>
      <c r="G78" s="36"/>
      <c r="H78" s="36"/>
    </row>
    <row r="79" spans="1:8" ht="12.75" customHeight="1" x14ac:dyDescent="0.2">
      <c r="A79" s="36"/>
      <c r="B79" s="36"/>
      <c r="C79" s="36"/>
      <c r="D79" s="36"/>
      <c r="E79" s="36"/>
      <c r="F79" s="36"/>
      <c r="G79" s="36"/>
      <c r="H79" s="36"/>
    </row>
    <row r="80" spans="1:8" ht="12.75" customHeight="1" x14ac:dyDescent="0.2">
      <c r="A80" s="36"/>
      <c r="B80" s="36"/>
      <c r="C80" s="36"/>
      <c r="D80" s="36"/>
      <c r="E80" s="36"/>
      <c r="F80" s="36"/>
      <c r="G80" s="36"/>
      <c r="H80" s="36"/>
    </row>
    <row r="81" spans="1:8" x14ac:dyDescent="0.2">
      <c r="A81" s="36"/>
      <c r="B81" s="36"/>
      <c r="C81" s="36"/>
      <c r="D81" s="36"/>
      <c r="E81" s="36"/>
      <c r="F81" s="36"/>
      <c r="G81" s="36"/>
      <c r="H81" s="36"/>
    </row>
    <row r="82" spans="1:8" x14ac:dyDescent="0.2">
      <c r="A82" s="36"/>
      <c r="B82" s="36"/>
      <c r="C82" s="36"/>
      <c r="D82" s="36"/>
      <c r="E82" s="36"/>
      <c r="F82" s="36"/>
      <c r="G82" s="36"/>
      <c r="H82" s="36"/>
    </row>
    <row r="83" spans="1:8" x14ac:dyDescent="0.2">
      <c r="A83" s="36"/>
      <c r="B83" s="36"/>
      <c r="C83" s="36"/>
      <c r="D83" s="36"/>
      <c r="E83" s="36"/>
      <c r="F83" s="36"/>
      <c r="G83" s="36"/>
      <c r="H83" s="36"/>
    </row>
  </sheetData>
  <mergeCells count="38">
    <mergeCell ref="B70:C70"/>
    <mergeCell ref="A73:H83"/>
    <mergeCell ref="A60:H60"/>
    <mergeCell ref="B65:C65"/>
    <mergeCell ref="B66:C66"/>
    <mergeCell ref="A67:H67"/>
    <mergeCell ref="B69:C69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9:C39"/>
    <mergeCell ref="B32:C32"/>
    <mergeCell ref="A33:H33"/>
    <mergeCell ref="B38:C38"/>
    <mergeCell ref="B59:C59"/>
    <mergeCell ref="B43:C43"/>
    <mergeCell ref="A40:H40"/>
    <mergeCell ref="B54:C54"/>
    <mergeCell ref="A55:H55"/>
    <mergeCell ref="A58:C58"/>
    <mergeCell ref="B53:C53"/>
    <mergeCell ref="B42:C42"/>
    <mergeCell ref="A44:H44"/>
    <mergeCell ref="B46:C46"/>
    <mergeCell ref="B47:C47"/>
    <mergeCell ref="A48:H48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Железова Елена Валентиновна</cp:lastModifiedBy>
  <cp:lastPrinted>2023-02-17T08:26:29Z</cp:lastPrinted>
  <dcterms:created xsi:type="dcterms:W3CDTF">2022-07-06T13:17:17Z</dcterms:created>
  <dcterms:modified xsi:type="dcterms:W3CDTF">2023-06-28T08:45:04Z</dcterms:modified>
</cp:coreProperties>
</file>