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0_24\Версия_4(КоррИП_2023)\Июль\Приказы_ПСД\Новые_ПСД\M_22-1-17-01-08-00-0-0015\"/>
    </mc:Choice>
  </mc:AlternateContent>
  <xr:revisionPtr revIDLastSave="0" documentId="13_ncr:1_{17B1D4E0-DCAC-495A-A3AB-0BD81D58540C}" xr6:coauthVersionLast="36" xr6:coauthVersionMax="36" xr10:uidLastSave="{00000000-0000-0000-0000-000000000000}"/>
  <bookViews>
    <workbookView xWindow="0" yWindow="0" windowWidth="28800" windowHeight="10725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тек.ц.!$A$1:$H$82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4" i="2" l="1"/>
  <c r="G63" i="2"/>
  <c r="H63" i="2" s="1"/>
  <c r="G53" i="2"/>
  <c r="H53" i="2" s="1"/>
  <c r="G51" i="2"/>
  <c r="H51" i="2" s="1"/>
  <c r="G50" i="2"/>
  <c r="H50" i="2" s="1"/>
  <c r="G49" i="2"/>
  <c r="H49" i="2" s="1"/>
  <c r="E34" i="2" s="1"/>
  <c r="D41" i="2"/>
  <c r="D40" i="2"/>
  <c r="D42" i="2" s="1"/>
  <c r="F34" i="2"/>
  <c r="F37" i="2" s="1"/>
  <c r="F38" i="2" s="1"/>
  <c r="F43" i="2" s="1"/>
  <c r="F47" i="2" s="1"/>
  <c r="E36" i="2"/>
  <c r="E35" i="2"/>
  <c r="G28" i="2"/>
  <c r="H28" i="2" s="1"/>
  <c r="F64" i="2"/>
  <c r="E64" i="2"/>
  <c r="D64" i="2"/>
  <c r="F60" i="2"/>
  <c r="E60" i="2"/>
  <c r="D60" i="2"/>
  <c r="F55" i="2"/>
  <c r="E55" i="2"/>
  <c r="D55" i="2"/>
  <c r="H54" i="2"/>
  <c r="H52" i="2"/>
  <c r="G46" i="2"/>
  <c r="F46" i="2"/>
  <c r="E46" i="2"/>
  <c r="D46" i="2"/>
  <c r="H45" i="2"/>
  <c r="H46" i="2" s="1"/>
  <c r="G42" i="2"/>
  <c r="F42" i="2"/>
  <c r="E42" i="2"/>
  <c r="H41" i="2"/>
  <c r="H40" i="2"/>
  <c r="G37" i="2"/>
  <c r="F32" i="2"/>
  <c r="E32" i="2"/>
  <c r="D32" i="2"/>
  <c r="H31" i="2"/>
  <c r="H30" i="2"/>
  <c r="H29" i="2"/>
  <c r="H27" i="2"/>
  <c r="H26" i="2"/>
  <c r="H25" i="2"/>
  <c r="H24" i="2"/>
  <c r="D34" i="1"/>
  <c r="D36" i="1"/>
  <c r="D35" i="1"/>
  <c r="D40" i="1"/>
  <c r="G32" i="1"/>
  <c r="G55" i="1"/>
  <c r="D42" i="1"/>
  <c r="D32" i="1"/>
  <c r="G59" i="1"/>
  <c r="G58" i="1"/>
  <c r="H36" i="1"/>
  <c r="H35" i="1"/>
  <c r="D41" i="1"/>
  <c r="H41" i="1" s="1"/>
  <c r="E42" i="1"/>
  <c r="F42" i="1"/>
  <c r="G42" i="1"/>
  <c r="D55" i="1"/>
  <c r="G28" i="1"/>
  <c r="G53" i="1"/>
  <c r="G63" i="1"/>
  <c r="E55" i="1"/>
  <c r="F55" i="1"/>
  <c r="E37" i="1"/>
  <c r="F37" i="1"/>
  <c r="G37" i="1"/>
  <c r="H50" i="1"/>
  <c r="H51" i="1"/>
  <c r="G51" i="1"/>
  <c r="G50" i="1"/>
  <c r="E34" i="1"/>
  <c r="G49" i="1"/>
  <c r="F34" i="1"/>
  <c r="D36" i="2" l="1"/>
  <c r="H36" i="2" s="1"/>
  <c r="D34" i="2"/>
  <c r="H34" i="2" s="1"/>
  <c r="H42" i="2"/>
  <c r="D35" i="2"/>
  <c r="H35" i="2" s="1"/>
  <c r="F56" i="2"/>
  <c r="F61" i="2" s="1"/>
  <c r="F65" i="2" s="1"/>
  <c r="F67" i="2" s="1"/>
  <c r="F68" i="2" s="1"/>
  <c r="E37" i="2"/>
  <c r="E38" i="2" s="1"/>
  <c r="E43" i="2" s="1"/>
  <c r="E47" i="2" s="1"/>
  <c r="E56" i="2" s="1"/>
  <c r="E61" i="2" s="1"/>
  <c r="E65" i="2" s="1"/>
  <c r="H32" i="2"/>
  <c r="G55" i="2"/>
  <c r="G64" i="2"/>
  <c r="H64" i="2" s="1"/>
  <c r="G32" i="2"/>
  <c r="G38" i="2" s="1"/>
  <c r="G43" i="2" s="1"/>
  <c r="G47" i="2" s="1"/>
  <c r="H37" i="1"/>
  <c r="D37" i="1"/>
  <c r="H37" i="2" l="1"/>
  <c r="H38" i="2" s="1"/>
  <c r="H43" i="2" s="1"/>
  <c r="H47" i="2" s="1"/>
  <c r="G56" i="2"/>
  <c r="F69" i="2"/>
  <c r="D37" i="2"/>
  <c r="D38" i="2" s="1"/>
  <c r="D43" i="2" s="1"/>
  <c r="D47" i="2" s="1"/>
  <c r="H55" i="2"/>
  <c r="E67" i="2"/>
  <c r="E68" i="2" s="1"/>
  <c r="D64" i="1"/>
  <c r="D60" i="1"/>
  <c r="D46" i="1"/>
  <c r="E64" i="1"/>
  <c r="F64" i="1"/>
  <c r="G64" i="1"/>
  <c r="H53" i="1"/>
  <c r="H56" i="2" l="1"/>
  <c r="E69" i="2"/>
  <c r="G58" i="2"/>
  <c r="G59" i="2"/>
  <c r="H59" i="2" s="1"/>
  <c r="D56" i="2"/>
  <c r="D61" i="2" s="1"/>
  <c r="D65" i="2" s="1"/>
  <c r="H30" i="1"/>
  <c r="E32" i="1"/>
  <c r="F32" i="1"/>
  <c r="D67" i="2" l="1"/>
  <c r="D68" i="2" s="1"/>
  <c r="G60" i="2"/>
  <c r="H58" i="2"/>
  <c r="H26" i="1"/>
  <c r="H60" i="2" l="1"/>
  <c r="H61" i="2" s="1"/>
  <c r="G61" i="2"/>
  <c r="G65" i="2" s="1"/>
  <c r="D69" i="2"/>
  <c r="H27" i="1"/>
  <c r="H29" i="1"/>
  <c r="H24" i="1"/>
  <c r="G46" i="1"/>
  <c r="F46" i="1"/>
  <c r="E46" i="1"/>
  <c r="H45" i="1"/>
  <c r="H40" i="1"/>
  <c r="H42" i="1" s="1"/>
  <c r="H31" i="1"/>
  <c r="G67" i="2" l="1"/>
  <c r="G68" i="2" s="1"/>
  <c r="H68" i="2" s="1"/>
  <c r="H65" i="2"/>
  <c r="H46" i="1"/>
  <c r="H49" i="1"/>
  <c r="H28" i="1"/>
  <c r="H67" i="2" l="1"/>
  <c r="H69" i="2" s="1"/>
  <c r="G69" i="2"/>
  <c r="E60" i="1"/>
  <c r="F60" i="1"/>
  <c r="H64" i="1" l="1"/>
  <c r="H25" i="1" l="1"/>
  <c r="H32" i="1" s="1"/>
  <c r="H52" i="1"/>
  <c r="H63" i="1"/>
  <c r="D38" i="1"/>
  <c r="D43" i="1" l="1"/>
  <c r="F38" i="1"/>
  <c r="F43" i="1" s="1"/>
  <c r="F47" i="1" s="1"/>
  <c r="F56" i="1" s="1"/>
  <c r="D47" i="1" l="1"/>
  <c r="G38" i="1"/>
  <c r="G43" i="1" s="1"/>
  <c r="G47" i="1" s="1"/>
  <c r="F61" i="1"/>
  <c r="D56" i="1" l="1"/>
  <c r="D61" i="1" s="1"/>
  <c r="D65" i="1" s="1"/>
  <c r="D67" i="1" s="1"/>
  <c r="F65" i="1"/>
  <c r="F67" i="1" s="1"/>
  <c r="H34" i="1"/>
  <c r="H38" i="1" l="1"/>
  <c r="H43" i="1" s="1"/>
  <c r="H47" i="1" s="1"/>
  <c r="F69" i="1"/>
  <c r="F68" i="1"/>
  <c r="E38" i="1" l="1"/>
  <c r="E43" i="1" s="1"/>
  <c r="E47" i="1" s="1"/>
  <c r="D68" i="1"/>
  <c r="H59" i="1" l="1"/>
  <c r="H55" i="1"/>
  <c r="E56" i="1"/>
  <c r="E61" i="1" s="1"/>
  <c r="E65" i="1" s="1"/>
  <c r="D69" i="1"/>
  <c r="H54" i="1" l="1"/>
  <c r="G60" i="1"/>
  <c r="H60" i="1" s="1"/>
  <c r="H58" i="1"/>
  <c r="E67" i="1"/>
  <c r="H56" i="1" l="1"/>
  <c r="H61" i="1" s="1"/>
  <c r="G56" i="1"/>
  <c r="G61" i="1" s="1"/>
  <c r="G65" i="1" s="1"/>
  <c r="H65" i="1" s="1"/>
  <c r="H67" i="1" s="1"/>
  <c r="H69" i="1" s="1"/>
  <c r="D6" i="1" s="1"/>
  <c r="E68" i="1"/>
  <c r="E69" i="1"/>
  <c r="G67" i="1" l="1"/>
  <c r="G68" i="1" s="1"/>
  <c r="H68" i="1" s="1"/>
  <c r="G69" i="1" l="1"/>
</calcChain>
</file>

<file path=xl/sharedStrings.xml><?xml version="1.0" encoding="utf-8"?>
<sst xmlns="http://schemas.openxmlformats.org/spreadsheetml/2006/main" count="186" uniqueCount="74">
  <si>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</si>
  <si>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</si>
  <si>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</si>
  <si>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</si>
  <si>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</si>
  <si>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</si>
  <si>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</si>
  <si>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</si>
  <si>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</si>
  <si>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</si>
  <si>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</si>
  <si>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</si>
  <si>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</si>
  <si>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</si>
  <si>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</si>
  <si>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</si>
  <si>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</si>
  <si>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</si>
  <si>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</si>
  <si>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</si>
  <si>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</si>
  <si>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</si>
  <si>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</si>
  <si>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</si>
  <si>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</si>
  <si>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</si>
  <si>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</si>
  <si>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</si>
  <si>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</si>
  <si>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</si>
  <si>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</si>
  <si>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</si>
  <si>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</si>
  <si>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</si>
  <si>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</si>
  <si>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</si>
  <si>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</si>
  <si>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</si>
  <si>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</si>
  <si>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</si>
  <si>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</si>
  <si>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</si>
  <si>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</si>
  <si>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</si>
  <si>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</si>
  <si>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</si>
  <si>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</si>
  <si>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</si>
  <si>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</si>
  <si>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</si>
  <si>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</si>
  <si>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</si>
  <si>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</si>
  <si>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</si>
  <si>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</si>
  <si>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</si>
  <si>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</si>
  <si>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</si>
  <si>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</si>
  <si>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</si>
  <si>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</si>
  <si>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</si>
  <si>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</si>
  <si>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</si>
  <si>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Приказ АО "ЛОЭСК" №391 о/д от 14.12.2022</t>
  </si>
  <si>
    <t>Проценты по заемным средствам</t>
  </si>
  <si>
    <t>Стр-во БКТП-10/0,4 кВ в дер. Старая Всеволожского района ЛО, 17-1-17-1-08-03-2-1130</t>
  </si>
  <si>
    <t>Стр-во 2КЛ-10 кВ от ПС-294 до проектируемой БКТП-10/0,4 кВ в дер. Старая Всеволожского района ЛО, 17-1-17-1-08-03-2-1131</t>
  </si>
  <si>
    <t>Стр-во 2КЛ-0,4 кВ от проек-ой БКТП-10/0,4 кВ до ГРЩ/ВРУ-0,4 кВ объектов заявителя в дер. Старая Всев-го р-на ЛО, 17-1-17-1-08-03-2-1132</t>
  </si>
  <si>
    <t>Пусконаладочные работы Стр-во БКТП-10/0,4 кВ в дер. Старая Всеволожского района ЛО, 17-1-17-1-08-03-2-1130</t>
  </si>
  <si>
    <t>Пусконаладочные работы Стр-во 2КЛ-10 кВ от ПС-294 до проектируемой БКТП-10/0,4 кВ в дер. Старая Всеволожского района ЛО, 17-1-17-1-08-03-2-1131</t>
  </si>
  <si>
    <t>Пусконаладочные работы Стр-во 2КЛ-0,4 кВ от проек-ой БКТП-10/0,4 кВ до ГРЩ/ВРУ-0,4 кВ объектов заявителя в дер. Старая Всев-го р-на ЛО, 17-1-17-1-08-03-2-1132</t>
  </si>
  <si>
    <t>Строительство 2БКТП-10/0,4 кВ мощностью 2,5 МВА, КЛ-10/0,4 кВ протяженностью 1,56 км для технологического присоединения заявителя в соответствии с договором №17-178/005-ПС-17 в дер. Старая Всеволожского района ЛО (M_22-1-17-01-08-00-0-0015)</t>
  </si>
  <si>
    <t>Составлен в текущем уровне цен 2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</si>
</sst>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2"/>
  <sheetViews>
    <sheetView tabSelected="1"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56</v>
      </c>
      <c r="C6" s="45"/>
      <c r="D6" s="24">
        <f>H69</f>
        <v>49075.858542004396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46.5" customHeight="1" x14ac:dyDescent="0.2">
      <c r="C14" s="42" t="s">
        <v>72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73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52</v>
      </c>
      <c r="C18" s="43" t="s">
        <v>9</v>
      </c>
      <c r="D18" s="44" t="s">
        <v>10</v>
      </c>
      <c r="E18" s="44"/>
      <c r="F18" s="44"/>
      <c r="G18" s="44"/>
      <c r="H18" s="38" t="s">
        <v>53</v>
      </c>
    </row>
    <row r="19" spans="1:8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60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50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40</v>
      </c>
      <c r="D28" s="21"/>
      <c r="E28" s="21"/>
      <c r="F28" s="21"/>
      <c r="G28" s="20">
        <f>(40000+100000+50000)/1.2/1000</f>
        <v>158.33333333333334</v>
      </c>
      <c r="H28" s="20">
        <f>G28+F28+E28+D28</f>
        <v>158.33333333333334</v>
      </c>
    </row>
    <row r="29" spans="1:8" x14ac:dyDescent="0.2">
      <c r="A29" s="18">
        <v>6</v>
      </c>
      <c r="B29" s="23" t="s">
        <v>60</v>
      </c>
      <c r="C29" s="19" t="s">
        <v>51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F32" si="1">E24+E31+E25+E27+E29+E26+E28+E30</f>
        <v>0</v>
      </c>
      <c r="F32" s="20">
        <f t="shared" si="1"/>
        <v>0</v>
      </c>
      <c r="G32" s="20">
        <f>G24+G31+G25+G27+G29+G26+G28+G30</f>
        <v>158.33333333333334</v>
      </c>
      <c r="H32" s="20">
        <f>H24+H31+H25+H27+H29+H26+H28+H30</f>
        <v>158.33333333333334</v>
      </c>
    </row>
    <row r="33" spans="1:8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25.5" x14ac:dyDescent="0.2">
      <c r="A34" s="18">
        <v>9</v>
      </c>
      <c r="B34" s="19" t="s">
        <v>15</v>
      </c>
      <c r="C34" s="25" t="s">
        <v>66</v>
      </c>
      <c r="D34" s="27">
        <f>(1777557.58/1000-G49)*0.7</f>
        <v>646.00637500000005</v>
      </c>
      <c r="E34" s="27">
        <f>(1777557.58/1000-H49)*0.3</f>
        <v>276.85987500000005</v>
      </c>
      <c r="F34" s="21">
        <f>12445750/1000</f>
        <v>12445.75</v>
      </c>
      <c r="G34" s="21"/>
      <c r="H34" s="20">
        <f>D34+E34+G34+F34</f>
        <v>13368.616249999999</v>
      </c>
    </row>
    <row r="35" spans="1:8" ht="38.25" x14ac:dyDescent="0.2">
      <c r="A35" s="18">
        <v>10</v>
      </c>
      <c r="B35" s="19" t="s">
        <v>15</v>
      </c>
      <c r="C35" s="25" t="s">
        <v>67</v>
      </c>
      <c r="D35" s="27">
        <f>11587.403583-G50-D40</f>
        <v>8877.2481929999994</v>
      </c>
      <c r="E35" s="27">
        <v>4966.0301069999996</v>
      </c>
      <c r="F35" s="21"/>
      <c r="G35" s="21"/>
      <c r="H35" s="20">
        <f t="shared" ref="H35:H36" si="2">D35+E35+G35+F35</f>
        <v>13843.278299999998</v>
      </c>
    </row>
    <row r="36" spans="1:8" ht="38.25" x14ac:dyDescent="0.2">
      <c r="A36" s="18">
        <v>11</v>
      </c>
      <c r="B36" s="19" t="s">
        <v>15</v>
      </c>
      <c r="C36" s="25" t="s">
        <v>68</v>
      </c>
      <c r="D36" s="27">
        <f>1956.6764-G51-D41</f>
        <v>1900.5795900000001</v>
      </c>
      <c r="E36" s="27">
        <v>838.57560000000001</v>
      </c>
      <c r="F36" s="21"/>
      <c r="G36" s="21"/>
      <c r="H36" s="20">
        <f t="shared" si="2"/>
        <v>2739.1551899999999</v>
      </c>
    </row>
    <row r="37" spans="1:8" x14ac:dyDescent="0.2">
      <c r="A37" s="22"/>
      <c r="B37" s="33" t="s">
        <v>16</v>
      </c>
      <c r="C37" s="34"/>
      <c r="D37" s="20">
        <f>D34+D35+D36</f>
        <v>11423.834158</v>
      </c>
      <c r="E37" s="20">
        <f t="shared" ref="E37:G37" si="3">E34+E35+E36</f>
        <v>6081.4655819999998</v>
      </c>
      <c r="F37" s="20">
        <f t="shared" si="3"/>
        <v>12445.75</v>
      </c>
      <c r="G37" s="20">
        <f t="shared" si="3"/>
        <v>0</v>
      </c>
      <c r="H37" s="20">
        <f>H34+H35+H36</f>
        <v>29951.049739999999</v>
      </c>
    </row>
    <row r="38" spans="1:8" x14ac:dyDescent="0.2">
      <c r="A38" s="22"/>
      <c r="B38" s="33" t="s">
        <v>34</v>
      </c>
      <c r="C38" s="34"/>
      <c r="D38" s="20">
        <f>D37+D32</f>
        <v>11423.834158</v>
      </c>
      <c r="E38" s="20">
        <f>E37+E32</f>
        <v>6081.4655819999998</v>
      </c>
      <c r="F38" s="20">
        <f>F37+F32</f>
        <v>12445.75</v>
      </c>
      <c r="G38" s="20">
        <f>G37+G32</f>
        <v>158.33333333333334</v>
      </c>
      <c r="H38" s="20">
        <f>H37+H32</f>
        <v>30109.383073333331</v>
      </c>
    </row>
    <row r="39" spans="1:8" x14ac:dyDescent="0.2">
      <c r="A39" s="31" t="s">
        <v>45</v>
      </c>
      <c r="B39" s="32"/>
      <c r="C39" s="32"/>
      <c r="D39" s="32"/>
      <c r="E39" s="32"/>
      <c r="F39" s="32"/>
      <c r="G39" s="32"/>
      <c r="H39" s="32"/>
    </row>
    <row r="40" spans="1:8" ht="38.25" x14ac:dyDescent="0.2">
      <c r="A40" s="18">
        <v>12</v>
      </c>
      <c r="B40" s="19" t="s">
        <v>15</v>
      </c>
      <c r="C40" s="25" t="s">
        <v>67</v>
      </c>
      <c r="D40" s="27">
        <f>2630728.39/1000</f>
        <v>2630.7283900000002</v>
      </c>
      <c r="E40" s="27"/>
      <c r="F40" s="21"/>
      <c r="G40" s="21"/>
      <c r="H40" s="20">
        <f>D40+E40+G40+F40</f>
        <v>2630.7283900000002</v>
      </c>
    </row>
    <row r="41" spans="1:8" ht="38.25" x14ac:dyDescent="0.2">
      <c r="A41" s="18">
        <v>13</v>
      </c>
      <c r="B41" s="19" t="s">
        <v>15</v>
      </c>
      <c r="C41" s="25" t="s">
        <v>68</v>
      </c>
      <c r="D41" s="27">
        <f>716.81/1000</f>
        <v>0.71680999999999995</v>
      </c>
      <c r="E41" s="27"/>
      <c r="F41" s="21"/>
      <c r="G41" s="21"/>
      <c r="H41" s="20">
        <f>D41+E41+G41+F41</f>
        <v>0.71680999999999995</v>
      </c>
    </row>
    <row r="42" spans="1:8" x14ac:dyDescent="0.2">
      <c r="A42" s="22"/>
      <c r="B42" s="33" t="s">
        <v>48</v>
      </c>
      <c r="C42" s="34"/>
      <c r="D42" s="20">
        <f>D40+D41</f>
        <v>2631.4452000000001</v>
      </c>
      <c r="E42" s="20">
        <f t="shared" ref="E42:G42" si="4">E40+E41</f>
        <v>0</v>
      </c>
      <c r="F42" s="20">
        <f t="shared" si="4"/>
        <v>0</v>
      </c>
      <c r="G42" s="20">
        <f t="shared" si="4"/>
        <v>0</v>
      </c>
      <c r="H42" s="20">
        <f>H40+H41</f>
        <v>2631.4452000000001</v>
      </c>
    </row>
    <row r="43" spans="1:8" x14ac:dyDescent="0.2">
      <c r="A43" s="22"/>
      <c r="B43" s="33" t="s">
        <v>43</v>
      </c>
      <c r="C43" s="34"/>
      <c r="D43" s="20">
        <f>D42+D38</f>
        <v>14055.279358</v>
      </c>
      <c r="E43" s="20">
        <f t="shared" ref="E43" si="5">E42+E38</f>
        <v>6081.4655819999998</v>
      </c>
      <c r="F43" s="20">
        <f t="shared" ref="F43" si="6">F42+F38</f>
        <v>12445.75</v>
      </c>
      <c r="G43" s="20">
        <f t="shared" ref="G43" si="7">G42+G38</f>
        <v>158.33333333333334</v>
      </c>
      <c r="H43" s="20">
        <f>H42+H38</f>
        <v>32740.828273333333</v>
      </c>
    </row>
    <row r="44" spans="1:8" x14ac:dyDescent="0.2">
      <c r="A44" s="31" t="s">
        <v>46</v>
      </c>
      <c r="B44" s="32"/>
      <c r="C44" s="32"/>
      <c r="D44" s="32"/>
      <c r="E44" s="32"/>
      <c r="F44" s="32"/>
      <c r="G44" s="32"/>
      <c r="H44" s="32"/>
    </row>
    <row r="45" spans="1:8" x14ac:dyDescent="0.2">
      <c r="A45" s="18">
        <v>14</v>
      </c>
      <c r="B45" s="19" t="s">
        <v>15</v>
      </c>
      <c r="C45" s="25" t="s">
        <v>59</v>
      </c>
      <c r="D45" s="27"/>
      <c r="E45" s="27"/>
      <c r="F45" s="21"/>
      <c r="G45" s="21"/>
      <c r="H45" s="20">
        <f>D45+E45+G45+F45</f>
        <v>0</v>
      </c>
    </row>
    <row r="46" spans="1:8" x14ac:dyDescent="0.2">
      <c r="A46" s="22"/>
      <c r="B46" s="33" t="s">
        <v>47</v>
      </c>
      <c r="C46" s="34"/>
      <c r="D46" s="20">
        <f>D45</f>
        <v>0</v>
      </c>
      <c r="E46" s="20">
        <f>E45</f>
        <v>0</v>
      </c>
      <c r="F46" s="21">
        <f>F45</f>
        <v>0</v>
      </c>
      <c r="G46" s="21">
        <f>G45</f>
        <v>0</v>
      </c>
      <c r="H46" s="20">
        <f>H45</f>
        <v>0</v>
      </c>
    </row>
    <row r="47" spans="1:8" x14ac:dyDescent="0.2">
      <c r="A47" s="22"/>
      <c r="B47" s="33" t="s">
        <v>44</v>
      </c>
      <c r="C47" s="34"/>
      <c r="D47" s="20">
        <f>D46+D43</f>
        <v>14055.279358</v>
      </c>
      <c r="E47" s="20">
        <f t="shared" ref="E47" si="8">E46+E43</f>
        <v>6081.4655819999998</v>
      </c>
      <c r="F47" s="20">
        <f t="shared" ref="F47" si="9">F46+F43</f>
        <v>12445.75</v>
      </c>
      <c r="G47" s="20">
        <f t="shared" ref="G47" si="10">G46+G43</f>
        <v>158.33333333333334</v>
      </c>
      <c r="H47" s="20">
        <f>H46+H43</f>
        <v>32740.828273333333</v>
      </c>
    </row>
    <row r="48" spans="1:8" x14ac:dyDescent="0.2">
      <c r="A48" s="31" t="s">
        <v>33</v>
      </c>
      <c r="B48" s="32"/>
      <c r="C48" s="32"/>
      <c r="D48" s="32"/>
      <c r="E48" s="32"/>
      <c r="F48" s="32"/>
      <c r="G48" s="32"/>
      <c r="H48" s="32"/>
    </row>
    <row r="49" spans="1:8" ht="25.5" x14ac:dyDescent="0.2">
      <c r="A49" s="18">
        <v>15</v>
      </c>
      <c r="B49" s="28" t="s">
        <v>15</v>
      </c>
      <c r="C49" s="28" t="s">
        <v>69</v>
      </c>
      <c r="D49" s="28"/>
      <c r="E49" s="28"/>
      <c r="F49" s="28"/>
      <c r="G49" s="29">
        <f>854691.33/1000</f>
        <v>854.69132999999999</v>
      </c>
      <c r="H49" s="20">
        <f t="shared" ref="H49:H51" si="11">G49+F49+E49+D49</f>
        <v>854.69132999999999</v>
      </c>
    </row>
    <row r="50" spans="1:8" ht="38.25" x14ac:dyDescent="0.2">
      <c r="A50" s="18">
        <v>16</v>
      </c>
      <c r="B50" s="30"/>
      <c r="C50" s="25" t="s">
        <v>70</v>
      </c>
      <c r="D50" s="30"/>
      <c r="E50" s="30"/>
      <c r="F50" s="30"/>
      <c r="G50" s="29">
        <f>79427/1000</f>
        <v>79.427000000000007</v>
      </c>
      <c r="H50" s="20">
        <f t="shared" si="11"/>
        <v>79.427000000000007</v>
      </c>
    </row>
    <row r="51" spans="1:8" ht="38.25" x14ac:dyDescent="0.2">
      <c r="A51" s="18">
        <v>17</v>
      </c>
      <c r="B51" s="30"/>
      <c r="C51" s="25" t="s">
        <v>71</v>
      </c>
      <c r="D51" s="30"/>
      <c r="E51" s="30"/>
      <c r="F51" s="30"/>
      <c r="G51" s="29">
        <f>55380/1000</f>
        <v>55.38</v>
      </c>
      <c r="H51" s="20">
        <f t="shared" si="11"/>
        <v>55.38</v>
      </c>
    </row>
    <row r="52" spans="1:8" x14ac:dyDescent="0.2">
      <c r="A52" s="18">
        <v>18</v>
      </c>
      <c r="B52" s="23" t="s">
        <v>60</v>
      </c>
      <c r="C52" s="19" t="s">
        <v>49</v>
      </c>
      <c r="D52" s="21"/>
      <c r="E52" s="21"/>
      <c r="F52" s="21"/>
      <c r="G52" s="20"/>
      <c r="H52" s="20">
        <f>G52+F52+E52+D52</f>
        <v>0</v>
      </c>
    </row>
    <row r="53" spans="1:8" x14ac:dyDescent="0.2">
      <c r="A53" s="18">
        <v>19</v>
      </c>
      <c r="B53" s="23" t="s">
        <v>60</v>
      </c>
      <c r="C53" s="19" t="s">
        <v>39</v>
      </c>
      <c r="D53" s="21"/>
      <c r="E53" s="21"/>
      <c r="F53" s="21"/>
      <c r="G53" s="20">
        <f>14.88+53.55+14.88</f>
        <v>83.309999999999988</v>
      </c>
      <c r="H53" s="20">
        <f>G53+F53+E53+D53</f>
        <v>83.309999999999988</v>
      </c>
    </row>
    <row r="54" spans="1:8" ht="38.25" x14ac:dyDescent="0.2">
      <c r="A54" s="18">
        <v>20</v>
      </c>
      <c r="B54" s="19" t="s">
        <v>62</v>
      </c>
      <c r="C54" s="19" t="s">
        <v>65</v>
      </c>
      <c r="D54" s="21"/>
      <c r="E54" s="21"/>
      <c r="F54" s="21"/>
      <c r="G54" s="20">
        <f>2980.31+71.651</f>
        <v>3051.9609999999998</v>
      </c>
      <c r="H54" s="20">
        <f>G54+F54+E54+D54</f>
        <v>3051.9609999999998</v>
      </c>
    </row>
    <row r="55" spans="1:8" x14ac:dyDescent="0.2">
      <c r="A55" s="22"/>
      <c r="B55" s="33" t="s">
        <v>35</v>
      </c>
      <c r="C55" s="34"/>
      <c r="D55" s="21">
        <f>D53+D49+D52+D54+D50+D51</f>
        <v>0</v>
      </c>
      <c r="E55" s="21">
        <f t="shared" ref="E55:F55" si="12">E53+E49+E52+E54+E50+E51</f>
        <v>0</v>
      </c>
      <c r="F55" s="21">
        <f t="shared" si="12"/>
        <v>0</v>
      </c>
      <c r="G55" s="21">
        <f>G53+G49+G52+G54+G50+G51</f>
        <v>4124.7693300000001</v>
      </c>
      <c r="H55" s="20">
        <f>D55+E55+F55+G55</f>
        <v>4124.7693300000001</v>
      </c>
    </row>
    <row r="56" spans="1:8" x14ac:dyDescent="0.2">
      <c r="A56" s="22"/>
      <c r="B56" s="33" t="s">
        <v>17</v>
      </c>
      <c r="C56" s="34"/>
      <c r="D56" s="20">
        <f>D55+D47</f>
        <v>14055.279358</v>
      </c>
      <c r="E56" s="20">
        <f>E55+E47</f>
        <v>6081.4655819999998</v>
      </c>
      <c r="F56" s="20">
        <f>F55+F47</f>
        <v>12445.75</v>
      </c>
      <c r="G56" s="20">
        <f>G55+G47</f>
        <v>4283.1026633333331</v>
      </c>
      <c r="H56" s="20">
        <f>H55+H47</f>
        <v>36865.597603333335</v>
      </c>
    </row>
    <row r="57" spans="1:8" x14ac:dyDescent="0.2">
      <c r="A57" s="31" t="s">
        <v>29</v>
      </c>
      <c r="B57" s="32"/>
      <c r="C57" s="32"/>
      <c r="D57" s="32"/>
      <c r="E57" s="32"/>
      <c r="F57" s="32"/>
      <c r="G57" s="32"/>
      <c r="H57" s="32"/>
    </row>
    <row r="58" spans="1:8" ht="39" customHeight="1" x14ac:dyDescent="0.2">
      <c r="A58" s="18">
        <v>21</v>
      </c>
      <c r="B58" s="19" t="s">
        <v>63</v>
      </c>
      <c r="C58" s="19" t="s">
        <v>27</v>
      </c>
      <c r="D58" s="21"/>
      <c r="E58" s="21"/>
      <c r="F58" s="21"/>
      <c r="G58" s="20">
        <f>(D47+E47+F47+G47+H49+H52+H53+H50+H51)/100*2.14</f>
        <v>723.61182331133341</v>
      </c>
      <c r="H58" s="20">
        <f>D58+E58+F58+G58</f>
        <v>723.61182331133341</v>
      </c>
    </row>
    <row r="59" spans="1:8" ht="41.25" customHeight="1" x14ac:dyDescent="0.2">
      <c r="A59" s="18">
        <v>22</v>
      </c>
      <c r="B59" s="19" t="s">
        <v>64</v>
      </c>
      <c r="C59" s="26" t="s">
        <v>28</v>
      </c>
      <c r="D59" s="21"/>
      <c r="E59" s="21"/>
      <c r="F59" s="21"/>
      <c r="G59" s="20">
        <f>(D47+E47+F47+G47+H49+H52+H53+H63+H50+H51)/100*4.17</f>
        <v>1485.9793583589999</v>
      </c>
      <c r="H59" s="20">
        <f>D59+E59+F59+G59</f>
        <v>1485.9793583589999</v>
      </c>
    </row>
    <row r="60" spans="1:8" ht="12.75" customHeight="1" x14ac:dyDescent="0.2">
      <c r="A60" s="35" t="s">
        <v>32</v>
      </c>
      <c r="B60" s="36"/>
      <c r="C60" s="37"/>
      <c r="D60" s="21">
        <f>D58+D59</f>
        <v>0</v>
      </c>
      <c r="E60" s="21">
        <f t="shared" ref="E60:F60" si="13">E58+E59</f>
        <v>0</v>
      </c>
      <c r="F60" s="21">
        <f t="shared" si="13"/>
        <v>0</v>
      </c>
      <c r="G60" s="21">
        <f>G58+G59</f>
        <v>2209.5911816703333</v>
      </c>
      <c r="H60" s="20">
        <f>D60+E60+F60+G60</f>
        <v>2209.5911816703333</v>
      </c>
    </row>
    <row r="61" spans="1:8" x14ac:dyDescent="0.2">
      <c r="A61" s="22"/>
      <c r="B61" s="33" t="s">
        <v>30</v>
      </c>
      <c r="C61" s="34"/>
      <c r="D61" s="20">
        <f>D56+D60</f>
        <v>14055.279358</v>
      </c>
      <c r="E61" s="20">
        <f t="shared" ref="E61:G61" si="14">E56+E60</f>
        <v>6081.4655819999998</v>
      </c>
      <c r="F61" s="20">
        <f t="shared" si="14"/>
        <v>12445.75</v>
      </c>
      <c r="G61" s="20">
        <f t="shared" si="14"/>
        <v>6492.6938450036669</v>
      </c>
      <c r="H61" s="20">
        <f>H60+H56</f>
        <v>39075.188785003666</v>
      </c>
    </row>
    <row r="62" spans="1:8" x14ac:dyDescent="0.2">
      <c r="A62" s="31" t="s">
        <v>18</v>
      </c>
      <c r="B62" s="32"/>
      <c r="C62" s="32"/>
      <c r="D62" s="32"/>
      <c r="E62" s="32"/>
      <c r="F62" s="32"/>
      <c r="G62" s="32"/>
      <c r="H62" s="32"/>
    </row>
    <row r="63" spans="1:8" x14ac:dyDescent="0.2">
      <c r="A63" s="18">
        <v>23</v>
      </c>
      <c r="B63" s="23" t="s">
        <v>15</v>
      </c>
      <c r="C63" s="19" t="s">
        <v>41</v>
      </c>
      <c r="D63" s="21"/>
      <c r="E63" s="21"/>
      <c r="F63" s="21"/>
      <c r="G63" s="20">
        <f>951.38+761.29+108.69</f>
        <v>1821.3600000000001</v>
      </c>
      <c r="H63" s="20">
        <f>G63+F63+E63+D63</f>
        <v>1821.3600000000001</v>
      </c>
    </row>
    <row r="64" spans="1:8" x14ac:dyDescent="0.2">
      <c r="A64" s="22"/>
      <c r="B64" s="33" t="s">
        <v>20</v>
      </c>
      <c r="C64" s="34"/>
      <c r="D64" s="20">
        <f>D63</f>
        <v>0</v>
      </c>
      <c r="E64" s="20">
        <f t="shared" ref="E64:G64" si="15">E63</f>
        <v>0</v>
      </c>
      <c r="F64" s="20">
        <f t="shared" si="15"/>
        <v>0</v>
      </c>
      <c r="G64" s="20">
        <f t="shared" si="15"/>
        <v>1821.3600000000001</v>
      </c>
      <c r="H64" s="20">
        <f>G64+F64+E64+D64</f>
        <v>1821.3600000000001</v>
      </c>
    </row>
    <row r="65" spans="1:8" x14ac:dyDescent="0.2">
      <c r="A65" s="22"/>
      <c r="B65" s="33" t="s">
        <v>21</v>
      </c>
      <c r="C65" s="34"/>
      <c r="D65" s="20">
        <f>D61+D64</f>
        <v>14055.279358</v>
      </c>
      <c r="E65" s="20">
        <f>E61+E64</f>
        <v>6081.4655819999998</v>
      </c>
      <c r="F65" s="20">
        <f>F61+F64</f>
        <v>12445.75</v>
      </c>
      <c r="G65" s="20">
        <f>G61+G64</f>
        <v>8314.0538450036674</v>
      </c>
      <c r="H65" s="20">
        <f>D65+E65+F65+G65</f>
        <v>40896.548785003666</v>
      </c>
    </row>
    <row r="66" spans="1:8" x14ac:dyDescent="0.2">
      <c r="A66" s="31" t="s">
        <v>22</v>
      </c>
      <c r="B66" s="32"/>
      <c r="C66" s="32"/>
      <c r="D66" s="32"/>
      <c r="E66" s="32"/>
      <c r="F66" s="32"/>
      <c r="G66" s="32"/>
      <c r="H66" s="32"/>
    </row>
    <row r="67" spans="1:8" x14ac:dyDescent="0.2">
      <c r="A67" s="18">
        <v>24</v>
      </c>
      <c r="B67" s="23"/>
      <c r="C67" s="19" t="s">
        <v>23</v>
      </c>
      <c r="D67" s="20">
        <f>D65/100*20</f>
        <v>2811.0558715999996</v>
      </c>
      <c r="E67" s="20">
        <f>E65/100*20</f>
        <v>1216.2931163999999</v>
      </c>
      <c r="F67" s="20">
        <f>F65/100*20</f>
        <v>2489.15</v>
      </c>
      <c r="G67" s="20">
        <f>G65/100*20</f>
        <v>1662.8107690007334</v>
      </c>
      <c r="H67" s="20">
        <f>H65/100*20</f>
        <v>8179.309757000733</v>
      </c>
    </row>
    <row r="68" spans="1:8" x14ac:dyDescent="0.2">
      <c r="A68" s="22"/>
      <c r="B68" s="33" t="s">
        <v>24</v>
      </c>
      <c r="C68" s="34"/>
      <c r="D68" s="20">
        <f>D67</f>
        <v>2811.0558715999996</v>
      </c>
      <c r="E68" s="20">
        <f>E67</f>
        <v>1216.2931163999999</v>
      </c>
      <c r="F68" s="21">
        <f>F67</f>
        <v>2489.15</v>
      </c>
      <c r="G68" s="20">
        <f>G67</f>
        <v>1662.8107690007334</v>
      </c>
      <c r="H68" s="20">
        <f>D68+E68+F68+G68</f>
        <v>8179.309757000733</v>
      </c>
    </row>
    <row r="69" spans="1:8" x14ac:dyDescent="0.2">
      <c r="A69" s="22"/>
      <c r="B69" s="33" t="s">
        <v>25</v>
      </c>
      <c r="C69" s="34"/>
      <c r="D69" s="20">
        <f>D65+D67</f>
        <v>16866.335229600001</v>
      </c>
      <c r="E69" s="20">
        <f>E65+E67</f>
        <v>7297.7586984</v>
      </c>
      <c r="F69" s="20">
        <f>F65+F67</f>
        <v>14934.9</v>
      </c>
      <c r="G69" s="20">
        <f>G65+G67</f>
        <v>9976.8646140044002</v>
      </c>
      <c r="H69" s="20">
        <f>H65+H67</f>
        <v>49075.858542004396</v>
      </c>
    </row>
    <row r="72" spans="1:8" ht="12.75" customHeight="1" x14ac:dyDescent="0.2">
      <c r="A72" s="47" t="s">
        <v>54</v>
      </c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ht="12.75" customHeight="1" x14ac:dyDescent="0.2">
      <c r="A76" s="47"/>
      <c r="B76" s="47"/>
      <c r="C76" s="47"/>
      <c r="D76" s="47"/>
      <c r="E76" s="47"/>
      <c r="F76" s="47"/>
      <c r="G76" s="47"/>
      <c r="H76" s="47"/>
    </row>
    <row r="77" spans="1:8" ht="12.75" customHeight="1" x14ac:dyDescent="0.2">
      <c r="A77" s="47"/>
      <c r="B77" s="47"/>
      <c r="C77" s="47"/>
      <c r="D77" s="47"/>
      <c r="E77" s="47"/>
      <c r="F77" s="47"/>
      <c r="G77" s="47"/>
      <c r="H77" s="47"/>
    </row>
    <row r="78" spans="1:8" ht="12.75" customHeight="1" x14ac:dyDescent="0.2">
      <c r="A78" s="47"/>
      <c r="B78" s="47"/>
      <c r="C78" s="47"/>
      <c r="D78" s="47"/>
      <c r="E78" s="47"/>
      <c r="F78" s="47"/>
      <c r="G78" s="47"/>
      <c r="H78" s="47"/>
    </row>
    <row r="79" spans="1:8" ht="12.75" customHeight="1" x14ac:dyDescent="0.2">
      <c r="A79" s="47"/>
      <c r="B79" s="47"/>
      <c r="C79" s="47"/>
      <c r="D79" s="47"/>
      <c r="E79" s="47"/>
      <c r="F79" s="47"/>
      <c r="G79" s="47"/>
      <c r="H79" s="47"/>
    </row>
    <row r="80" spans="1:8" x14ac:dyDescent="0.2">
      <c r="A80" s="47"/>
      <c r="B80" s="47"/>
      <c r="C80" s="47"/>
      <c r="D80" s="47"/>
      <c r="E80" s="47"/>
      <c r="F80" s="47"/>
      <c r="G80" s="47"/>
      <c r="H80" s="47"/>
    </row>
    <row r="81" spans="1:8" x14ac:dyDescent="0.2">
      <c r="A81" s="47"/>
      <c r="B81" s="47"/>
      <c r="C81" s="47"/>
      <c r="D81" s="47"/>
      <c r="E81" s="47"/>
      <c r="F81" s="47"/>
      <c r="G81" s="47"/>
      <c r="H81" s="47"/>
    </row>
    <row r="82" spans="1:8" x14ac:dyDescent="0.2">
      <c r="A82" s="47"/>
      <c r="B82" s="47"/>
      <c r="C82" s="47"/>
      <c r="D82" s="47"/>
      <c r="E82" s="47"/>
      <c r="F82" s="47"/>
      <c r="G82" s="47"/>
      <c r="H82" s="47"/>
    </row>
  </sheetData>
  <mergeCells count="38">
    <mergeCell ref="A72:H82"/>
    <mergeCell ref="B32:C32"/>
    <mergeCell ref="A39:H39"/>
    <mergeCell ref="B42:C42"/>
    <mergeCell ref="B43:C43"/>
    <mergeCell ref="A44:H44"/>
    <mergeCell ref="A33:H33"/>
    <mergeCell ref="B47:C47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5:C65"/>
    <mergeCell ref="A66:H66"/>
    <mergeCell ref="B68:C68"/>
    <mergeCell ref="B69:C69"/>
    <mergeCell ref="B37:C37"/>
    <mergeCell ref="B38:C38"/>
    <mergeCell ref="A62:H62"/>
    <mergeCell ref="B64:C64"/>
    <mergeCell ref="A57:H57"/>
    <mergeCell ref="B61:C61"/>
    <mergeCell ref="A48:H48"/>
    <mergeCell ref="B55:C55"/>
    <mergeCell ref="A60:C60"/>
    <mergeCell ref="B56:C56"/>
    <mergeCell ref="B46:C46"/>
  </mergeCells>
  <pageMargins left="0.23622047244094491" right="0.23622047244094491" top="0.74803149606299213" bottom="0.74803149606299213" header="0.31496062992125984" footer="0.31496062992125984"/>
  <pageSetup paperSize="9" scale="5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2"/>
  <sheetViews>
    <sheetView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56</v>
      </c>
      <c r="C6" s="45"/>
      <c r="D6" s="24">
        <v>7047.5786604385785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45.75" customHeight="1" x14ac:dyDescent="0.2">
      <c r="C14" s="42" t="s">
        <v>72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52</v>
      </c>
      <c r="C18" s="43" t="s">
        <v>9</v>
      </c>
      <c r="D18" s="44" t="s">
        <v>10</v>
      </c>
      <c r="E18" s="44"/>
      <c r="F18" s="44"/>
      <c r="G18" s="44"/>
      <c r="H18" s="38" t="s">
        <v>53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60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50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40</v>
      </c>
      <c r="D28" s="21"/>
      <c r="E28" s="21"/>
      <c r="F28" s="21"/>
      <c r="G28" s="20">
        <f>(40000+100000+50000)/1.2/1000/12.27</f>
        <v>12.904102146155937</v>
      </c>
      <c r="H28" s="20">
        <f>G28+F28+E28+D28</f>
        <v>12.904102146155937</v>
      </c>
    </row>
    <row r="29" spans="1:8" ht="12.75" customHeight="1" x14ac:dyDescent="0.2">
      <c r="A29" s="18">
        <v>6</v>
      </c>
      <c r="B29" s="23" t="s">
        <v>60</v>
      </c>
      <c r="C29" s="19" t="s">
        <v>51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F32" si="1">E24+E31+E25+E27+E29+E26+E28+E30</f>
        <v>0</v>
      </c>
      <c r="F32" s="20">
        <f t="shared" si="1"/>
        <v>0</v>
      </c>
      <c r="G32" s="20">
        <f>G24+G31+G25+G27+G29+G26+G28+G30</f>
        <v>12.904102146155937</v>
      </c>
      <c r="H32" s="20">
        <f>H24+H31+H25+H27+H29+H26+H28+H30</f>
        <v>12.904102146155937</v>
      </c>
    </row>
    <row r="33" spans="1:8" ht="12.75" customHeight="1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25.5" x14ac:dyDescent="0.2">
      <c r="A34" s="18">
        <v>9</v>
      </c>
      <c r="B34" s="19" t="s">
        <v>15</v>
      </c>
      <c r="C34" s="25" t="s">
        <v>66</v>
      </c>
      <c r="D34" s="27">
        <f>(1777557.58/7.21/1000-G49)*0.7</f>
        <v>123.8185092482256</v>
      </c>
      <c r="E34" s="27">
        <f>(1777557.58/7.21/1000-H49)*0.3</f>
        <v>53.065075392096681</v>
      </c>
      <c r="F34" s="21">
        <f>12445750/1000/6.19</f>
        <v>2010.6219709208399</v>
      </c>
      <c r="G34" s="21"/>
      <c r="H34" s="20">
        <f>D34+E34+G34+F34</f>
        <v>2187.5055555611621</v>
      </c>
    </row>
    <row r="35" spans="1:8" ht="38.25" x14ac:dyDescent="0.2">
      <c r="A35" s="18">
        <v>10</v>
      </c>
      <c r="B35" s="19" t="s">
        <v>15</v>
      </c>
      <c r="C35" s="25" t="s">
        <v>67</v>
      </c>
      <c r="D35" s="27">
        <f>11587.403583/7.21-G50-D40</f>
        <v>1235.7840401881158</v>
      </c>
      <c r="E35" s="27">
        <f>4966.030107/7.21</f>
        <v>688.76977905686545</v>
      </c>
      <c r="F35" s="21"/>
      <c r="G35" s="21"/>
      <c r="H35" s="20">
        <f t="shared" ref="H35:H36" si="2">D35+E35+G35+F35</f>
        <v>1924.5538192449812</v>
      </c>
    </row>
    <row r="36" spans="1:8" ht="38.25" x14ac:dyDescent="0.2">
      <c r="A36" s="18">
        <v>11</v>
      </c>
      <c r="B36" s="19" t="s">
        <v>15</v>
      </c>
      <c r="C36" s="25" t="s">
        <v>68</v>
      </c>
      <c r="D36" s="27">
        <f>1956.6764/7.21-G51-D41</f>
        <v>266.77082302493483</v>
      </c>
      <c r="E36" s="27">
        <f>838.5756/7.21</f>
        <v>116.30729542302358</v>
      </c>
      <c r="F36" s="21"/>
      <c r="G36" s="21"/>
      <c r="H36" s="20">
        <f t="shared" si="2"/>
        <v>383.07811844795839</v>
      </c>
    </row>
    <row r="37" spans="1:8" ht="12.75" customHeight="1" x14ac:dyDescent="0.2">
      <c r="A37" s="22"/>
      <c r="B37" s="33" t="s">
        <v>16</v>
      </c>
      <c r="C37" s="34"/>
      <c r="D37" s="20">
        <f>D34+D35+D36</f>
        <v>1626.3733724612762</v>
      </c>
      <c r="E37" s="20">
        <f t="shared" ref="E37:G37" si="3">E34+E35+E36</f>
        <v>858.14214987198568</v>
      </c>
      <c r="F37" s="20">
        <f t="shared" si="3"/>
        <v>2010.6219709208399</v>
      </c>
      <c r="G37" s="20">
        <f t="shared" si="3"/>
        <v>0</v>
      </c>
      <c r="H37" s="20">
        <f>H34+H35+H36</f>
        <v>4495.1374932541021</v>
      </c>
    </row>
    <row r="38" spans="1:8" ht="12.75" customHeight="1" x14ac:dyDescent="0.2">
      <c r="A38" s="22"/>
      <c r="B38" s="33" t="s">
        <v>34</v>
      </c>
      <c r="C38" s="34"/>
      <c r="D38" s="20">
        <f>D37+D32</f>
        <v>1626.3733724612762</v>
      </c>
      <c r="E38" s="20">
        <f>E37+E32</f>
        <v>858.14214987198568</v>
      </c>
      <c r="F38" s="20">
        <f>F37+F32</f>
        <v>2010.6219709208399</v>
      </c>
      <c r="G38" s="20">
        <f>G37+G32</f>
        <v>12.904102146155937</v>
      </c>
      <c r="H38" s="20">
        <f>H37+H32</f>
        <v>4508.0415954002583</v>
      </c>
    </row>
    <row r="39" spans="1:8" ht="12.75" customHeight="1" x14ac:dyDescent="0.2">
      <c r="A39" s="31" t="s">
        <v>45</v>
      </c>
      <c r="B39" s="32"/>
      <c r="C39" s="32"/>
      <c r="D39" s="32"/>
      <c r="E39" s="32"/>
      <c r="F39" s="32"/>
      <c r="G39" s="32"/>
      <c r="H39" s="32"/>
    </row>
    <row r="40" spans="1:8" ht="38.25" x14ac:dyDescent="0.2">
      <c r="A40" s="18">
        <v>12</v>
      </c>
      <c r="B40" s="19" t="s">
        <v>15</v>
      </c>
      <c r="C40" s="25" t="s">
        <v>67</v>
      </c>
      <c r="D40" s="27">
        <f>2630728.39/1000/7.21</f>
        <v>364.87217614424412</v>
      </c>
      <c r="E40" s="27"/>
      <c r="F40" s="21"/>
      <c r="G40" s="21"/>
      <c r="H40" s="20">
        <f>D40+E40+G40+F40</f>
        <v>364.87217614424412</v>
      </c>
    </row>
    <row r="41" spans="1:8" ht="38.25" x14ac:dyDescent="0.2">
      <c r="A41" s="18">
        <v>13</v>
      </c>
      <c r="B41" s="19" t="s">
        <v>15</v>
      </c>
      <c r="C41" s="25" t="s">
        <v>68</v>
      </c>
      <c r="D41" s="27">
        <f>716.81/1000/7.21</f>
        <v>9.9418862690707349E-2</v>
      </c>
      <c r="E41" s="27"/>
      <c r="F41" s="21"/>
      <c r="G41" s="21"/>
      <c r="H41" s="20">
        <f>D41+E41+G41+F41</f>
        <v>9.9418862690707349E-2</v>
      </c>
    </row>
    <row r="42" spans="1:8" ht="12.75" customHeight="1" x14ac:dyDescent="0.2">
      <c r="A42" s="22"/>
      <c r="B42" s="33" t="s">
        <v>48</v>
      </c>
      <c r="C42" s="34"/>
      <c r="D42" s="20">
        <f>D40+D41</f>
        <v>364.97159500693482</v>
      </c>
      <c r="E42" s="20">
        <f t="shared" ref="E42:G42" si="4">E40+E41</f>
        <v>0</v>
      </c>
      <c r="F42" s="20">
        <f t="shared" si="4"/>
        <v>0</v>
      </c>
      <c r="G42" s="20">
        <f t="shared" si="4"/>
        <v>0</v>
      </c>
      <c r="H42" s="20">
        <f>H40+H41</f>
        <v>364.97159500693482</v>
      </c>
    </row>
    <row r="43" spans="1:8" ht="12.75" customHeight="1" x14ac:dyDescent="0.2">
      <c r="A43" s="22"/>
      <c r="B43" s="33" t="s">
        <v>43</v>
      </c>
      <c r="C43" s="34"/>
      <c r="D43" s="20">
        <f>D42+D38</f>
        <v>1991.3449674682111</v>
      </c>
      <c r="E43" s="20">
        <f t="shared" ref="E43:G43" si="5">E42+E38</f>
        <v>858.14214987198568</v>
      </c>
      <c r="F43" s="20">
        <f t="shared" si="5"/>
        <v>2010.6219709208399</v>
      </c>
      <c r="G43" s="20">
        <f t="shared" si="5"/>
        <v>12.904102146155937</v>
      </c>
      <c r="H43" s="20">
        <f>H42+H38</f>
        <v>4873.0131904071932</v>
      </c>
    </row>
    <row r="44" spans="1:8" ht="12.75" customHeight="1" x14ac:dyDescent="0.2">
      <c r="A44" s="31" t="s">
        <v>46</v>
      </c>
      <c r="B44" s="32"/>
      <c r="C44" s="32"/>
      <c r="D44" s="32"/>
      <c r="E44" s="32"/>
      <c r="F44" s="32"/>
      <c r="G44" s="32"/>
      <c r="H44" s="32"/>
    </row>
    <row r="45" spans="1:8" ht="12.75" customHeight="1" x14ac:dyDescent="0.2">
      <c r="A45" s="18">
        <v>14</v>
      </c>
      <c r="B45" s="19" t="s">
        <v>15</v>
      </c>
      <c r="C45" s="25" t="s">
        <v>59</v>
      </c>
      <c r="D45" s="27"/>
      <c r="E45" s="27"/>
      <c r="F45" s="21"/>
      <c r="G45" s="21"/>
      <c r="H45" s="20">
        <f>D45+E45+G45+F45</f>
        <v>0</v>
      </c>
    </row>
    <row r="46" spans="1:8" ht="12.75" customHeight="1" x14ac:dyDescent="0.2">
      <c r="A46" s="22"/>
      <c r="B46" s="33" t="s">
        <v>47</v>
      </c>
      <c r="C46" s="34"/>
      <c r="D46" s="20">
        <f>D45</f>
        <v>0</v>
      </c>
      <c r="E46" s="20">
        <f>E45</f>
        <v>0</v>
      </c>
      <c r="F46" s="21">
        <f>F45</f>
        <v>0</v>
      </c>
      <c r="G46" s="21">
        <f>G45</f>
        <v>0</v>
      </c>
      <c r="H46" s="20">
        <f>H45</f>
        <v>0</v>
      </c>
    </row>
    <row r="47" spans="1:8" ht="12.75" customHeight="1" x14ac:dyDescent="0.2">
      <c r="A47" s="22"/>
      <c r="B47" s="33" t="s">
        <v>44</v>
      </c>
      <c r="C47" s="34"/>
      <c r="D47" s="20">
        <f>D46+D43</f>
        <v>1991.3449674682111</v>
      </c>
      <c r="E47" s="20">
        <f t="shared" ref="E47:G47" si="6">E46+E43</f>
        <v>858.14214987198568</v>
      </c>
      <c r="F47" s="20">
        <f t="shared" si="6"/>
        <v>2010.6219709208399</v>
      </c>
      <c r="G47" s="20">
        <f t="shared" si="6"/>
        <v>12.904102146155937</v>
      </c>
      <c r="H47" s="20">
        <f>H46+H43</f>
        <v>4873.0131904071932</v>
      </c>
    </row>
    <row r="48" spans="1:8" ht="12.75" customHeight="1" x14ac:dyDescent="0.2">
      <c r="A48" s="31" t="s">
        <v>33</v>
      </c>
      <c r="B48" s="32"/>
      <c r="C48" s="32"/>
      <c r="D48" s="32"/>
      <c r="E48" s="32"/>
      <c r="F48" s="32"/>
      <c r="G48" s="32"/>
      <c r="H48" s="32"/>
    </row>
    <row r="49" spans="1:8" ht="25.5" x14ac:dyDescent="0.2">
      <c r="A49" s="18">
        <v>15</v>
      </c>
      <c r="B49" s="30" t="s">
        <v>15</v>
      </c>
      <c r="C49" s="30" t="s">
        <v>69</v>
      </c>
      <c r="D49" s="30"/>
      <c r="E49" s="30"/>
      <c r="F49" s="30"/>
      <c r="G49" s="29">
        <f>854691.33/1000/12.27</f>
        <v>69.656995110024454</v>
      </c>
      <c r="H49" s="20">
        <f t="shared" ref="H49:H51" si="7">G49+F49+E49+D49</f>
        <v>69.656995110024454</v>
      </c>
    </row>
    <row r="50" spans="1:8" ht="38.25" x14ac:dyDescent="0.2">
      <c r="A50" s="18">
        <v>16</v>
      </c>
      <c r="B50" s="30" t="s">
        <v>15</v>
      </c>
      <c r="C50" s="25" t="s">
        <v>70</v>
      </c>
      <c r="D50" s="30"/>
      <c r="E50" s="30"/>
      <c r="F50" s="30"/>
      <c r="G50" s="29">
        <f>79427/1000/12.27</f>
        <v>6.4732681336593325</v>
      </c>
      <c r="H50" s="20">
        <f t="shared" si="7"/>
        <v>6.4732681336593325</v>
      </c>
    </row>
    <row r="51" spans="1:8" ht="38.25" x14ac:dyDescent="0.2">
      <c r="A51" s="18">
        <v>17</v>
      </c>
      <c r="B51" s="30" t="s">
        <v>15</v>
      </c>
      <c r="C51" s="25" t="s">
        <v>71</v>
      </c>
      <c r="D51" s="30"/>
      <c r="E51" s="30"/>
      <c r="F51" s="30"/>
      <c r="G51" s="29">
        <f>55380/1000/12.27</f>
        <v>4.5134474327628364</v>
      </c>
      <c r="H51" s="20">
        <f t="shared" si="7"/>
        <v>4.5134474327628364</v>
      </c>
    </row>
    <row r="52" spans="1:8" ht="12.75" customHeight="1" x14ac:dyDescent="0.2">
      <c r="A52" s="18">
        <v>18</v>
      </c>
      <c r="B52" s="23" t="s">
        <v>60</v>
      </c>
      <c r="C52" s="19" t="s">
        <v>49</v>
      </c>
      <c r="D52" s="21"/>
      <c r="E52" s="21"/>
      <c r="F52" s="21"/>
      <c r="G52" s="20"/>
      <c r="H52" s="20">
        <f>G52+F52+E52+D52</f>
        <v>0</v>
      </c>
    </row>
    <row r="53" spans="1:8" x14ac:dyDescent="0.2">
      <c r="A53" s="18">
        <v>19</v>
      </c>
      <c r="B53" s="23" t="s">
        <v>60</v>
      </c>
      <c r="C53" s="19" t="s">
        <v>39</v>
      </c>
      <c r="D53" s="21"/>
      <c r="E53" s="21"/>
      <c r="F53" s="21"/>
      <c r="G53" s="20">
        <f>(14.88+53.55+14.88)/12.27</f>
        <v>6.7897310513447424</v>
      </c>
      <c r="H53" s="20">
        <f>G53+F53+E53+D53</f>
        <v>6.7897310513447424</v>
      </c>
    </row>
    <row r="54" spans="1:8" ht="39.75" customHeight="1" x14ac:dyDescent="0.2">
      <c r="A54" s="18">
        <v>20</v>
      </c>
      <c r="B54" s="19" t="s">
        <v>62</v>
      </c>
      <c r="C54" s="19" t="s">
        <v>65</v>
      </c>
      <c r="D54" s="21"/>
      <c r="E54" s="21"/>
      <c r="F54" s="21"/>
      <c r="G54" s="20">
        <f>2980.31/12.27</f>
        <v>242.89405052974735</v>
      </c>
      <c r="H54" s="20">
        <f>G54+F54+E54+D54</f>
        <v>242.89405052974735</v>
      </c>
    </row>
    <row r="55" spans="1:8" ht="12.75" customHeight="1" x14ac:dyDescent="0.2">
      <c r="A55" s="22"/>
      <c r="B55" s="33" t="s">
        <v>35</v>
      </c>
      <c r="C55" s="34"/>
      <c r="D55" s="21">
        <f>D53+D49+D52+D54+D50+D51</f>
        <v>0</v>
      </c>
      <c r="E55" s="21">
        <f t="shared" ref="E55:F55" si="8">E53+E49+E52+E54+E50+E51</f>
        <v>0</v>
      </c>
      <c r="F55" s="21">
        <f t="shared" si="8"/>
        <v>0</v>
      </c>
      <c r="G55" s="21">
        <f>G53+G49+G52+G54+G50+G51</f>
        <v>330.32749225753878</v>
      </c>
      <c r="H55" s="20">
        <f>D55+E55+F55+G55</f>
        <v>330.32749225753878</v>
      </c>
    </row>
    <row r="56" spans="1:8" ht="12.75" customHeight="1" x14ac:dyDescent="0.2">
      <c r="A56" s="22"/>
      <c r="B56" s="33" t="s">
        <v>17</v>
      </c>
      <c r="C56" s="34"/>
      <c r="D56" s="20">
        <f>D55+D47</f>
        <v>1991.3449674682111</v>
      </c>
      <c r="E56" s="20">
        <f>E55+E47</f>
        <v>858.14214987198568</v>
      </c>
      <c r="F56" s="20">
        <f>F55+F47</f>
        <v>2010.6219709208399</v>
      </c>
      <c r="G56" s="20">
        <f>G55+G47</f>
        <v>343.23159440369471</v>
      </c>
      <c r="H56" s="20">
        <f>H55+H47</f>
        <v>5203.3406826647315</v>
      </c>
    </row>
    <row r="57" spans="1:8" ht="12.75" customHeight="1" x14ac:dyDescent="0.2">
      <c r="A57" s="31" t="s">
        <v>29</v>
      </c>
      <c r="B57" s="32"/>
      <c r="C57" s="32"/>
      <c r="D57" s="32"/>
      <c r="E57" s="32"/>
      <c r="F57" s="32"/>
      <c r="G57" s="32"/>
      <c r="H57" s="32"/>
    </row>
    <row r="58" spans="1:8" ht="38.25" x14ac:dyDescent="0.2">
      <c r="A58" s="18">
        <v>21</v>
      </c>
      <c r="B58" s="19" t="s">
        <v>63</v>
      </c>
      <c r="C58" s="19" t="s">
        <v>27</v>
      </c>
      <c r="D58" s="21"/>
      <c r="E58" s="21"/>
      <c r="F58" s="21"/>
      <c r="G58" s="20">
        <f>(D47+E47+F47+G47+H49+H52+H53+H50+H51)/100*2.14</f>
        <v>106.15355792768867</v>
      </c>
      <c r="H58" s="20">
        <f>D58+E58+F58+G58</f>
        <v>106.15355792768867</v>
      </c>
    </row>
    <row r="59" spans="1:8" ht="39.75" customHeight="1" x14ac:dyDescent="0.2">
      <c r="A59" s="18">
        <v>22</v>
      </c>
      <c r="B59" s="19" t="s">
        <v>64</v>
      </c>
      <c r="C59" s="26" t="s">
        <v>28</v>
      </c>
      <c r="D59" s="21"/>
      <c r="E59" s="21"/>
      <c r="F59" s="21"/>
      <c r="G59" s="20">
        <f>(D47+E47+F47+G47+H49+H52+H53+H63+H50+H51)/100*4.17</f>
        <v>221.12707418408897</v>
      </c>
      <c r="H59" s="20">
        <f>D59+E59+F59+G59</f>
        <v>221.12707418408897</v>
      </c>
    </row>
    <row r="60" spans="1:8" ht="12.75" customHeight="1" x14ac:dyDescent="0.2">
      <c r="A60" s="35" t="s">
        <v>32</v>
      </c>
      <c r="B60" s="36"/>
      <c r="C60" s="37"/>
      <c r="D60" s="21">
        <f>D58+D59</f>
        <v>0</v>
      </c>
      <c r="E60" s="21">
        <f t="shared" ref="E60:F60" si="9">E58+E59</f>
        <v>0</v>
      </c>
      <c r="F60" s="21">
        <f t="shared" si="9"/>
        <v>0</v>
      </c>
      <c r="G60" s="21">
        <f>G58+G59</f>
        <v>327.28063211177766</v>
      </c>
      <c r="H60" s="20">
        <f>D60+E60+F60+G60</f>
        <v>327.28063211177766</v>
      </c>
    </row>
    <row r="61" spans="1:8" ht="12.75" customHeight="1" x14ac:dyDescent="0.2">
      <c r="A61" s="22"/>
      <c r="B61" s="33" t="s">
        <v>30</v>
      </c>
      <c r="C61" s="34"/>
      <c r="D61" s="20">
        <f>D56+D60</f>
        <v>1991.3449674682111</v>
      </c>
      <c r="E61" s="20">
        <f t="shared" ref="E61:G61" si="10">E56+E60</f>
        <v>858.14214987198568</v>
      </c>
      <c r="F61" s="20">
        <f t="shared" si="10"/>
        <v>2010.6219709208399</v>
      </c>
      <c r="G61" s="20">
        <f t="shared" si="10"/>
        <v>670.51222651547232</v>
      </c>
      <c r="H61" s="20">
        <f>H60+H56</f>
        <v>5530.6213147765093</v>
      </c>
    </row>
    <row r="62" spans="1:8" ht="12.75" customHeight="1" x14ac:dyDescent="0.2">
      <c r="A62" s="31" t="s">
        <v>18</v>
      </c>
      <c r="B62" s="32"/>
      <c r="C62" s="32"/>
      <c r="D62" s="32"/>
      <c r="E62" s="32"/>
      <c r="F62" s="32"/>
      <c r="G62" s="32"/>
      <c r="H62" s="32"/>
    </row>
    <row r="63" spans="1:8" ht="12.75" customHeight="1" x14ac:dyDescent="0.2">
      <c r="A63" s="18">
        <v>23</v>
      </c>
      <c r="B63" s="23" t="s">
        <v>15</v>
      </c>
      <c r="C63" s="19" t="s">
        <v>41</v>
      </c>
      <c r="D63" s="21"/>
      <c r="E63" s="21"/>
      <c r="F63" s="21"/>
      <c r="G63" s="20">
        <f>(951.38+761.29+108.69)/5.32</f>
        <v>342.36090225563908</v>
      </c>
      <c r="H63" s="20">
        <f>G63+F63+E63+D63</f>
        <v>342.36090225563908</v>
      </c>
    </row>
    <row r="64" spans="1:8" ht="12.75" customHeight="1" x14ac:dyDescent="0.2">
      <c r="A64" s="22"/>
      <c r="B64" s="33" t="s">
        <v>20</v>
      </c>
      <c r="C64" s="34"/>
      <c r="D64" s="20">
        <f>D63</f>
        <v>0</v>
      </c>
      <c r="E64" s="20">
        <f t="shared" ref="E64:G64" si="11">E63</f>
        <v>0</v>
      </c>
      <c r="F64" s="20">
        <f t="shared" si="11"/>
        <v>0</v>
      </c>
      <c r="G64" s="20">
        <f t="shared" si="11"/>
        <v>342.36090225563908</v>
      </c>
      <c r="H64" s="20">
        <f>G64+F64+E64+D64</f>
        <v>342.36090225563908</v>
      </c>
    </row>
    <row r="65" spans="1:8" ht="12.75" customHeight="1" x14ac:dyDescent="0.2">
      <c r="A65" s="22"/>
      <c r="B65" s="33" t="s">
        <v>21</v>
      </c>
      <c r="C65" s="34"/>
      <c r="D65" s="20">
        <f>D61+D64</f>
        <v>1991.3449674682111</v>
      </c>
      <c r="E65" s="20">
        <f>E61+E64</f>
        <v>858.14214987198568</v>
      </c>
      <c r="F65" s="20">
        <f>F61+F64</f>
        <v>2010.6219709208399</v>
      </c>
      <c r="G65" s="20">
        <f>G61+G64</f>
        <v>1012.8731287711114</v>
      </c>
      <c r="H65" s="20">
        <f>D65+E65+F65+G65</f>
        <v>5872.9822170321486</v>
      </c>
    </row>
    <row r="66" spans="1:8" ht="12.75" customHeight="1" x14ac:dyDescent="0.2">
      <c r="A66" s="31" t="s">
        <v>22</v>
      </c>
      <c r="B66" s="32"/>
      <c r="C66" s="32"/>
      <c r="D66" s="32"/>
      <c r="E66" s="32"/>
      <c r="F66" s="32"/>
      <c r="G66" s="32"/>
      <c r="H66" s="32"/>
    </row>
    <row r="67" spans="1:8" ht="12.75" customHeight="1" x14ac:dyDescent="0.2">
      <c r="A67" s="18">
        <v>24</v>
      </c>
      <c r="B67" s="23"/>
      <c r="C67" s="19" t="s">
        <v>23</v>
      </c>
      <c r="D67" s="20">
        <f>D65/100*20</f>
        <v>398.2689934936422</v>
      </c>
      <c r="E67" s="20">
        <f>E65/100*20</f>
        <v>171.62842997439714</v>
      </c>
      <c r="F67" s="20">
        <f>F65/100*20</f>
        <v>402.12439418416801</v>
      </c>
      <c r="G67" s="20">
        <f>G65/100*20</f>
        <v>202.57462575422227</v>
      </c>
      <c r="H67" s="20">
        <f>H65/100*20</f>
        <v>1174.5964434064297</v>
      </c>
    </row>
    <row r="68" spans="1:8" ht="12.75" customHeight="1" x14ac:dyDescent="0.2">
      <c r="A68" s="22"/>
      <c r="B68" s="33" t="s">
        <v>24</v>
      </c>
      <c r="C68" s="34"/>
      <c r="D68" s="20">
        <f>D67</f>
        <v>398.2689934936422</v>
      </c>
      <c r="E68" s="20">
        <f>E67</f>
        <v>171.62842997439714</v>
      </c>
      <c r="F68" s="21">
        <f>F67</f>
        <v>402.12439418416801</v>
      </c>
      <c r="G68" s="20">
        <f>G67</f>
        <v>202.57462575422227</v>
      </c>
      <c r="H68" s="20">
        <f>D68+E68+F68+G68</f>
        <v>1174.5964434064297</v>
      </c>
    </row>
    <row r="69" spans="1:8" ht="12.75" customHeight="1" x14ac:dyDescent="0.2">
      <c r="A69" s="22"/>
      <c r="B69" s="33" t="s">
        <v>25</v>
      </c>
      <c r="C69" s="34"/>
      <c r="D69" s="20">
        <f>D65+D67</f>
        <v>2389.6139609618531</v>
      </c>
      <c r="E69" s="20">
        <f>E65+E67</f>
        <v>1029.7705798463828</v>
      </c>
      <c r="F69" s="20">
        <f>F65+F67</f>
        <v>2412.746365105008</v>
      </c>
      <c r="G69" s="20">
        <f>G65+G67</f>
        <v>1215.4477545253337</v>
      </c>
      <c r="H69" s="20">
        <f>H65+H67</f>
        <v>7047.5786604385785</v>
      </c>
    </row>
    <row r="70" spans="1:8" ht="12.75" customHeight="1" x14ac:dyDescent="0.2"/>
    <row r="71" spans="1:8" ht="12.75" customHeight="1" x14ac:dyDescent="0.2"/>
    <row r="72" spans="1:8" ht="12.75" customHeight="1" x14ac:dyDescent="0.2">
      <c r="A72" s="47" t="s">
        <v>54</v>
      </c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ht="12.75" customHeight="1" x14ac:dyDescent="0.2">
      <c r="A76" s="47"/>
      <c r="B76" s="47"/>
      <c r="C76" s="47"/>
      <c r="D76" s="47"/>
      <c r="E76" s="47"/>
      <c r="F76" s="47"/>
      <c r="G76" s="47"/>
      <c r="H76" s="47"/>
    </row>
    <row r="77" spans="1:8" ht="12.75" customHeight="1" x14ac:dyDescent="0.2">
      <c r="A77" s="47"/>
      <c r="B77" s="47"/>
      <c r="C77" s="47"/>
      <c r="D77" s="47"/>
      <c r="E77" s="47"/>
      <c r="F77" s="47"/>
      <c r="G77" s="47"/>
      <c r="H77" s="47"/>
    </row>
    <row r="78" spans="1:8" x14ac:dyDescent="0.2">
      <c r="A78" s="47"/>
      <c r="B78" s="47"/>
      <c r="C78" s="47"/>
      <c r="D78" s="47"/>
      <c r="E78" s="47"/>
      <c r="F78" s="47"/>
      <c r="G78" s="47"/>
      <c r="H78" s="47"/>
    </row>
    <row r="79" spans="1:8" x14ac:dyDescent="0.2">
      <c r="A79" s="47"/>
      <c r="B79" s="47"/>
      <c r="C79" s="47"/>
      <c r="D79" s="47"/>
      <c r="E79" s="47"/>
      <c r="F79" s="47"/>
      <c r="G79" s="47"/>
      <c r="H79" s="47"/>
    </row>
    <row r="80" spans="1:8" x14ac:dyDescent="0.2">
      <c r="A80" s="47"/>
      <c r="B80" s="47"/>
      <c r="C80" s="47"/>
      <c r="D80" s="47"/>
      <c r="E80" s="47"/>
      <c r="F80" s="47"/>
      <c r="G80" s="47"/>
      <c r="H80" s="47"/>
    </row>
    <row r="81" spans="1:8" x14ac:dyDescent="0.2">
      <c r="A81" s="47"/>
      <c r="B81" s="47"/>
      <c r="C81" s="47"/>
      <c r="D81" s="47"/>
      <c r="E81" s="47"/>
      <c r="F81" s="47"/>
      <c r="G81" s="47"/>
      <c r="H81" s="47"/>
    </row>
    <row r="82" spans="1:8" x14ac:dyDescent="0.2">
      <c r="A82" s="47"/>
      <c r="B82" s="47"/>
      <c r="C82" s="47"/>
      <c r="D82" s="47"/>
      <c r="E82" s="47"/>
      <c r="F82" s="47"/>
      <c r="G82" s="47"/>
      <c r="H82" s="47"/>
    </row>
  </sheetData>
  <mergeCells count="38">
    <mergeCell ref="B69:C69"/>
    <mergeCell ref="A72:H82"/>
    <mergeCell ref="B56:C56"/>
    <mergeCell ref="A57:H57"/>
    <mergeCell ref="B43:C43"/>
    <mergeCell ref="B55:C55"/>
    <mergeCell ref="B64:C64"/>
    <mergeCell ref="A60:C60"/>
    <mergeCell ref="B61:C61"/>
    <mergeCell ref="A62:H62"/>
    <mergeCell ref="B65:C65"/>
    <mergeCell ref="A66:H66"/>
    <mergeCell ref="B68:C68"/>
    <mergeCell ref="B42:C42"/>
    <mergeCell ref="A44:H44"/>
    <mergeCell ref="B46:C46"/>
    <mergeCell ref="B47:C47"/>
    <mergeCell ref="A48:H48"/>
    <mergeCell ref="B32:C32"/>
    <mergeCell ref="A33:H33"/>
    <mergeCell ref="B37:C37"/>
    <mergeCell ref="B38:C38"/>
    <mergeCell ref="A39:H39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</mergeCells>
  <pageMargins left="0.23622047244094491" right="0.23622047244094491" top="0.74803149606299213" bottom="0.74803149606299213" header="0.31496062992125984" footer="0.31496062992125984"/>
  <pageSetup paperSize="9" scale="5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2023-02-17T08:26:29Z</cp:lastPrinted>
  <dcterms:created xsi:type="dcterms:W3CDTF">2022-07-06T13:17:17Z</dcterms:created>
  <dcterms:modified xsi:type="dcterms:W3CDTF">2023-06-16T07:07:45Z</dcterms:modified>
</cp:coreProperties>
</file>