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25\"/>
    </mc:Choice>
  </mc:AlternateContent>
  <xr:revisionPtr revIDLastSave="0" documentId="13_ncr:1_{74B8D918-77D9-412E-83FE-7BAE011465C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<sst xmlns="http://schemas.openxmlformats.org/spreadsheetml/2006/main" count="690" uniqueCount="381">
  <si>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</si>
  <si>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</si>
  <si>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</si>
  <si>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</si>
  <si>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</si>
  <si>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</si>
  <si>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</si>
  <si>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</si>
  <si>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</si>
  <si>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</si>
  <si>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</si>
  <si>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</si>
  <si>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</si>
  <si>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</si>
  <si>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</si>
  <si>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</si>
  <si>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</si>
  <si>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</si>
  <si>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</si>
  <si>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</si>
  <si>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</si>
  <si>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</si>
  <si>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</si>
  <si>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</si>
  <si>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</si>
  <si>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</si>
  <si>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</si>
  <si>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</si>
  <si>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</si>
  <si>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</si>
  <si>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</si>
  <si>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</si>
  <si>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</si>
  <si>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</si>
  <si>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</si>
  <si>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</si>
  <si>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</si>
  <si>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</si>
  <si>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</si>
  <si>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</si>
  <si>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</si>
  <si>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</si>
  <si>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</si>
  <si>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</si>
  <si>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</si>
  <si>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</si>
  <si>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</si>
  <si>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</si>
  <si>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</si>
  <si>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</si>
  <si>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</si>
  <si>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</si>
  <si>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</si>
  <si>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</si>
  <si>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</si>
  <si>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</si>
  <si>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</si>
  <si>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</si>
  <si>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</si>
  <si>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</si>
  <si>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</si>
  <si>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</si>
  <si>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</si>
  <si>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</si>
  <si>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</si>
  <si>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</si>
  <si>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</si>
  <si>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</si>
  <si>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</si>
  <si>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</si>
  <si>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</si>
  <si>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</si>
  <si>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</si>
  <si>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</si>
  <si>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</si>
  <si>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</si>
  <si>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</si>
  <si>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</si>
  <si>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</si>
  <si>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</si>
  <si>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</si>
  <si>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</si>
  <si>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</si>
  <si>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</si>
  <si>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</si>
  <si>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</si>
  <si>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</si>
  <si>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</si>
  <si>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</si>
  <si>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</si>
  <si>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</si>
  <si>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</si>
  <si>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</si>
  <si>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</si>
  <si>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</si>
  <si>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</si>
  <si>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</si>
  <si>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</si>
  <si>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</si>
  <si>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</si>
  <si>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</si>
  <si>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</si>
  <si>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</si>
  <si>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</si>
  <si>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</si>
  <si>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</si>
  <si>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</si>
  <si>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</si>
  <si>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</si>
  <si>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</si>
  <si>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</si>
  <si>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</si>
  <si>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</si>
  <si>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</si>
  <si>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</si>
  <si>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</si>
  <si>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</si>
  <si>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</si>
  <si>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</si>
  <si>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</si>
  <si>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</si>
  <si>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</si>
  <si>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</si>
  <si>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</si>
  <si>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</si>
  <si>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</si>
  <si>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</si>
  <si>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</si>
  <si>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</si>
  <si>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</si>
  <si>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</si>
  <si>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</si>
  <si>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</si>
  <si>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</si>
  <si>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</si>
  <si>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</si>
  <si>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</si>
  <si>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</si>
  <si>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</si>
  <si>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</si>
  <si>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</si>
  <si>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</si>
  <si>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</si>
  <si>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</si>
  <si>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</si>
  <si>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</si>
  <si>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</si>
  <si>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</si>
  <si>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</si>
  <si>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</si>
  <si>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</si>
  <si>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</si>
  <si>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</si>
  <si>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</si>
  <si>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</si>
  <si>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</si>
  <si>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</si>
  <si>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</si>
  <si>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</si>
  <si>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</si>
  <si>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</si>
  <si>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</si>
  <si>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</si>
  <si>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</si>
  <si>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</si>
  <si>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</si>
  <si>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</si>
  <si>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</si>
  <si>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</si>
  <si>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</si>
  <si>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</si>
  <si>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</si>
  <si>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</si>
  <si>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</si>
  <si>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</si>
  <si>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</si>
  <si>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</si>
  <si>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</si>
  <si>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</si>
  <si>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</si>
  <si>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</si>
  <si>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</si>
  <si>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</si>
  <si>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</si>
  <si>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</si>
  <si>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</si>
  <si>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</si>
  <si>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</si>
  <si>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</si>
  <si>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</si>
  <si>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</si>
  <si>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</si>
  <si>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</si>
  <si>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</si>
  <si>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</si>
  <si>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</si>
  <si>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</si>
  <si>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</si>
  <si>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</si>
  <si>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</si>
  <si>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</si>
  <si>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</si>
  <si>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</si>
  <si>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</si>
  <si>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</si>
  <si>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</si>
  <si>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</si>
  <si>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</si>
  <si>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</si>
  <si>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</si>
  <si>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</si>
  <si>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</si>
  <si>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</si>
  <si>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</si>
  <si>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</si>
  <si>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</si>
  <si>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</si>
  <si>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</si>
  <si>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</si>
  <si>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</si>
  <si>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</si>
  <si>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</si>
  <si>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</si>
  <si>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</si>
  <si>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</si>
  <si>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</si>
  <si>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</si>
  <si>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</si>
  <si>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</si>
  <si>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</si>
  <si>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</si>
  <si>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</si>
  <si>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</si>
  <si>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</si>
  <si>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</si>
  <si>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</si>
  <si>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</si>
  <si>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</si>
  <si>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</si>
  <si>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</si>
  <si>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</si>
  <si>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</si>
  <si>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</si>
  <si>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</si>
  <si>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</si>
  <si>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</si>
  <si>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</si>
  <si>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</si>
  <si>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</si>
  <si>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</si>
  <si>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</si>
  <si>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</si>
  <si>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</si>
  <si>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</si>
  <si>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</si>
  <si>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</si>
  <si>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</si>
  <si>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</si>
  <si>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</si>
  <si>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</si>
  <si>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</si>
  <si>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</si>
  <si>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</si>
  <si>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</si>
  <si>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</si>
  <si>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</si>
  <si>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</si>
  <si>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</si>
  <si>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</si>
  <si>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</si>
  <si>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</si>
  <si>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</si>
  <si>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</si>
  <si>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</si>
  <si>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</si>
  <si>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</si>
  <si>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</si>
  <si>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</si>
  <si>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</si>
  <si>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</si>
  <si>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</si>
  <si>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</si>
  <si>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</si>
  <si>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</si>
  <si>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</si>
  <si>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</si>
  <si>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</si>
  <si>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</si>
  <si>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</si>
  <si>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</si>
  <si>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</si>
  <si>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</si>
  <si>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</si>
  <si>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</si>
  <si>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</si>
  <si>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</si>
  <si>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</si>
  <si>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</si>
  <si>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</si>
  <si>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</si>
  <si>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</si>
  <si>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</si>
  <si>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</si>
  <si>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</si>
  <si>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</si>
  <si>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</si>
  <si>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</si>
  <si>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</si>
  <si>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</si>
  <si>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</si>
  <si>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</si>
  <si>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</si>
  <si>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</si>
  <si>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</si>
  <si>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</si>
  <si>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</si>
  <si>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</si>
  <si>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</si>
  <si>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</si>
  <si>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</si>
  <si>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</si>
  <si>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</si>
  <si>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</si>
  <si>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</si>
  <si>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</si>
  <si>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</si>
  <si>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</si>
  <si>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</si>
  <si>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</si>
  <si>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</si>
  <si>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</si>
  <si>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</si>
  <si>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</si>
  <si>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</si>
  <si>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</si>
  <si>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</si>
  <si>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</si>
  <si>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</si>
  <si>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</si>
  <si>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</si>
  <si>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</si>
  <si>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</si>
  <si>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</si>
  <si>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</si>
  <si>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</si>
  <si>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</si>
  <si>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</si>
  <si>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</si>
  <si>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</si>
  <si>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</si>
  <si>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</si>
  <si>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</si>
  <si>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</si>
  <si>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</si>
  <si>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</si>
  <si>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</si>
  <si>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</si>
  <si>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</si>
  <si>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</si>
  <si>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</si>
  <si>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</si>
  <si>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</si>
  <si>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</si>
  <si>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</si>
  <si>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</si>
  <si>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</si>
  <si>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</si>
  <si>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</si>
  <si>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</si>
  <si>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</si>
  <si>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</si>
  <si>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</si>
  <si>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</si>
  <si>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</si>
  <si>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</si>
  <si>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M_22-1-17-01-08-00-0-0025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</si>
  <si>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</si>
  <si>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</si>
  <si>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</si>
  <si>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2БКТП-6/0,4 кВ мощностью 3,2 МВА, КЛ-6 кВ протяженностью 1 км для технологического присоединения заявителя в соответствии с договором №17-015/005-ПС-21 в гп.Янино-1 Всеволожского района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</si>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</sst>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4.425781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33.7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335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174</v>
      </c>
      <c r="C16" s="83" t="s">
        <v>327</v>
      </c>
      <c r="D16" s="84">
        <v>0</v>
      </c>
      <c r="E16" s="84">
        <f>VLOOKUP(B16,'Типовые 2 кв. 2021'!B:D,3,)</f>
        <v>1235355.8666666667</v>
      </c>
      <c r="F16" s="84">
        <f t="shared" ref="F16:F17" si="0">D16*E16</f>
        <v>0</v>
      </c>
      <c r="G16" s="85">
        <v>5.62</v>
      </c>
      <c r="H16" s="84">
        <f t="shared" ref="H16:H17" si="1">F16*G16</f>
        <v>0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230</v>
      </c>
      <c r="C17" s="83" t="s">
        <v>327</v>
      </c>
      <c r="D17" s="84">
        <v>0.5</v>
      </c>
      <c r="E17" s="84">
        <f>VLOOKUP(B17,'Типовые 2 кв. 2021'!B:D,3,)</f>
        <v>2839519.6749999998</v>
      </c>
      <c r="F17" s="84">
        <f t="shared" si="0"/>
        <v>1419759.8374999999</v>
      </c>
      <c r="G17" s="85">
        <v>5.62</v>
      </c>
      <c r="H17" s="84">
        <f t="shared" si="1"/>
        <v>7979050.28675</v>
      </c>
      <c r="J17" s="86"/>
      <c r="K17" s="86"/>
      <c r="M17" s="71"/>
      <c r="N17" s="72"/>
      <c r="O17" s="79"/>
      <c r="P17" s="80"/>
    </row>
    <row r="18" spans="1:16" ht="15.75" x14ac:dyDescent="0.25">
      <c r="A18" s="87" t="s">
        <v>373</v>
      </c>
      <c r="B18" s="88" t="s">
        <v>272</v>
      </c>
      <c r="C18" s="83" t="s">
        <v>353</v>
      </c>
      <c r="D18" s="84">
        <v>1</v>
      </c>
      <c r="E18" s="84">
        <f>VLOOKUP(B18,'[2]Типовые 2 кв. 2021'!B:D,3,)</f>
        <v>2963505.8666666667</v>
      </c>
      <c r="F18" s="84">
        <f t="shared" ref="F18:F20" si="2">D18*E18</f>
        <v>2963505.8666666667</v>
      </c>
      <c r="G18" s="85">
        <v>7.46</v>
      </c>
      <c r="H18" s="84">
        <f t="shared" ref="H18:H20" si="3">F18*G18</f>
        <v>22107753.765333332</v>
      </c>
      <c r="M18" s="71"/>
      <c r="N18" s="72"/>
      <c r="O18" s="79"/>
      <c r="P18" s="80"/>
    </row>
    <row r="19" spans="1:16" ht="15.75" x14ac:dyDescent="0.25">
      <c r="A19" s="87"/>
      <c r="B19" s="89" t="s">
        <v>2</v>
      </c>
      <c r="C19" s="83" t="s">
        <v>353</v>
      </c>
      <c r="D19" s="84">
        <f>D18</f>
        <v>1</v>
      </c>
      <c r="E19" s="84">
        <f>E18-E20</f>
        <v>555232.49666666659</v>
      </c>
      <c r="F19" s="84">
        <f t="shared" si="2"/>
        <v>555232.49666666659</v>
      </c>
      <c r="G19" s="85">
        <v>7.46</v>
      </c>
      <c r="H19" s="84">
        <f t="shared" si="3"/>
        <v>4142034.4251333326</v>
      </c>
      <c r="M19" s="71"/>
      <c r="N19" s="72"/>
      <c r="O19" s="79"/>
      <c r="P19" s="80"/>
    </row>
    <row r="20" spans="1:16" ht="15.75" x14ac:dyDescent="0.25">
      <c r="A20" s="87"/>
      <c r="B20" s="89" t="s">
        <v>3</v>
      </c>
      <c r="C20" s="83" t="s">
        <v>353</v>
      </c>
      <c r="D20" s="84">
        <f>D18</f>
        <v>1</v>
      </c>
      <c r="E20" s="90">
        <f>VLOOKUP(B18,'[2]Типовые 2 кв. 2021'!B:E,4,)</f>
        <v>2408273.37</v>
      </c>
      <c r="F20" s="84">
        <f t="shared" si="2"/>
        <v>2408273.37</v>
      </c>
      <c r="G20" s="85">
        <v>7.46</v>
      </c>
      <c r="H20" s="84">
        <f t="shared" si="3"/>
        <v>17965719.3402</v>
      </c>
      <c r="M20" s="71"/>
      <c r="N20" s="72"/>
      <c r="O20" s="79"/>
      <c r="P20" s="80"/>
    </row>
    <row r="21" spans="1:16" x14ac:dyDescent="0.25">
      <c r="A21" s="87"/>
      <c r="B21" s="76"/>
      <c r="C21" s="83"/>
      <c r="D21" s="85"/>
      <c r="E21" s="85"/>
      <c r="F21" s="85"/>
      <c r="G21" s="85"/>
      <c r="H21" s="85"/>
    </row>
    <row r="22" spans="1:16" x14ac:dyDescent="0.25">
      <c r="A22" s="87"/>
      <c r="B22" s="75" t="s">
        <v>12</v>
      </c>
      <c r="C22" s="83"/>
      <c r="D22" s="85"/>
      <c r="E22" s="85"/>
      <c r="F22" s="85"/>
      <c r="G22" s="85"/>
      <c r="H22" s="85">
        <f>SUM(H23:H24)</f>
        <v>30086804.052083332</v>
      </c>
    </row>
    <row r="23" spans="1:16" x14ac:dyDescent="0.25">
      <c r="A23" s="87"/>
      <c r="B23" s="91" t="s">
        <v>2</v>
      </c>
      <c r="C23" s="83"/>
      <c r="D23" s="85"/>
      <c r="E23" s="85"/>
      <c r="F23" s="85"/>
      <c r="G23" s="85"/>
      <c r="H23" s="85">
        <f>H16+H17+H19</f>
        <v>12121084.711883333</v>
      </c>
    </row>
    <row r="24" spans="1:16" x14ac:dyDescent="0.25">
      <c r="A24" s="87"/>
      <c r="B24" s="91" t="s">
        <v>3</v>
      </c>
      <c r="C24" s="83"/>
      <c r="D24" s="85"/>
      <c r="E24" s="85"/>
      <c r="F24" s="85"/>
      <c r="G24" s="85"/>
      <c r="H24" s="85">
        <f>H20</f>
        <v>17965719.3402</v>
      </c>
    </row>
    <row r="25" spans="1:16" x14ac:dyDescent="0.25">
      <c r="A25" s="74" t="s">
        <v>24</v>
      </c>
      <c r="B25" s="75" t="s">
        <v>31</v>
      </c>
      <c r="C25" s="83"/>
      <c r="D25" s="85"/>
      <c r="E25" s="85"/>
      <c r="F25" s="85"/>
      <c r="G25" s="85"/>
      <c r="H25" s="85">
        <f>H22*0.08</f>
        <v>2406944.3241666667</v>
      </c>
    </row>
    <row r="26" spans="1:16" x14ac:dyDescent="0.25">
      <c r="A26" s="74" t="s">
        <v>26</v>
      </c>
      <c r="B26" s="75" t="s">
        <v>25</v>
      </c>
      <c r="C26" s="83"/>
      <c r="D26" s="85"/>
      <c r="E26" s="85"/>
      <c r="F26" s="85"/>
      <c r="G26" s="85"/>
      <c r="H26" s="92">
        <f>H25+H22</f>
        <v>32493748.376249999</v>
      </c>
      <c r="I26" s="93">
        <f>H26-(SUM(C31:C33))</f>
        <v>0</v>
      </c>
    </row>
    <row r="27" spans="1:16" x14ac:dyDescent="0.25">
      <c r="A27" s="94"/>
      <c r="B27" s="78"/>
      <c r="C27" s="78"/>
    </row>
    <row r="28" spans="1:16" x14ac:dyDescent="0.25">
      <c r="A28" s="66" t="s">
        <v>13</v>
      </c>
      <c r="B28" s="78"/>
      <c r="C28" s="78"/>
    </row>
    <row r="29" spans="1:16" x14ac:dyDescent="0.25">
      <c r="A29" s="95"/>
      <c r="B29" s="78"/>
      <c r="C29" s="78"/>
      <c r="H29" s="67" t="s">
        <v>380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96" t="s">
        <v>374</v>
      </c>
    </row>
    <row r="31" spans="1:16" ht="15.75" x14ac:dyDescent="0.25">
      <c r="A31" s="98">
        <v>1</v>
      </c>
      <c r="B31" s="91" t="s">
        <v>1</v>
      </c>
      <c r="C31" s="99">
        <f>H25</f>
        <v>2406944.3241666667</v>
      </c>
      <c r="D31" s="100">
        <v>1.076406</v>
      </c>
      <c r="E31" s="59">
        <f>C31*D31</f>
        <v>2590849.3121989449</v>
      </c>
      <c r="F31" s="59">
        <f>E31*0.2</f>
        <v>518169.86243978899</v>
      </c>
      <c r="G31" s="59">
        <f>E31+F31</f>
        <v>3109019.1746387337</v>
      </c>
      <c r="H31" s="84">
        <f t="shared" ref="H31:H39" si="4">G31*0.598</f>
        <v>1859193.4664339628</v>
      </c>
      <c r="I31" s="71">
        <f>H31/1000/1.2</f>
        <v>1549.327888694969</v>
      </c>
      <c r="J31" s="72"/>
      <c r="K31" s="79"/>
      <c r="L31" s="101"/>
    </row>
    <row r="32" spans="1:16" ht="15.75" x14ac:dyDescent="0.25">
      <c r="A32" s="98">
        <v>2</v>
      </c>
      <c r="B32" s="91" t="s">
        <v>2</v>
      </c>
      <c r="C32" s="102">
        <f>H23</f>
        <v>12121084.711883333</v>
      </c>
      <c r="D32" s="100">
        <v>1.076406</v>
      </c>
      <c r="E32" s="59">
        <f t="shared" ref="E32:E39" si="5">C32*D32</f>
        <v>13047208.31037949</v>
      </c>
      <c r="F32" s="59">
        <f t="shared" ref="F32:F39" si="6">E32*0.2</f>
        <v>2609441.6620758981</v>
      </c>
      <c r="G32" s="59">
        <f t="shared" ref="G32:G39" si="7">E32+F32</f>
        <v>15656649.972455388</v>
      </c>
      <c r="H32" s="84">
        <f t="shared" si="4"/>
        <v>9362676.6835283209</v>
      </c>
      <c r="I32" s="71">
        <f t="shared" ref="I32:I34" si="8">H32/1000/1.2</f>
        <v>7802.2305696069352</v>
      </c>
      <c r="J32" s="72"/>
      <c r="K32" s="79"/>
      <c r="L32" s="101"/>
    </row>
    <row r="33" spans="1:12" ht="15.75" x14ac:dyDescent="0.25">
      <c r="A33" s="98">
        <v>3</v>
      </c>
      <c r="B33" s="91" t="s">
        <v>3</v>
      </c>
      <c r="C33" s="102">
        <f>H24</f>
        <v>17965719.3402</v>
      </c>
      <c r="D33" s="100">
        <v>1.076406</v>
      </c>
      <c r="E33" s="59">
        <f t="shared" si="5"/>
        <v>19338408.092107322</v>
      </c>
      <c r="F33" s="59">
        <f t="shared" si="6"/>
        <v>3867681.6184214647</v>
      </c>
      <c r="G33" s="59">
        <f t="shared" si="7"/>
        <v>23206089.710528787</v>
      </c>
      <c r="H33" s="84">
        <f t="shared" si="4"/>
        <v>13877241.646896213</v>
      </c>
      <c r="I33" s="71">
        <f t="shared" si="8"/>
        <v>11564.368039080178</v>
      </c>
      <c r="J33" s="72"/>
      <c r="K33" s="79"/>
      <c r="L33" s="101"/>
    </row>
    <row r="34" spans="1:12" ht="15.75" x14ac:dyDescent="0.25">
      <c r="A34" s="98">
        <v>4</v>
      </c>
      <c r="B34" s="91" t="s">
        <v>7</v>
      </c>
      <c r="C34" s="102">
        <f>SUM(C35:C39)</f>
        <v>5384214.1059446251</v>
      </c>
      <c r="D34" s="100">
        <v>1.076406</v>
      </c>
      <c r="E34" s="59">
        <f t="shared" si="5"/>
        <v>5795600.3689234303</v>
      </c>
      <c r="F34" s="59">
        <f t="shared" si="6"/>
        <v>1159120.0737846862</v>
      </c>
      <c r="G34" s="59">
        <f t="shared" si="7"/>
        <v>6954720.442708116</v>
      </c>
      <c r="H34" s="84">
        <f t="shared" si="4"/>
        <v>4158922.8247394534</v>
      </c>
      <c r="I34" s="71">
        <f t="shared" si="8"/>
        <v>3465.769020616211</v>
      </c>
      <c r="J34" s="72"/>
      <c r="K34" s="79"/>
      <c r="L34" s="101"/>
    </row>
    <row r="35" spans="1:12" ht="15.75" x14ac:dyDescent="0.25">
      <c r="A35" s="81" t="s">
        <v>356</v>
      </c>
      <c r="B35" s="91" t="s">
        <v>4</v>
      </c>
      <c r="C35" s="102">
        <f>SUM(C31:C33)*I35</f>
        <v>315189.35924962501</v>
      </c>
      <c r="D35" s="100">
        <v>1.076406</v>
      </c>
      <c r="E35" s="59">
        <f t="shared" si="5"/>
        <v>339271.71743245184</v>
      </c>
      <c r="F35" s="59">
        <f t="shared" si="6"/>
        <v>67854.343486490368</v>
      </c>
      <c r="G35" s="59">
        <f t="shared" si="7"/>
        <v>407126.06091894221</v>
      </c>
      <c r="H35" s="84">
        <f t="shared" si="4"/>
        <v>243461.38442952742</v>
      </c>
      <c r="I35" s="103">
        <v>9.7000000000000003E-3</v>
      </c>
      <c r="J35" s="72"/>
      <c r="K35" s="79"/>
      <c r="L35" s="101"/>
    </row>
    <row r="36" spans="1:12" ht="15.75" x14ac:dyDescent="0.25">
      <c r="A36" s="81" t="s">
        <v>357</v>
      </c>
      <c r="B36" s="104" t="s">
        <v>38</v>
      </c>
      <c r="C36" s="102">
        <f>SUM(C31:C33)*I36</f>
        <v>695366.21525174996</v>
      </c>
      <c r="D36" s="100">
        <v>1.076406</v>
      </c>
      <c r="E36" s="59">
        <f t="shared" si="5"/>
        <v>748496.36629427515</v>
      </c>
      <c r="F36" s="59">
        <f t="shared" si="6"/>
        <v>149699.27325885504</v>
      </c>
      <c r="G36" s="59">
        <f t="shared" si="7"/>
        <v>898195.63955313014</v>
      </c>
      <c r="H36" s="84">
        <f t="shared" si="4"/>
        <v>537120.99245277175</v>
      </c>
      <c r="I36" s="103">
        <v>2.1399999999999999E-2</v>
      </c>
      <c r="J36" s="72"/>
      <c r="K36" s="79"/>
      <c r="L36" s="101"/>
    </row>
    <row r="37" spans="1:12" ht="15.75" x14ac:dyDescent="0.25">
      <c r="A37" s="81" t="s">
        <v>358</v>
      </c>
      <c r="B37" s="104" t="s">
        <v>39</v>
      </c>
      <c r="C37" s="102">
        <f>SUM(C31:C33)*I37</f>
        <v>2742472.3629554999</v>
      </c>
      <c r="D37" s="100">
        <v>1.076406</v>
      </c>
      <c r="E37" s="59">
        <f t="shared" si="5"/>
        <v>2952013.7063194779</v>
      </c>
      <c r="F37" s="59">
        <f t="shared" si="6"/>
        <v>590402.74126389564</v>
      </c>
      <c r="G37" s="59">
        <f t="shared" si="7"/>
        <v>3542416.4475833736</v>
      </c>
      <c r="H37" s="84">
        <f t="shared" si="4"/>
        <v>2118365.0356548573</v>
      </c>
      <c r="I37" s="103">
        <v>8.4400000000000003E-2</v>
      </c>
      <c r="J37" s="72"/>
      <c r="K37" s="79"/>
      <c r="L37" s="101"/>
    </row>
    <row r="38" spans="1:12" ht="15.75" x14ac:dyDescent="0.25">
      <c r="A38" s="81" t="s">
        <v>359</v>
      </c>
      <c r="B38" s="91" t="s">
        <v>6</v>
      </c>
      <c r="C38" s="102">
        <f>SUM(C31:C33)*I38</f>
        <v>926071.82872312504</v>
      </c>
      <c r="D38" s="100">
        <v>1.076406</v>
      </c>
      <c r="E38" s="59">
        <f t="shared" si="5"/>
        <v>996829.2728685441</v>
      </c>
      <c r="F38" s="59">
        <f t="shared" si="6"/>
        <v>199365.85457370884</v>
      </c>
      <c r="G38" s="59">
        <f t="shared" si="7"/>
        <v>1196195.1274422528</v>
      </c>
      <c r="H38" s="84">
        <f t="shared" si="4"/>
        <v>715324.68621046713</v>
      </c>
      <c r="I38" s="103">
        <v>2.8500000000000001E-2</v>
      </c>
      <c r="J38" s="72"/>
      <c r="K38" s="79"/>
      <c r="L38" s="101"/>
    </row>
    <row r="39" spans="1:12" x14ac:dyDescent="0.25">
      <c r="A39" s="81" t="s">
        <v>360</v>
      </c>
      <c r="B39" s="91" t="s">
        <v>5</v>
      </c>
      <c r="C39" s="102">
        <f>SUM(C31:C33)*I39</f>
        <v>705114.33976462495</v>
      </c>
      <c r="D39" s="100">
        <v>1.076406</v>
      </c>
      <c r="E39" s="59">
        <f t="shared" si="5"/>
        <v>758989.30600868084</v>
      </c>
      <c r="F39" s="59">
        <f t="shared" si="6"/>
        <v>151797.86120173617</v>
      </c>
      <c r="G39" s="59">
        <f t="shared" si="7"/>
        <v>910787.16721041698</v>
      </c>
      <c r="H39" s="84">
        <f t="shared" si="4"/>
        <v>544650.7259918293</v>
      </c>
      <c r="I39" s="105">
        <v>2.1700000000000001E-2</v>
      </c>
    </row>
    <row r="40" spans="1:12" x14ac:dyDescent="0.25">
      <c r="A40" s="87"/>
      <c r="B40" s="106" t="s">
        <v>361</v>
      </c>
      <c r="C40" s="102">
        <f>SUM(C31:C34)</f>
        <v>37877962.482194625</v>
      </c>
      <c r="D40" s="100">
        <v>1.076406</v>
      </c>
      <c r="E40" s="59">
        <f>SUM(E31:E34)</f>
        <v>40772066.083609186</v>
      </c>
      <c r="F40" s="59">
        <f>SUM(F31:F34)</f>
        <v>8154413.2167218383</v>
      </c>
      <c r="G40" s="59">
        <f>SUM(G31:G34)</f>
        <v>48926479.300331026</v>
      </c>
      <c r="H40" s="84">
        <f>G40*0.598</f>
        <v>29258034.621597953</v>
      </c>
    </row>
    <row r="42" spans="1:12" s="78" customFormat="1" ht="12.75" x14ac:dyDescent="0.2">
      <c r="A42" s="3" t="s">
        <v>28</v>
      </c>
      <c r="B42" s="3"/>
      <c r="C42" s="2"/>
      <c r="D42" s="2"/>
      <c r="E42" s="2"/>
    </row>
    <row r="43" spans="1:12" s="69" customFormat="1" ht="67.5" customHeight="1" x14ac:dyDescent="0.25">
      <c r="A43" s="4" t="s">
        <v>29</v>
      </c>
      <c r="B43" s="107" t="s">
        <v>376</v>
      </c>
      <c r="C43" s="107"/>
      <c r="D43" s="107"/>
      <c r="E43" s="107"/>
      <c r="F43" s="107"/>
      <c r="G43" s="107"/>
    </row>
    <row r="44" spans="1:12" s="69" customFormat="1" ht="40.5" customHeight="1" x14ac:dyDescent="0.25">
      <c r="A44" s="4" t="s">
        <v>30</v>
      </c>
      <c r="B44" s="107" t="s">
        <v>362</v>
      </c>
      <c r="C44" s="107"/>
      <c r="D44" s="107"/>
      <c r="E44" s="107"/>
      <c r="F44" s="107"/>
      <c r="G44" s="107"/>
      <c r="H44" s="68"/>
      <c r="I44" s="68" t="s">
        <v>369</v>
      </c>
      <c r="J44" s="69">
        <v>7.46</v>
      </c>
    </row>
    <row r="45" spans="1:12" s="69" customFormat="1" ht="28.5" customHeight="1" x14ac:dyDescent="0.25">
      <c r="A45" s="4" t="s">
        <v>32</v>
      </c>
      <c r="B45" s="107" t="s">
        <v>33</v>
      </c>
      <c r="C45" s="107"/>
      <c r="D45" s="107"/>
      <c r="E45" s="107"/>
      <c r="F45" s="107"/>
      <c r="G45" s="107"/>
      <c r="I45" s="69" t="s">
        <v>367</v>
      </c>
      <c r="J45" s="69">
        <v>5.62</v>
      </c>
    </row>
    <row r="46" spans="1:12" s="78" customFormat="1" ht="16.5" customHeight="1" x14ac:dyDescent="0.2">
      <c r="A46" s="4" t="s">
        <v>34</v>
      </c>
      <c r="B46" s="5" t="s">
        <v>377</v>
      </c>
      <c r="C46" s="5"/>
      <c r="D46" s="2"/>
      <c r="E46" s="2"/>
      <c r="I46" s="78" t="s">
        <v>366</v>
      </c>
      <c r="J46" s="78">
        <v>6.16</v>
      </c>
    </row>
    <row r="47" spans="1:12" s="78" customFormat="1" ht="15.75" customHeight="1" x14ac:dyDescent="0.2">
      <c r="A47" s="6" t="s">
        <v>35</v>
      </c>
      <c r="B47" s="5" t="s">
        <v>378</v>
      </c>
      <c r="C47" s="5"/>
      <c r="D47" s="2"/>
      <c r="E47" s="2"/>
    </row>
    <row r="48" spans="1:12" s="78" customFormat="1" ht="18.75" customHeight="1" x14ac:dyDescent="0.2">
      <c r="A48" s="6" t="s">
        <v>36</v>
      </c>
      <c r="B48" s="5" t="s">
        <v>41</v>
      </c>
      <c r="C48" s="5"/>
      <c r="D48" s="2"/>
      <c r="E48" s="2"/>
    </row>
    <row r="49" spans="1:2" s="78" customFormat="1" ht="12.75" x14ac:dyDescent="0.2">
      <c r="A49" s="94"/>
    </row>
    <row r="50" spans="1:2" x14ac:dyDescent="0.25">
      <c r="B50" s="69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2022-03-14T12:55:20Z</dcterms:modified>
</cp:coreProperties>
</file>