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36\"/>
    </mc:Choice>
  </mc:AlternateContent>
  <xr:revisionPtr revIDLastSave="0" documentId="13_ncr:1_{696AD6AB-8C4C-4D3C-86C7-96A2129D98B4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стоимости'!$A$11:$H$20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стоимости'!$A$1:$I$50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F16" i="4" s="1"/>
  <c r="H16" i="4" s="1"/>
  <c r="N49" i="4" l="1"/>
  <c r="N48" i="4"/>
  <c r="N47" i="4"/>
  <c r="D183" i="5" l="1"/>
  <c r="D263" i="5" l="1"/>
  <c r="D220" i="5" l="1"/>
  <c r="D289" i="5" l="1"/>
  <c r="D288" i="5"/>
  <c r="E20" i="4" l="1"/>
  <c r="F20" i="4" l="1"/>
  <c r="H20" i="4" s="1"/>
  <c r="H26" i="4" s="1"/>
  <c r="C35" i="4" l="1"/>
  <c r="E35" i="4" s="1"/>
  <c r="I35" i="4" s="1"/>
  <c r="H35" i="4" l="1"/>
  <c r="J35" i="4"/>
  <c r="F35" i="4"/>
  <c r="G35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8" i="4" s="1"/>
  <c r="F18" i="4" s="1"/>
  <c r="H18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7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9" i="4" l="1"/>
  <c r="F19" i="4" s="1"/>
  <c r="H19" i="4" s="1"/>
  <c r="C20" i="6"/>
  <c r="C6" i="6"/>
  <c r="F17" i="4" l="1"/>
  <c r="H17" i="4" l="1"/>
  <c r="H25" i="4" l="1"/>
  <c r="C34" i="4" s="1"/>
  <c r="H24" i="4" l="1"/>
  <c r="H27" i="4" s="1"/>
  <c r="H28" i="4" s="1"/>
  <c r="E34" i="4"/>
  <c r="I34" i="4" s="1"/>
  <c r="H34" i="4" l="1"/>
  <c r="J34" i="4"/>
  <c r="F34" i="4"/>
  <c r="G34" i="4" s="1"/>
  <c r="C33" i="4"/>
  <c r="C37" i="4" l="1"/>
  <c r="E37" i="4" s="1"/>
  <c r="I37" i="4" s="1"/>
  <c r="H37" i="4" s="1"/>
  <c r="E33" i="4"/>
  <c r="I33" i="4" s="1"/>
  <c r="C40" i="4"/>
  <c r="C39" i="4"/>
  <c r="J28" i="4"/>
  <c r="C38" i="4"/>
  <c r="E38" i="4" s="1"/>
  <c r="I38" i="4" s="1"/>
  <c r="H38" i="4" s="1"/>
  <c r="C41" i="4"/>
  <c r="H33" i="4" l="1"/>
  <c r="J33" i="4"/>
  <c r="F37" i="4"/>
  <c r="G37" i="4" s="1"/>
  <c r="F38" i="4"/>
  <c r="G38" i="4" s="1"/>
  <c r="F33" i="4"/>
  <c r="G33" i="4" s="1"/>
  <c r="C36" i="4"/>
  <c r="E40" i="4"/>
  <c r="I40" i="4" s="1"/>
  <c r="H40" i="4" s="1"/>
  <c r="F40" i="4" l="1"/>
  <c r="G40" i="4" s="1"/>
  <c r="E39" i="4" l="1"/>
  <c r="I39" i="4" s="1"/>
  <c r="H39" i="4" s="1"/>
  <c r="E41" i="4"/>
  <c r="I41" i="4" s="1"/>
  <c r="H41" i="4" s="1"/>
  <c r="F39" i="4" l="1"/>
  <c r="G39" i="4" s="1"/>
  <c r="E36" i="4"/>
  <c r="I36" i="4" s="1"/>
  <c r="C42" i="4"/>
  <c r="F41" i="4"/>
  <c r="G41" i="4" s="1"/>
  <c r="H36" i="4" l="1"/>
  <c r="J36" i="4"/>
  <c r="E42" i="4"/>
  <c r="I42" i="4" s="1"/>
  <c r="H42" i="4" s="1"/>
  <c r="F36" i="4"/>
  <c r="G36" i="4" l="1"/>
  <c r="F42" i="4"/>
  <c r="G42" i="4" l="1"/>
  <c r="J42" i="4" l="1"/>
</calcChain>
</file>

<file path=xl/sharedStrings.xml><?xml version="1.0" encoding="utf-8"?>
<sst xmlns="http://schemas.openxmlformats.org/spreadsheetml/2006/main" count="698" uniqueCount="383">
  <si>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</si>
  <si>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</si>
  <si>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</si>
  <si>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</si>
  <si>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</si>
  <si>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</si>
  <si>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</si>
  <si>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</si>
  <si>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</si>
  <si>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</si>
  <si>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</si>
  <si>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</si>
  <si>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</si>
  <si>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</si>
  <si>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</si>
  <si>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</si>
  <si>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</si>
  <si>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</si>
  <si>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</si>
  <si>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</si>
  <si>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</si>
  <si>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</si>
  <si>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</si>
  <si>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</si>
  <si>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</si>
  <si>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</si>
  <si>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</si>
  <si>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</si>
  <si>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</si>
  <si>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</si>
  <si>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</si>
  <si>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</si>
  <si>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</si>
  <si>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</si>
  <si>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</si>
  <si>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</si>
  <si>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</si>
  <si>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</si>
  <si>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</si>
  <si>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</si>
  <si>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</si>
  <si>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</si>
  <si>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</si>
  <si>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</si>
  <si>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</si>
  <si>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</si>
  <si>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</si>
  <si>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</si>
  <si>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</si>
  <si>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</si>
  <si>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</si>
  <si>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</si>
  <si>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</si>
  <si>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</si>
  <si>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</si>
  <si>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</si>
  <si>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</si>
  <si>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</si>
  <si>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</si>
  <si>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</si>
  <si>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</si>
  <si>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</si>
  <si>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</si>
  <si>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</si>
  <si>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</si>
  <si>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</si>
  <si>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</si>
  <si>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</si>
  <si>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</si>
  <si>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</si>
  <si>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</si>
  <si>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</si>
  <si>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</si>
  <si>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</si>
  <si>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</si>
  <si>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</si>
  <si>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</si>
  <si>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</si>
  <si>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</si>
  <si>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</si>
  <si>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</si>
  <si>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</si>
  <si>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</si>
  <si>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</si>
  <si>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</si>
  <si>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</si>
  <si>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</si>
  <si>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</si>
  <si>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</si>
  <si>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</si>
  <si>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</si>
  <si>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</si>
  <si>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</si>
  <si>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</si>
  <si>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</si>
  <si>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</si>
  <si>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</si>
  <si>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</si>
  <si>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</si>
  <si>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</si>
  <si>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</si>
  <si>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</si>
  <si>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</si>
  <si>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</si>
  <si>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</si>
  <si>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</si>
  <si>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</si>
  <si>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</si>
  <si>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</si>
  <si>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</si>
  <si>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</si>
  <si>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</si>
  <si>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</si>
  <si>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</si>
  <si>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</si>
  <si>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</si>
  <si>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</si>
  <si>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</si>
  <si>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</si>
  <si>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</si>
  <si>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</si>
  <si>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</si>
  <si>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</si>
  <si>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</si>
  <si>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</si>
  <si>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</si>
  <si>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</si>
  <si>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</si>
  <si>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</si>
  <si>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</si>
  <si>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</si>
  <si>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</si>
  <si>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</si>
  <si>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</si>
  <si>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</si>
  <si>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</si>
  <si>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</si>
  <si>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</si>
  <si>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</si>
  <si>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</si>
  <si>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</si>
  <si>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</si>
  <si>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</si>
  <si>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</si>
  <si>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</si>
  <si>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</si>
  <si>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</si>
  <si>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</si>
  <si>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</si>
  <si>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</si>
  <si>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</si>
  <si>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</si>
  <si>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</si>
  <si>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</si>
  <si>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</si>
  <si>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</si>
  <si>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</si>
  <si>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</si>
  <si>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</si>
  <si>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</si>
  <si>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</si>
  <si>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</si>
  <si>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</si>
  <si>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</si>
  <si>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</si>
  <si>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</si>
  <si>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</si>
  <si>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</si>
  <si>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</si>
  <si>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</si>
  <si>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</si>
  <si>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</si>
  <si>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</si>
  <si>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</si>
  <si>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</si>
  <si>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</si>
  <si>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</si>
  <si>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</si>
  <si>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</si>
  <si>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</si>
  <si>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</si>
  <si>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</si>
  <si>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</si>
  <si>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</si>
  <si>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</si>
  <si>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</si>
  <si>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</si>
  <si>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</si>
  <si>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</si>
  <si>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</si>
  <si>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</si>
  <si>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</si>
  <si>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</si>
  <si>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</si>
  <si>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</si>
  <si>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</si>
  <si>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</si>
  <si>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</si>
  <si>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</si>
  <si>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</si>
  <si>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</si>
  <si>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</si>
  <si>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</si>
  <si>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</si>
  <si>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</si>
  <si>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</si>
  <si>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</si>
  <si>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</si>
  <si>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</si>
  <si>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</si>
  <si>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</si>
  <si>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</si>
  <si>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</si>
  <si>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</si>
  <si>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</si>
  <si>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</si>
  <si>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</si>
  <si>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</si>
  <si>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</si>
  <si>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</si>
  <si>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</si>
  <si>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</si>
  <si>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</si>
  <si>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</si>
  <si>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</si>
  <si>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</si>
  <si>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</si>
  <si>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</si>
  <si>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</si>
  <si>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</si>
  <si>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</si>
  <si>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</si>
  <si>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</si>
  <si>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</si>
  <si>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</si>
  <si>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</si>
  <si>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</si>
  <si>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</si>
  <si>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</si>
  <si>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</si>
  <si>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</si>
  <si>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</si>
  <si>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</si>
  <si>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</si>
  <si>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</si>
  <si>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</si>
  <si>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</si>
  <si>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</si>
  <si>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</si>
  <si>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</si>
  <si>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</si>
  <si>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</si>
  <si>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</si>
  <si>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</si>
  <si>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</si>
  <si>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</si>
  <si>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</si>
  <si>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</si>
  <si>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</si>
  <si>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</si>
  <si>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</si>
  <si>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</si>
  <si>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</si>
  <si>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</si>
  <si>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</si>
  <si>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</si>
  <si>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</si>
  <si>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</si>
  <si>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</si>
  <si>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</si>
  <si>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</si>
  <si>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</si>
  <si>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</si>
  <si>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</si>
  <si>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</si>
  <si>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</si>
  <si>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</si>
  <si>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</si>
  <si>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</si>
  <si>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</si>
  <si>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</si>
  <si>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</si>
  <si>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</si>
  <si>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</si>
  <si>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</si>
  <si>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</si>
  <si>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</si>
  <si>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</si>
  <si>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</si>
  <si>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</si>
  <si>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</si>
  <si>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</si>
  <si>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</si>
  <si>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</si>
  <si>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</si>
  <si>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</si>
  <si>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</si>
  <si>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</si>
  <si>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</si>
  <si>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</si>
  <si>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</si>
  <si>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</si>
  <si>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</si>
  <si>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</si>
  <si>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</si>
  <si>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</si>
  <si>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</si>
  <si>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</si>
  <si>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</si>
  <si>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</si>
  <si>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</si>
  <si>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</si>
  <si>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</si>
  <si>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</si>
  <si>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</si>
  <si>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</si>
  <si>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</si>
  <si>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</si>
  <si>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</si>
  <si>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</si>
  <si>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</si>
  <si>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</si>
  <si>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</si>
  <si>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</si>
  <si>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</si>
  <si>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</si>
  <si>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</si>
  <si>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</si>
  <si>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</si>
  <si>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</si>
  <si>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</si>
  <si>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</si>
  <si>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</si>
  <si>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</si>
  <si>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</si>
  <si>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</si>
  <si>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</si>
  <si>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</si>
  <si>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</si>
  <si>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</si>
  <si>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</si>
  <si>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</si>
  <si>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</si>
  <si>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</si>
  <si>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</si>
  <si>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</si>
  <si>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</si>
  <si>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</si>
  <si>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</si>
  <si>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</si>
  <si>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</si>
  <si>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</si>
  <si>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</si>
  <si>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</si>
  <si>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</si>
  <si>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</si>
  <si>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</si>
  <si>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</si>
  <si>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</si>
  <si>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</si>
  <si>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</si>
  <si>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</si>
  <si>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</si>
  <si>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</si>
  <si>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</si>
  <si>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</si>
  <si>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</si>
  <si>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</si>
  <si>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</si>
  <si>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</si>
  <si>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</si>
  <si>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</si>
  <si>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</si>
  <si>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</si>
  <si>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</si>
  <si>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</si>
  <si>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M_22-1-17-01-08-00-0-0036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</si>
  <si>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</si>
  <si>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</si>
  <si>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</si>
  <si>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</si>
  <si>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Строительство ТП мощностью 2х3,2 МВА, КЛ-10 кВ протяженностью 1,7 км, КЛ-0,4 кВ протяженностью 4,9 км для технологического присоединения энергопринимающих устройств заявителя в соответствии с договором 17-129/005-ПС-21 по адресу: Всеволожский район, с/п Бугровское, п. Бугры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</si>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</sst>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8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3" customWidth="1"/>
    <col min="2" max="2" width="60.42578125" style="64" customWidth="1"/>
    <col min="3" max="3" width="15.140625" style="64" customWidth="1"/>
    <col min="4" max="4" width="10.5703125" style="64" customWidth="1"/>
    <col min="5" max="5" width="14.28515625" style="64" customWidth="1"/>
    <col min="6" max="6" width="14.42578125" style="64" customWidth="1"/>
    <col min="7" max="7" width="17.85546875" style="64" customWidth="1"/>
    <col min="8" max="9" width="17.5703125" style="64" customWidth="1"/>
    <col min="10" max="10" width="13.5703125" style="64" hidden="1" customWidth="1"/>
    <col min="11" max="11" width="0" style="64" hidden="1" customWidth="1"/>
    <col min="12" max="12" width="14.140625" style="64" hidden="1" customWidth="1"/>
    <col min="13" max="13" width="10.28515625" style="64" hidden="1" customWidth="1"/>
    <col min="14" max="15" width="0" style="64" hidden="1" customWidth="1"/>
    <col min="16" max="16" width="15.28515625" style="64" hidden="1" customWidth="1"/>
    <col min="17" max="27" width="0" style="64" hidden="1" customWidth="1"/>
    <col min="28" max="16384" width="9.140625" style="64"/>
  </cols>
  <sheetData>
    <row r="1" spans="1:17" x14ac:dyDescent="0.25">
      <c r="H1" s="2" t="s">
        <v>37</v>
      </c>
      <c r="I1" s="2"/>
    </row>
    <row r="3" spans="1:17" x14ac:dyDescent="0.25">
      <c r="A3" s="65" t="s">
        <v>19</v>
      </c>
    </row>
    <row r="5" spans="1:17" ht="44.25" customHeight="1" x14ac:dyDescent="0.25">
      <c r="A5" s="113" t="s">
        <v>381</v>
      </c>
      <c r="B5" s="114"/>
      <c r="C5" s="114"/>
      <c r="D5" s="114"/>
      <c r="E5" s="114"/>
      <c r="F5" s="114"/>
    </row>
    <row r="7" spans="1:17" ht="21" customHeight="1" x14ac:dyDescent="0.25">
      <c r="A7" s="66" t="s">
        <v>8</v>
      </c>
      <c r="F7" s="115" t="s">
        <v>376</v>
      </c>
      <c r="G7" s="115"/>
      <c r="H7" s="115"/>
      <c r="I7" s="62"/>
    </row>
    <row r="8" spans="1:17" x14ac:dyDescent="0.25">
      <c r="A8" s="67"/>
    </row>
    <row r="9" spans="1:17" x14ac:dyDescent="0.25">
      <c r="A9" s="66" t="s">
        <v>15</v>
      </c>
      <c r="F9" s="115" t="s">
        <v>335</v>
      </c>
      <c r="G9" s="115"/>
      <c r="H9" s="115"/>
      <c r="I9" s="62"/>
    </row>
    <row r="10" spans="1:17" x14ac:dyDescent="0.25">
      <c r="A10" s="67"/>
    </row>
    <row r="11" spans="1:17" x14ac:dyDescent="0.25">
      <c r="A11" s="68" t="s">
        <v>20</v>
      </c>
      <c r="B11" s="69"/>
      <c r="C11" s="69"/>
    </row>
    <row r="12" spans="1:17" x14ac:dyDescent="0.25">
      <c r="H12" s="70" t="s">
        <v>382</v>
      </c>
      <c r="I12" s="70"/>
    </row>
    <row r="13" spans="1:17" s="63" customFormat="1" ht="26.25" customHeight="1" x14ac:dyDescent="0.25">
      <c r="A13" s="111" t="s">
        <v>9</v>
      </c>
      <c r="B13" s="111" t="s">
        <v>21</v>
      </c>
      <c r="C13" s="111" t="s">
        <v>11</v>
      </c>
      <c r="D13" s="111" t="s">
        <v>10</v>
      </c>
      <c r="E13" s="111" t="s">
        <v>43</v>
      </c>
      <c r="F13" s="111" t="s">
        <v>14</v>
      </c>
      <c r="G13" s="111" t="s">
        <v>27</v>
      </c>
      <c r="H13" s="111" t="s">
        <v>42</v>
      </c>
      <c r="I13" s="71"/>
      <c r="J13" s="61"/>
      <c r="K13" s="60"/>
      <c r="L13" s="72">
        <v>7.46</v>
      </c>
    </row>
    <row r="14" spans="1:17" ht="37.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71"/>
      <c r="J14" s="60"/>
      <c r="K14" s="60"/>
      <c r="L14" s="72">
        <v>6.16</v>
      </c>
      <c r="N14" s="73"/>
      <c r="O14" s="74"/>
      <c r="P14" s="52"/>
      <c r="Q14" s="75"/>
    </row>
    <row r="15" spans="1:17" ht="15.75" x14ac:dyDescent="0.25">
      <c r="A15" s="76" t="s">
        <v>22</v>
      </c>
      <c r="B15" s="77" t="s">
        <v>23</v>
      </c>
      <c r="C15" s="78"/>
      <c r="D15" s="79"/>
      <c r="E15" s="79"/>
      <c r="F15" s="79"/>
      <c r="G15" s="79"/>
      <c r="H15" s="79"/>
      <c r="I15" s="80"/>
      <c r="J15" s="59"/>
      <c r="K15" s="59"/>
      <c r="L15" s="72">
        <v>5.62</v>
      </c>
      <c r="N15" s="73"/>
      <c r="O15" s="74"/>
      <c r="P15" s="81"/>
      <c r="Q15" s="82"/>
    </row>
    <row r="16" spans="1:17" ht="15.75" x14ac:dyDescent="0.25">
      <c r="A16" s="83" t="s">
        <v>354</v>
      </c>
      <c r="B16" s="84" t="s">
        <v>174</v>
      </c>
      <c r="C16" s="85" t="s">
        <v>327</v>
      </c>
      <c r="D16" s="86">
        <v>4.9000000000000004</v>
      </c>
      <c r="E16" s="86">
        <f ca="1">VLOOKUP(B16,'Типовые 2 кв. 2021'!B:D,3,)</f>
        <v>1235355.8666666667</v>
      </c>
      <c r="F16" s="86">
        <f ca="1">D16*E16</f>
        <v>6053243.7466666671</v>
      </c>
      <c r="G16" s="87">
        <v>5.62</v>
      </c>
      <c r="H16" s="86">
        <f ca="1">F16*G16</f>
        <v>34019229.85626667</v>
      </c>
      <c r="I16" s="88"/>
      <c r="K16" s="80"/>
      <c r="L16" s="80"/>
      <c r="N16" s="73"/>
      <c r="O16" s="74"/>
      <c r="P16" s="81"/>
      <c r="Q16" s="82"/>
    </row>
    <row r="17" spans="1:17" ht="15.75" x14ac:dyDescent="0.25">
      <c r="A17" s="83" t="s">
        <v>354</v>
      </c>
      <c r="B17" s="84" t="s">
        <v>230</v>
      </c>
      <c r="C17" s="85" t="s">
        <v>327</v>
      </c>
      <c r="D17" s="86">
        <v>1.7</v>
      </c>
      <c r="E17" s="86">
        <f ca="1">VLOOKUP(B17,'Типовые 2 кв. 2021'!B:D,3,)</f>
        <v>2839519.6749999998</v>
      </c>
      <c r="F17" s="86">
        <f ca="1">D17*E17</f>
        <v>4827183.4474999998</v>
      </c>
      <c r="G17" s="87">
        <v>5.62</v>
      </c>
      <c r="H17" s="86">
        <f ca="1">F17*G17</f>
        <v>27128770.974950001</v>
      </c>
      <c r="I17" s="88"/>
      <c r="K17" s="80"/>
      <c r="L17" s="80"/>
      <c r="N17" s="73"/>
      <c r="O17" s="74"/>
      <c r="P17" s="81"/>
      <c r="Q17" s="82"/>
    </row>
    <row r="18" spans="1:17" ht="15.75" x14ac:dyDescent="0.25">
      <c r="A18" s="83" t="s">
        <v>364</v>
      </c>
      <c r="B18" s="84" t="s">
        <v>272</v>
      </c>
      <c r="C18" s="85" t="s">
        <v>353</v>
      </c>
      <c r="D18" s="86">
        <v>2</v>
      </c>
      <c r="E18" s="86">
        <f ca="1">VLOOKUP(B18,'Типовые 2 кв. 2021'!B:D,3,)</f>
        <v>2963505.8666666667</v>
      </c>
      <c r="F18" s="86">
        <f ca="1">D18*E18</f>
        <v>5927011.7333333334</v>
      </c>
      <c r="G18" s="87">
        <v>7.46</v>
      </c>
      <c r="H18" s="86">
        <f ca="1">F18*G18</f>
        <v>44215507.530666664</v>
      </c>
      <c r="I18" s="88"/>
      <c r="K18" s="80"/>
      <c r="L18" s="80"/>
      <c r="N18" s="73"/>
      <c r="O18" s="74"/>
      <c r="P18" s="81"/>
      <c r="Q18" s="82"/>
    </row>
    <row r="19" spans="1:17" ht="15.75" x14ac:dyDescent="0.25">
      <c r="A19" s="89"/>
      <c r="B19" s="90" t="s">
        <v>2</v>
      </c>
      <c r="C19" s="85" t="s">
        <v>353</v>
      </c>
      <c r="D19" s="86">
        <v>2</v>
      </c>
      <c r="E19" s="86">
        <f ca="1">E18-E20</f>
        <v>555232.49666666659</v>
      </c>
      <c r="F19" s="86">
        <f t="shared" ref="F19:F20" ca="1" si="0">D19*E19</f>
        <v>1110464.9933333332</v>
      </c>
      <c r="G19" s="87">
        <v>7.46</v>
      </c>
      <c r="H19" s="86">
        <f t="shared" ref="H19:H20" ca="1" si="1">F19*G19</f>
        <v>8284068.8502666652</v>
      </c>
      <c r="I19" s="88"/>
      <c r="K19" s="80"/>
      <c r="L19" s="80"/>
      <c r="N19" s="73"/>
      <c r="O19" s="74"/>
      <c r="P19" s="81"/>
      <c r="Q19" s="82"/>
    </row>
    <row r="20" spans="1:17" ht="15.75" x14ac:dyDescent="0.25">
      <c r="A20" s="89"/>
      <c r="B20" s="90" t="s">
        <v>3</v>
      </c>
      <c r="C20" s="85" t="s">
        <v>353</v>
      </c>
      <c r="D20" s="86">
        <v>2</v>
      </c>
      <c r="E20" s="50">
        <f ca="1">VLOOKUP(B18,'Типовые 2 кв. 2021'!B:E,4,)</f>
        <v>2408273.37</v>
      </c>
      <c r="F20" s="86">
        <f t="shared" ca="1" si="0"/>
        <v>4816546.74</v>
      </c>
      <c r="G20" s="87">
        <v>7.46</v>
      </c>
      <c r="H20" s="86">
        <f t="shared" ca="1" si="1"/>
        <v>35931438.680399999</v>
      </c>
      <c r="I20" s="88"/>
      <c r="N20" s="73"/>
      <c r="O20" s="74"/>
      <c r="P20" s="81"/>
      <c r="Q20" s="82"/>
    </row>
    <row r="21" spans="1:17" ht="15.75" x14ac:dyDescent="0.25">
      <c r="A21" s="89"/>
      <c r="B21" s="90"/>
      <c r="C21" s="85"/>
      <c r="D21" s="86"/>
      <c r="E21" s="50"/>
      <c r="F21" s="86"/>
      <c r="G21" s="87"/>
      <c r="H21" s="86"/>
      <c r="I21" s="88"/>
      <c r="N21" s="73"/>
      <c r="O21" s="74"/>
      <c r="P21" s="81"/>
      <c r="Q21" s="82"/>
    </row>
    <row r="22" spans="1:17" x14ac:dyDescent="0.25">
      <c r="A22" s="89"/>
      <c r="B22" s="78"/>
      <c r="C22" s="85"/>
      <c r="D22" s="87"/>
      <c r="E22" s="87"/>
      <c r="F22" s="87"/>
      <c r="G22" s="87"/>
      <c r="H22" s="87"/>
      <c r="I22" s="91"/>
    </row>
    <row r="23" spans="1:17" x14ac:dyDescent="0.25">
      <c r="A23" s="89"/>
      <c r="B23" s="78"/>
      <c r="C23" s="85"/>
      <c r="D23" s="87"/>
      <c r="E23" s="87"/>
      <c r="F23" s="87"/>
      <c r="G23" s="87"/>
      <c r="H23" s="87"/>
      <c r="I23" s="91"/>
    </row>
    <row r="24" spans="1:17" x14ac:dyDescent="0.25">
      <c r="A24" s="89"/>
      <c r="B24" s="77" t="s">
        <v>12</v>
      </c>
      <c r="C24" s="85"/>
      <c r="D24" s="87"/>
      <c r="E24" s="87"/>
      <c r="F24" s="87"/>
      <c r="G24" s="87"/>
      <c r="H24" s="87">
        <f ca="1">SUM(H25:H26)</f>
        <v>105363508.36188333</v>
      </c>
      <c r="I24" s="91"/>
    </row>
    <row r="25" spans="1:17" x14ac:dyDescent="0.25">
      <c r="A25" s="89"/>
      <c r="B25" s="92" t="s">
        <v>2</v>
      </c>
      <c r="C25" s="85"/>
      <c r="D25" s="87"/>
      <c r="E25" s="87"/>
      <c r="F25" s="87"/>
      <c r="G25" s="87"/>
      <c r="H25" s="87">
        <f ca="1">H17+H19+H16</f>
        <v>69432069.681483328</v>
      </c>
      <c r="I25" s="91"/>
    </row>
    <row r="26" spans="1:17" x14ac:dyDescent="0.25">
      <c r="A26" s="89"/>
      <c r="B26" s="92" t="s">
        <v>3</v>
      </c>
      <c r="C26" s="85"/>
      <c r="D26" s="87"/>
      <c r="E26" s="87"/>
      <c r="F26" s="87"/>
      <c r="G26" s="87"/>
      <c r="H26" s="87">
        <f ca="1">H20</f>
        <v>35931438.680399999</v>
      </c>
      <c r="I26" s="91"/>
    </row>
    <row r="27" spans="1:17" x14ac:dyDescent="0.25">
      <c r="A27" s="76" t="s">
        <v>24</v>
      </c>
      <c r="B27" s="77" t="s">
        <v>31</v>
      </c>
      <c r="C27" s="85"/>
      <c r="D27" s="87"/>
      <c r="E27" s="87"/>
      <c r="F27" s="87"/>
      <c r="G27" s="87"/>
      <c r="H27" s="87">
        <f ca="1">H24*0.08</f>
        <v>8429080.6689506657</v>
      </c>
      <c r="I27" s="91"/>
    </row>
    <row r="28" spans="1:17" x14ac:dyDescent="0.25">
      <c r="A28" s="76" t="s">
        <v>26</v>
      </c>
      <c r="B28" s="77" t="s">
        <v>25</v>
      </c>
      <c r="C28" s="85"/>
      <c r="D28" s="87"/>
      <c r="E28" s="87"/>
      <c r="F28" s="87"/>
      <c r="G28" s="87"/>
      <c r="H28" s="87">
        <f ca="1">H27+H24</f>
        <v>113792589.03083399</v>
      </c>
      <c r="I28" s="91"/>
      <c r="J28" s="93">
        <f ca="1">H28-(SUM(C33:C35))</f>
        <v>0</v>
      </c>
    </row>
    <row r="29" spans="1:17" x14ac:dyDescent="0.25">
      <c r="A29" s="94"/>
      <c r="B29" s="59"/>
      <c r="C29" s="59"/>
    </row>
    <row r="30" spans="1:17" x14ac:dyDescent="0.25">
      <c r="A30" s="69" t="s">
        <v>13</v>
      </c>
      <c r="B30" s="59"/>
      <c r="C30" s="59"/>
    </row>
    <row r="31" spans="1:17" x14ac:dyDescent="0.25">
      <c r="A31" s="95"/>
      <c r="B31" s="59"/>
      <c r="C31" s="59"/>
      <c r="I31" s="70" t="s">
        <v>382</v>
      </c>
    </row>
    <row r="32" spans="1:17" ht="63.75" customHeight="1" x14ac:dyDescent="0.25">
      <c r="A32" s="96" t="s">
        <v>9</v>
      </c>
      <c r="B32" s="96" t="s">
        <v>0</v>
      </c>
      <c r="C32" s="97" t="s">
        <v>44</v>
      </c>
      <c r="D32" s="96" t="s">
        <v>40</v>
      </c>
      <c r="E32" s="96" t="s">
        <v>16</v>
      </c>
      <c r="F32" s="96" t="s">
        <v>17</v>
      </c>
      <c r="G32" s="96" t="s">
        <v>18</v>
      </c>
      <c r="H32" s="96" t="s">
        <v>380</v>
      </c>
      <c r="I32" s="96" t="s">
        <v>375</v>
      </c>
    </row>
    <row r="33" spans="1:16" ht="15.75" x14ac:dyDescent="0.25">
      <c r="A33" s="98">
        <v>1</v>
      </c>
      <c r="B33" s="92" t="s">
        <v>1</v>
      </c>
      <c r="C33" s="99">
        <f ca="1">H27</f>
        <v>8429080.6689506657</v>
      </c>
      <c r="D33" s="100">
        <v>1.0760000000000001</v>
      </c>
      <c r="E33" s="55">
        <f ca="1">C33*D33</f>
        <v>9069690.799790917</v>
      </c>
      <c r="F33" s="55">
        <f ca="1">E33*0.2</f>
        <v>1813938.1599581835</v>
      </c>
      <c r="G33" s="55">
        <f ca="1">E33+F33</f>
        <v>10883628.959749101</v>
      </c>
      <c r="H33" s="55">
        <f ca="1">I33*1.2</f>
        <v>5169723.7558808224</v>
      </c>
      <c r="I33" s="55">
        <f t="shared" ref="I33:I42" ca="1" si="2">E33*0.475</f>
        <v>4308103.1299006855</v>
      </c>
      <c r="J33" s="73">
        <f ca="1">I33/1000</f>
        <v>4308.1031299006854</v>
      </c>
      <c r="K33" s="74"/>
      <c r="L33" s="81"/>
      <c r="M33" s="101"/>
    </row>
    <row r="34" spans="1:16" ht="15.75" x14ac:dyDescent="0.25">
      <c r="A34" s="98">
        <v>2</v>
      </c>
      <c r="B34" s="92" t="s">
        <v>2</v>
      </c>
      <c r="C34" s="102">
        <f ca="1">H25</f>
        <v>69432069.681483328</v>
      </c>
      <c r="D34" s="100">
        <v>1.0760000000000001</v>
      </c>
      <c r="E34" s="55">
        <f t="shared" ref="E34:E41" ca="1" si="3">C34*D34</f>
        <v>74708906.977276072</v>
      </c>
      <c r="F34" s="55">
        <f t="shared" ref="F34:F41" ca="1" si="4">E34*0.2</f>
        <v>14941781.395455215</v>
      </c>
      <c r="G34" s="55">
        <f t="shared" ref="G34:G41" ca="1" si="5">E34+F34</f>
        <v>89650688.372731283</v>
      </c>
      <c r="H34" s="55">
        <f t="shared" ref="H34:H42" ca="1" si="6">I34*1.2</f>
        <v>42584076.977047354</v>
      </c>
      <c r="I34" s="55">
        <f t="shared" ca="1" si="2"/>
        <v>35486730.814206131</v>
      </c>
      <c r="J34" s="73">
        <f ca="1">I34/1000</f>
        <v>35486.73081420613</v>
      </c>
      <c r="K34" s="74"/>
      <c r="L34" s="81"/>
      <c r="M34" s="101"/>
    </row>
    <row r="35" spans="1:16" ht="15.75" x14ac:dyDescent="0.25">
      <c r="A35" s="98">
        <v>3</v>
      </c>
      <c r="B35" s="92" t="s">
        <v>3</v>
      </c>
      <c r="C35" s="102">
        <f ca="1">H26</f>
        <v>35931438.680399999</v>
      </c>
      <c r="D35" s="100">
        <v>1.0760000000000001</v>
      </c>
      <c r="E35" s="55">
        <f t="shared" ca="1" si="3"/>
        <v>38662228.020110399</v>
      </c>
      <c r="F35" s="55">
        <f t="shared" ca="1" si="4"/>
        <v>7732445.6040220801</v>
      </c>
      <c r="G35" s="55">
        <f t="shared" ca="1" si="5"/>
        <v>46394673.624132477</v>
      </c>
      <c r="H35" s="55">
        <f t="shared" ca="1" si="6"/>
        <v>22037469.971462924</v>
      </c>
      <c r="I35" s="55">
        <f t="shared" ca="1" si="2"/>
        <v>18364558.309552439</v>
      </c>
      <c r="J35" s="73">
        <f ca="1">I35/1000</f>
        <v>18364.558309552438</v>
      </c>
      <c r="K35" s="74"/>
      <c r="L35" s="81"/>
      <c r="M35" s="101"/>
    </row>
    <row r="36" spans="1:16" ht="15.75" x14ac:dyDescent="0.25">
      <c r="A36" s="98">
        <v>4</v>
      </c>
      <c r="B36" s="92" t="s">
        <v>7</v>
      </c>
      <c r="C36" s="102">
        <f ca="1">SUM(C37:C41)</f>
        <v>18855432.002409194</v>
      </c>
      <c r="D36" s="100">
        <v>1.0760000000000001</v>
      </c>
      <c r="E36" s="55">
        <f t="shared" ca="1" si="3"/>
        <v>20288444.834592294</v>
      </c>
      <c r="F36" s="55">
        <f t="shared" ca="1" si="4"/>
        <v>4057688.9669184592</v>
      </c>
      <c r="G36" s="55">
        <f t="shared" ca="1" si="5"/>
        <v>24346133.801510751</v>
      </c>
      <c r="H36" s="55">
        <f t="shared" ca="1" si="6"/>
        <v>11564413.555717606</v>
      </c>
      <c r="I36" s="55">
        <f t="shared" ca="1" si="2"/>
        <v>9637011.2964313384</v>
      </c>
      <c r="J36" s="73">
        <f ca="1">I36/1000</f>
        <v>9637.0112964313375</v>
      </c>
      <c r="K36" s="74"/>
      <c r="L36" s="81"/>
      <c r="M36" s="101"/>
    </row>
    <row r="37" spans="1:16" ht="15.75" x14ac:dyDescent="0.25">
      <c r="A37" s="83" t="s">
        <v>355</v>
      </c>
      <c r="B37" s="92" t="s">
        <v>4</v>
      </c>
      <c r="C37" s="102">
        <f ca="1">SUM(C33:C35)*J37</f>
        <v>1103788.1135990897</v>
      </c>
      <c r="D37" s="100">
        <v>1.0760000000000001</v>
      </c>
      <c r="E37" s="55">
        <f t="shared" ca="1" si="3"/>
        <v>1187676.0102326206</v>
      </c>
      <c r="F37" s="55">
        <f t="shared" ca="1" si="4"/>
        <v>237535.20204652415</v>
      </c>
      <c r="G37" s="55">
        <f t="shared" ca="1" si="5"/>
        <v>1425211.2122791447</v>
      </c>
      <c r="H37" s="55">
        <f t="shared" ca="1" si="6"/>
        <v>676975.3258325936</v>
      </c>
      <c r="I37" s="55">
        <f t="shared" ca="1" si="2"/>
        <v>564146.10486049473</v>
      </c>
      <c r="J37" s="103">
        <v>9.7000000000000003E-3</v>
      </c>
      <c r="K37" s="74"/>
      <c r="L37" s="81"/>
      <c r="M37" s="101"/>
    </row>
    <row r="38" spans="1:16" ht="15.75" x14ac:dyDescent="0.25">
      <c r="A38" s="83" t="s">
        <v>356</v>
      </c>
      <c r="B38" s="104" t="s">
        <v>38</v>
      </c>
      <c r="C38" s="102">
        <f ca="1">SUM(C33:C35)*J38</f>
        <v>2435161.4052598472</v>
      </c>
      <c r="D38" s="100">
        <v>1.0760000000000001</v>
      </c>
      <c r="E38" s="55">
        <f t="shared" ca="1" si="3"/>
        <v>2620233.6720595956</v>
      </c>
      <c r="F38" s="55">
        <f t="shared" ca="1" si="4"/>
        <v>524046.73441191914</v>
      </c>
      <c r="G38" s="55">
        <f t="shared" ca="1" si="5"/>
        <v>3144280.4064715146</v>
      </c>
      <c r="H38" s="55">
        <f t="shared" ca="1" si="6"/>
        <v>1493533.1930739693</v>
      </c>
      <c r="I38" s="55">
        <f t="shared" ca="1" si="2"/>
        <v>1244610.9942283079</v>
      </c>
      <c r="J38" s="103">
        <v>2.1399999999999999E-2</v>
      </c>
      <c r="K38" s="74"/>
      <c r="L38" s="81"/>
      <c r="M38" s="101"/>
    </row>
    <row r="39" spans="1:16" ht="15.75" x14ac:dyDescent="0.25">
      <c r="A39" s="83" t="s">
        <v>357</v>
      </c>
      <c r="B39" s="104" t="s">
        <v>39</v>
      </c>
      <c r="C39" s="102">
        <f ca="1">SUM(C33:C35)*J39</f>
        <v>9604094.5142023899</v>
      </c>
      <c r="D39" s="100">
        <v>1.0760000000000001</v>
      </c>
      <c r="E39" s="55">
        <f t="shared" ca="1" si="3"/>
        <v>10334005.697281772</v>
      </c>
      <c r="F39" s="55">
        <f t="shared" ca="1" si="4"/>
        <v>2066801.1394563545</v>
      </c>
      <c r="G39" s="55">
        <f t="shared" ca="1" si="5"/>
        <v>12400806.836738126</v>
      </c>
      <c r="H39" s="55">
        <f t="shared" ca="1" si="6"/>
        <v>5890383.2474506097</v>
      </c>
      <c r="I39" s="55">
        <f t="shared" ca="1" si="2"/>
        <v>4908652.7062088419</v>
      </c>
      <c r="J39" s="103">
        <v>8.4400000000000003E-2</v>
      </c>
      <c r="K39" s="74"/>
      <c r="L39" s="81"/>
      <c r="M39" s="101"/>
    </row>
    <row r="40" spans="1:16" ht="15.75" x14ac:dyDescent="0.25">
      <c r="A40" s="83" t="s">
        <v>358</v>
      </c>
      <c r="B40" s="92" t="s">
        <v>6</v>
      </c>
      <c r="C40" s="102">
        <f ca="1">SUM(C33:C35)*J40</f>
        <v>3243088.7873787689</v>
      </c>
      <c r="D40" s="100">
        <v>1.0760000000000001</v>
      </c>
      <c r="E40" s="55">
        <f t="shared" ca="1" si="3"/>
        <v>3489563.5352195557</v>
      </c>
      <c r="F40" s="55">
        <f t="shared" ca="1" si="4"/>
        <v>697912.70704391121</v>
      </c>
      <c r="G40" s="55">
        <f t="shared" ca="1" si="5"/>
        <v>4187476.2422634671</v>
      </c>
      <c r="H40" s="55">
        <f t="shared" ca="1" si="6"/>
        <v>1989051.2150751464</v>
      </c>
      <c r="I40" s="55">
        <f t="shared" ca="1" si="2"/>
        <v>1657542.6792292888</v>
      </c>
      <c r="J40" s="103">
        <v>2.8500000000000001E-2</v>
      </c>
      <c r="K40" s="74"/>
      <c r="L40" s="81"/>
      <c r="M40" s="101"/>
    </row>
    <row r="41" spans="1:16" x14ac:dyDescent="0.25">
      <c r="A41" s="83" t="s">
        <v>359</v>
      </c>
      <c r="B41" s="92" t="s">
        <v>5</v>
      </c>
      <c r="C41" s="102">
        <f ca="1">SUM(C33:C35)*J41</f>
        <v>2469299.1819690978</v>
      </c>
      <c r="D41" s="100">
        <v>1.0760000000000001</v>
      </c>
      <c r="E41" s="55">
        <f t="shared" ca="1" si="3"/>
        <v>2656965.9197987495</v>
      </c>
      <c r="F41" s="55">
        <f t="shared" ca="1" si="4"/>
        <v>531393.18395974988</v>
      </c>
      <c r="G41" s="55">
        <f t="shared" ca="1" si="5"/>
        <v>3188359.1037584995</v>
      </c>
      <c r="H41" s="55">
        <f t="shared" ca="1" si="6"/>
        <v>1514470.5742852872</v>
      </c>
      <c r="I41" s="55">
        <f t="shared" ca="1" si="2"/>
        <v>1262058.8119044059</v>
      </c>
      <c r="J41" s="105">
        <v>2.1700000000000001E-2</v>
      </c>
    </row>
    <row r="42" spans="1:16" x14ac:dyDescent="0.25">
      <c r="A42" s="89"/>
      <c r="B42" s="106" t="s">
        <v>360</v>
      </c>
      <c r="C42" s="102">
        <f ca="1">SUM(C33:C36)</f>
        <v>132648021.03324318</v>
      </c>
      <c r="D42" s="100">
        <v>1.0760000000000001</v>
      </c>
      <c r="E42" s="55">
        <f ca="1">SUM(E33:E36)</f>
        <v>142729270.63176969</v>
      </c>
      <c r="F42" s="55">
        <f ca="1">SUM(F33:F36)</f>
        <v>28545854.126353942</v>
      </c>
      <c r="G42" s="55">
        <f ca="1">SUM(G33:G36)</f>
        <v>171275124.75812361</v>
      </c>
      <c r="H42" s="55">
        <f t="shared" ca="1" si="6"/>
        <v>81355684.260108709</v>
      </c>
      <c r="I42" s="55">
        <f t="shared" ca="1" si="2"/>
        <v>67796403.550090596</v>
      </c>
      <c r="J42" s="64">
        <f ca="1">I42/1000</f>
        <v>67796.403550090603</v>
      </c>
    </row>
    <row r="44" spans="1:16" s="59" customFormat="1" ht="12.75" x14ac:dyDescent="0.2">
      <c r="A44" s="95" t="s">
        <v>28</v>
      </c>
      <c r="B44" s="95"/>
    </row>
    <row r="45" spans="1:16" s="60" customFormat="1" ht="67.5" customHeight="1" x14ac:dyDescent="0.25">
      <c r="A45" s="107" t="s">
        <v>29</v>
      </c>
      <c r="B45" s="110" t="s">
        <v>377</v>
      </c>
      <c r="C45" s="110"/>
      <c r="D45" s="110"/>
      <c r="E45" s="110"/>
      <c r="F45" s="110"/>
      <c r="G45" s="110"/>
    </row>
    <row r="46" spans="1:16" s="60" customFormat="1" ht="40.5" customHeight="1" x14ac:dyDescent="0.25">
      <c r="A46" s="107" t="s">
        <v>30</v>
      </c>
      <c r="B46" s="110" t="s">
        <v>361</v>
      </c>
      <c r="C46" s="110"/>
      <c r="D46" s="110"/>
      <c r="E46" s="110"/>
      <c r="F46" s="110"/>
      <c r="G46" s="110"/>
      <c r="H46" s="61"/>
      <c r="I46" s="61"/>
      <c r="J46" s="61" t="s">
        <v>369</v>
      </c>
      <c r="K46" s="60">
        <v>7.46</v>
      </c>
      <c r="M46" s="56" t="s">
        <v>334</v>
      </c>
      <c r="N46" s="57">
        <v>1.0369999999999999</v>
      </c>
      <c r="O46" s="56"/>
      <c r="P46" s="56"/>
    </row>
    <row r="47" spans="1:16" s="60" customFormat="1" ht="28.5" customHeight="1" x14ac:dyDescent="0.25">
      <c r="A47" s="107" t="s">
        <v>32</v>
      </c>
      <c r="B47" s="110" t="s">
        <v>33</v>
      </c>
      <c r="C47" s="110"/>
      <c r="D47" s="110"/>
      <c r="E47" s="110"/>
      <c r="F47" s="110"/>
      <c r="G47" s="110"/>
      <c r="J47" s="60" t="s">
        <v>367</v>
      </c>
      <c r="K47" s="60">
        <v>5.62</v>
      </c>
      <c r="M47" s="56" t="s">
        <v>335</v>
      </c>
      <c r="N47" s="57">
        <f ca="1">1.037*1.038</f>
        <v>1.076406</v>
      </c>
      <c r="O47" s="58"/>
      <c r="P47" s="58"/>
    </row>
    <row r="48" spans="1:16" s="59" customFormat="1" ht="16.5" customHeight="1" x14ac:dyDescent="0.2">
      <c r="A48" s="107" t="s">
        <v>34</v>
      </c>
      <c r="B48" s="60" t="s">
        <v>378</v>
      </c>
      <c r="C48" s="60"/>
      <c r="J48" s="59" t="s">
        <v>366</v>
      </c>
      <c r="K48" s="59">
        <v>6.16</v>
      </c>
      <c r="M48" s="56" t="s">
        <v>336</v>
      </c>
      <c r="N48" s="57">
        <f ca="1">1.037*1.038*1.038</f>
        <v>1.117309428</v>
      </c>
      <c r="O48" s="108"/>
      <c r="P48" s="108"/>
    </row>
    <row r="49" spans="1:16" s="59" customFormat="1" ht="15.75" customHeight="1" x14ac:dyDescent="0.2">
      <c r="A49" s="109" t="s">
        <v>35</v>
      </c>
      <c r="B49" s="60" t="s">
        <v>379</v>
      </c>
      <c r="C49" s="60"/>
      <c r="M49" s="56" t="s">
        <v>337</v>
      </c>
      <c r="N49" s="57">
        <f ca="1">1.037*1.038*1.038*1.038</f>
        <v>1.159767186264</v>
      </c>
      <c r="O49" s="108"/>
      <c r="P49" s="108"/>
    </row>
    <row r="50" spans="1:16" s="59" customFormat="1" ht="18.75" customHeight="1" x14ac:dyDescent="0.25">
      <c r="A50" s="109" t="s">
        <v>36</v>
      </c>
      <c r="B50" s="60" t="s">
        <v>41</v>
      </c>
      <c r="C50" s="60"/>
      <c r="M50" s="56"/>
      <c r="N50" s="58"/>
      <c r="O50" s="108"/>
      <c r="P50" s="108"/>
    </row>
    <row r="51" spans="1:16" s="59" customFormat="1" ht="12.75" x14ac:dyDescent="0.2">
      <c r="A51" s="94"/>
    </row>
    <row r="52" spans="1:16" x14ac:dyDescent="0.25">
      <c r="B52" s="60"/>
    </row>
  </sheetData>
  <dataConsolidate>
    <dataRefs count="1">
      <dataRef ref="B8:B287" sheet="Типовые 2 кв. 2021"/>
    </dataRefs>
  </dataConsolidate>
  <mergeCells count="14">
    <mergeCell ref="B45:G45"/>
    <mergeCell ref="B46:G46"/>
    <mergeCell ref="B47:G47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7" xr:uid="{00000000-0002-0000-0000-000000000000}">
      <formula1>$L$13:$L$15</formula1>
    </dataValidation>
    <dataValidation type="list" allowBlank="1" showInputMessage="1" showErrorMessage="1" sqref="G18:G23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223" activePane="bottomLeft" state="frozen"/>
      <selection pane="bottomLeft" activeCell="B233" sqref="B233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6" t="s">
        <v>46</v>
      </c>
      <c r="C3" s="116"/>
      <c r="D3" s="116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7"/>
      <c r="D6" s="117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ca="1" si="0">C8/1.2</f>
        <v>346803.05833333335</v>
      </c>
      <c r="E8" s="33"/>
      <c r="F8" s="54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ca="1" si="0"/>
        <v>366791.92499999999</v>
      </c>
      <c r="E9" s="35"/>
      <c r="F9" s="54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ca="1" si="0"/>
        <v>373540.82500000001</v>
      </c>
      <c r="E10" s="35"/>
      <c r="F10" s="54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ca="1" si="0"/>
        <v>398600.30833333335</v>
      </c>
      <c r="E11" s="35"/>
      <c r="F11" s="54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ca="1" si="0"/>
        <v>429428.85833333334</v>
      </c>
      <c r="E12" s="35"/>
      <c r="F12" s="54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ca="1" si="0"/>
        <v>53636.966666666667</v>
      </c>
      <c r="E13" s="35"/>
      <c r="F13" s="54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ca="1" si="0"/>
        <v>56928.541666666672</v>
      </c>
      <c r="E14" s="35"/>
      <c r="F14" s="54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ca="1" si="0"/>
        <v>48125.65</v>
      </c>
      <c r="E15" s="35"/>
      <c r="F15" s="54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ca="1" si="0"/>
        <v>550179.375</v>
      </c>
      <c r="E16" s="35"/>
      <c r="F16" s="54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ca="1" si="0"/>
        <v>627785.72499999998</v>
      </c>
      <c r="E17" s="35"/>
      <c r="F17" s="54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ca="1" si="0"/>
        <v>658467.19166666665</v>
      </c>
      <c r="E18" s="35"/>
      <c r="F18" s="54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ca="1" si="0"/>
        <v>328689.39166666672</v>
      </c>
      <c r="E19" s="35"/>
      <c r="F19" s="54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ca="1" si="0"/>
        <v>439881.25833333336</v>
      </c>
      <c r="E20" s="35"/>
      <c r="F20" s="54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ca="1" si="0"/>
        <v>470310.32500000001</v>
      </c>
      <c r="E21" s="35"/>
      <c r="F21" s="54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ca="1" si="0"/>
        <v>390132.56666666671</v>
      </c>
      <c r="E22" s="35"/>
      <c r="F22" s="54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ca="1" si="0"/>
        <v>336914.21666666667</v>
      </c>
      <c r="E23" s="35"/>
      <c r="F23" s="54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ca="1" si="0"/>
        <v>312299.875</v>
      </c>
      <c r="E24" s="35"/>
      <c r="F24" s="54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ca="1" si="0"/>
        <v>295470.75000000006</v>
      </c>
      <c r="E25" s="35"/>
      <c r="F25" s="54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ca="1" si="0"/>
        <v>252054.875</v>
      </c>
      <c r="E26" s="35"/>
      <c r="F26" s="54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ca="1" si="0"/>
        <v>271692.48333333334</v>
      </c>
      <c r="E27" s="35"/>
      <c r="F27" s="54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ca="1" si="0"/>
        <v>296447.10000000003</v>
      </c>
      <c r="E28" s="35"/>
      <c r="F28" s="54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ca="1" si="0"/>
        <v>340068.05</v>
      </c>
      <c r="E29" s="35"/>
      <c r="F29" s="54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ca="1" si="0"/>
        <v>158118.33333333334</v>
      </c>
      <c r="E30" s="35"/>
      <c r="F30" s="54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ca="1" si="0"/>
        <v>100027.23333333334</v>
      </c>
      <c r="E31" s="35"/>
      <c r="F31" s="54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ca="1" si="0"/>
        <v>291544.25</v>
      </c>
      <c r="E32" s="35"/>
      <c r="F32" s="54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ca="1" si="0"/>
        <v>359632.02500000002</v>
      </c>
      <c r="E33" s="35"/>
      <c r="F33" s="54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ca="1" si="0"/>
        <v>368411.18333333335</v>
      </c>
      <c r="E34" s="35"/>
      <c r="F34" s="54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ca="1" si="0"/>
        <v>14465.566666666668</v>
      </c>
      <c r="E35" s="35"/>
      <c r="F35" s="54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ca="1" si="0"/>
        <v>373932.33333333331</v>
      </c>
      <c r="E36" s="35"/>
      <c r="F36" s="54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ca="1" si="0"/>
        <v>226883.99166666667</v>
      </c>
      <c r="E37" s="35"/>
      <c r="F37" s="54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ca="1" si="0"/>
        <v>226268.9</v>
      </c>
      <c r="E38" s="35"/>
      <c r="F38" s="54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ca="1" si="0"/>
        <v>1669.1916666666666</v>
      </c>
      <c r="E39" s="35"/>
      <c r="F39" s="54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ca="1" si="0"/>
        <v>1075.3083333333334</v>
      </c>
      <c r="E40" s="35"/>
      <c r="F40" s="54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ca="1" si="0"/>
        <v>1947.55</v>
      </c>
      <c r="E41" s="35"/>
      <c r="F41" s="54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ca="1" si="0"/>
        <v>377821.37500000006</v>
      </c>
      <c r="E42" s="35"/>
      <c r="F42" s="54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ca="1" si="0"/>
        <v>345427.85833333334</v>
      </c>
      <c r="E43" s="35"/>
      <c r="F43" s="54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ca="1" si="0"/>
        <v>342615.95833333337</v>
      </c>
      <c r="E44" s="35"/>
      <c r="F44" s="54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ca="1" si="0"/>
        <v>327896.40833333333</v>
      </c>
      <c r="E45" s="35"/>
      <c r="F45" s="54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ca="1" si="0"/>
        <v>311757.90000000002</v>
      </c>
      <c r="E46" s="35"/>
      <c r="F46" s="54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ca="1" si="0"/>
        <v>321448.57500000001</v>
      </c>
      <c r="E47" s="35"/>
      <c r="F47" s="54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ca="1" si="0"/>
        <v>305098.22500000003</v>
      </c>
      <c r="E48" s="35"/>
      <c r="F48" s="54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ca="1" si="0"/>
        <v>390351.81666666665</v>
      </c>
      <c r="E49" s="35"/>
      <c r="F49" s="54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ca="1" si="0"/>
        <v>493661.05833333335</v>
      </c>
      <c r="E50" s="35"/>
      <c r="F50" s="54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ca="1" si="0"/>
        <v>534456.9833333334</v>
      </c>
      <c r="E51" s="35"/>
      <c r="F51" s="54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ca="1" si="0"/>
        <v>595638.37500000012</v>
      </c>
      <c r="E52" s="35"/>
      <c r="F52" s="54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ca="1" si="0"/>
        <v>589521.27500000002</v>
      </c>
      <c r="E53" s="35"/>
      <c r="F53" s="54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ca="1" si="0"/>
        <v>539057.40833333333</v>
      </c>
      <c r="E54" s="35"/>
      <c r="F54" s="54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ca="1" si="0"/>
        <v>449209.50833333336</v>
      </c>
      <c r="E55" s="35"/>
      <c r="F55" s="54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ca="1" si="0"/>
        <v>126448.74166666667</v>
      </c>
      <c r="E56" s="35"/>
      <c r="F56" s="54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ca="1" si="0"/>
        <v>171928.125</v>
      </c>
      <c r="E57" s="35"/>
      <c r="F57" s="54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ca="1" si="0"/>
        <v>408072.875</v>
      </c>
      <c r="E58" s="35"/>
      <c r="F58" s="54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ca="1" si="0"/>
        <v>310677.0083333333</v>
      </c>
      <c r="E59" s="35"/>
      <c r="F59" s="54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ca="1" si="0"/>
        <v>435113.70833333337</v>
      </c>
      <c r="E60" s="35"/>
      <c r="F60" s="54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ca="1" si="0"/>
        <v>97698.03333333334</v>
      </c>
      <c r="E61" s="37"/>
      <c r="F61" s="54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ca="1" si="0"/>
        <v>103740.18333333333</v>
      </c>
      <c r="E62" s="37"/>
      <c r="F62" s="54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ca="1" si="0"/>
        <v>125558.11666666667</v>
      </c>
      <c r="E63" s="37"/>
      <c r="F63" s="54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ca="1" si="0"/>
        <v>64977.491666666676</v>
      </c>
      <c r="E64" s="37"/>
      <c r="F64" s="54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ca="1" si="0"/>
        <v>325761.84166666667</v>
      </c>
      <c r="E65" s="37"/>
      <c r="F65" s="54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ca="1" si="0"/>
        <v>198884.76666666666</v>
      </c>
      <c r="E66" s="35"/>
      <c r="F66" s="54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ca="1" si="0"/>
        <v>261103.11666666667</v>
      </c>
      <c r="E67" s="35"/>
      <c r="F67" s="54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ca="1" si="0"/>
        <v>194641.25</v>
      </c>
      <c r="E68" s="35"/>
      <c r="F68" s="54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ca="1" si="0"/>
        <v>256859.60000000003</v>
      </c>
      <c r="E69" s="35"/>
      <c r="F69" s="54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ca="1" si="0"/>
        <v>360457.34166666667</v>
      </c>
      <c r="E70" s="35"/>
      <c r="F70" s="54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ca="1" si="0"/>
        <v>132236.26666666666</v>
      </c>
      <c r="E71" s="35"/>
      <c r="F71" s="54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ca="1" si="1">C72/1.2</f>
        <v>147189.99166666667</v>
      </c>
      <c r="E72" s="35"/>
      <c r="F72" s="54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ca="1" si="1"/>
        <v>33454.425000000003</v>
      </c>
      <c r="E73" s="35"/>
      <c r="F73" s="54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ca="1" si="1"/>
        <v>35981.724999999999</v>
      </c>
      <c r="E74" s="35"/>
      <c r="F74" s="54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ca="1" si="1"/>
        <v>42318.608333333337</v>
      </c>
      <c r="E75" s="35"/>
      <c r="F75" s="54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ca="1" si="1"/>
        <v>37521.041666666672</v>
      </c>
      <c r="E76" s="35"/>
      <c r="F76" s="54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ca="1" si="1"/>
        <v>40399.025000000001</v>
      </c>
      <c r="E77" s="35"/>
      <c r="F77" s="54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ca="1" si="1"/>
        <v>74752.400000000009</v>
      </c>
      <c r="E78" s="35"/>
      <c r="F78" s="54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ca="1" si="1"/>
        <v>100941.86666666667</v>
      </c>
      <c r="E79" s="35"/>
      <c r="F79" s="54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ca="1" si="1"/>
        <v>61457.024999999994</v>
      </c>
      <c r="E80" s="35"/>
      <c r="F80" s="54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ca="1" si="1"/>
        <v>64579.433333333342</v>
      </c>
      <c r="E81" s="35"/>
      <c r="F81" s="54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ca="1" si="1"/>
        <v>57823.158333333333</v>
      </c>
      <c r="E82" s="35"/>
      <c r="F82" s="54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ca="1" si="1"/>
        <v>20776.75</v>
      </c>
      <c r="E83" s="35"/>
      <c r="F83" s="54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ca="1" si="1"/>
        <v>116702.37500000001</v>
      </c>
      <c r="E84" s="35"/>
      <c r="F84" s="54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ca="1" si="1"/>
        <v>38751.375</v>
      </c>
      <c r="E85" s="35"/>
      <c r="F85" s="54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ca="1" si="1"/>
        <v>39980.191666666673</v>
      </c>
      <c r="E86" s="35"/>
      <c r="F86" s="54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ca="1" si="1"/>
        <v>42572.116666666669</v>
      </c>
      <c r="E87" s="35"/>
      <c r="F87" s="54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ca="1" si="1"/>
        <v>43516.458333333336</v>
      </c>
      <c r="E88" s="35"/>
      <c r="F88" s="54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ca="1" si="1"/>
        <v>44993.241666666669</v>
      </c>
      <c r="E89" s="35"/>
      <c r="F89" s="54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ca="1" si="1"/>
        <v>4454.8666666666668</v>
      </c>
      <c r="E90" s="35"/>
      <c r="F90" s="54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ca="1" si="1"/>
        <v>749685.20000000007</v>
      </c>
      <c r="E91" s="35"/>
      <c r="F91" s="54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ca="1" si="1"/>
        <v>328586.49166666664</v>
      </c>
      <c r="E92" s="35"/>
      <c r="F92" s="54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ca="1" si="1"/>
        <v>3308.6750000000002</v>
      </c>
      <c r="E93" s="35"/>
      <c r="F93" s="54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ca="1" si="1"/>
        <v>419235.20833333337</v>
      </c>
      <c r="E94" s="35"/>
      <c r="F94" s="54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ca="1" si="1"/>
        <v>17188.408333333333</v>
      </c>
      <c r="E95" s="35"/>
      <c r="F95" s="54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ca="1" si="1"/>
        <v>11150.758333333333</v>
      </c>
      <c r="E96" s="35"/>
      <c r="F96" s="54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ca="1" si="1"/>
        <v>252871.69999999998</v>
      </c>
      <c r="E97" s="35"/>
      <c r="F97" s="54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ca="1" si="1"/>
        <v>354146.33333333331</v>
      </c>
      <c r="E98" s="35"/>
      <c r="F98" s="54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ca="1" si="1"/>
        <v>402791.83333333337</v>
      </c>
      <c r="E99" s="35"/>
      <c r="F99" s="54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ca="1" si="1"/>
        <v>506486.85833333334</v>
      </c>
      <c r="E100" s="35"/>
      <c r="F100" s="54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ca="1" si="1"/>
        <v>607782.12500000012</v>
      </c>
      <c r="E101" s="35"/>
      <c r="F101" s="54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ca="1" si="1"/>
        <v>640010.80000000005</v>
      </c>
      <c r="E102" s="35"/>
      <c r="F102" s="54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ca="1" si="1"/>
        <v>740286.78333333333</v>
      </c>
      <c r="E103" s="35"/>
      <c r="F103" s="54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ca="1" si="1"/>
        <v>925129.9833333334</v>
      </c>
      <c r="E104" s="35"/>
      <c r="F104" s="54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ca="1" si="1"/>
        <v>1125853.8833333333</v>
      </c>
      <c r="E105" s="35"/>
      <c r="F105" s="54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ca="1" si="1"/>
        <v>327130.70833333331</v>
      </c>
      <c r="E106" s="35"/>
      <c r="F106" s="54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ca="1" si="1"/>
        <v>466821.45833333337</v>
      </c>
      <c r="E107" s="35"/>
      <c r="F107" s="54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ca="1" si="1"/>
        <v>496491.06666666671</v>
      </c>
      <c r="E108" s="35"/>
      <c r="F108" s="54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ca="1" si="1"/>
        <v>550866.2333333334</v>
      </c>
      <c r="E109" s="35"/>
      <c r="F109" s="54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ca="1" si="1"/>
        <v>618093.1083333334</v>
      </c>
      <c r="E110" s="35"/>
      <c r="F110" s="54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ca="1" si="1"/>
        <v>700635.65</v>
      </c>
      <c r="E111" s="35"/>
      <c r="F111" s="54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ca="1" si="1"/>
        <v>595467.33333333337</v>
      </c>
      <c r="E112" s="35"/>
      <c r="F112" s="54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ca="1" si="1"/>
        <v>952031.01666666672</v>
      </c>
      <c r="E113" s="35"/>
      <c r="F113" s="54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ca="1" si="1"/>
        <v>1060217.1000000001</v>
      </c>
      <c r="E114" s="35"/>
      <c r="F114" s="54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ca="1" si="1"/>
        <v>1098051.0833333335</v>
      </c>
      <c r="E115" s="35"/>
      <c r="F115" s="54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ca="1" si="1"/>
        <v>268332.13333333336</v>
      </c>
      <c r="E116" s="35"/>
      <c r="F116" s="54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ca="1" si="1"/>
        <v>280049.09166666667</v>
      </c>
      <c r="E117" s="35"/>
      <c r="F117" s="54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ca="1" si="1"/>
        <v>315055.53333333338</v>
      </c>
      <c r="E118" s="35"/>
      <c r="F118" s="54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ca="1" si="1"/>
        <v>370386.3833333333</v>
      </c>
      <c r="E119" s="35"/>
      <c r="F119" s="54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ca="1" si="1"/>
        <v>404060.72500000003</v>
      </c>
      <c r="E120" s="35"/>
      <c r="F120" s="54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ca="1" si="1"/>
        <v>486300.32500000001</v>
      </c>
      <c r="E121" s="35"/>
      <c r="F121" s="54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ca="1" si="1"/>
        <v>575446.19166666677</v>
      </c>
      <c r="E122" s="35"/>
      <c r="F122" s="54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ca="1" si="1"/>
        <v>669729.81666666677</v>
      </c>
      <c r="E123" s="35"/>
      <c r="F123" s="54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ca="1" si="1"/>
        <v>464422.79166666669</v>
      </c>
      <c r="E124" s="35"/>
      <c r="F124" s="54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ca="1" si="1"/>
        <v>534743.95833333337</v>
      </c>
      <c r="E125" s="35"/>
      <c r="F125" s="54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ca="1" si="1"/>
        <v>645405.65833333344</v>
      </c>
      <c r="E126" s="35"/>
      <c r="F126" s="54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ca="1" si="1"/>
        <v>715632.4833333334</v>
      </c>
      <c r="E127" s="35"/>
      <c r="F127" s="54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ca="1" si="1"/>
        <v>867784.29166666674</v>
      </c>
      <c r="E128" s="35"/>
      <c r="F128" s="54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ca="1" si="1"/>
        <v>714819.62500000012</v>
      </c>
      <c r="E129" s="35"/>
      <c r="F129" s="54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ca="1" si="1"/>
        <v>1235355.8666666667</v>
      </c>
      <c r="E130" s="35"/>
      <c r="F130" s="54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ca="1" si="1"/>
        <v>629096.17500000005</v>
      </c>
      <c r="E131" s="35"/>
      <c r="F131" s="54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ca="1" si="1"/>
        <v>2454749.9833333334</v>
      </c>
      <c r="E132" s="35"/>
      <c r="F132" s="54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ca="1" si="1"/>
        <v>612945.81666666665</v>
      </c>
      <c r="E133" s="35"/>
      <c r="F133" s="54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ca="1" si="1"/>
        <v>614512.1083333334</v>
      </c>
      <c r="E134" s="35"/>
      <c r="F134" s="54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ca="1" si="1"/>
        <v>825268.13333333342</v>
      </c>
      <c r="E135" s="35"/>
      <c r="F135" s="54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ca="1" si="2">C136/1.2</f>
        <v>900398.2583333333</v>
      </c>
      <c r="E136" s="35"/>
      <c r="F136" s="54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ca="1" si="2"/>
        <v>298853.46666666667</v>
      </c>
      <c r="E137" s="35"/>
      <c r="F137" s="54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ca="1" si="2"/>
        <v>331351.5</v>
      </c>
      <c r="E138" s="35"/>
      <c r="F138" s="54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ca="1" si="2"/>
        <v>386874.91666666669</v>
      </c>
      <c r="E139" s="35"/>
      <c r="F139" s="54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ca="1" si="2"/>
        <v>412907.38333333336</v>
      </c>
      <c r="E140" s="35"/>
      <c r="F140" s="54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ca="1" si="2"/>
        <v>494794.02499999997</v>
      </c>
      <c r="E141" s="35"/>
      <c r="F141" s="54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ca="1" si="2"/>
        <v>584343.32500000007</v>
      </c>
      <c r="E142" s="35"/>
      <c r="F142" s="54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ca="1" si="2"/>
        <v>679216.30833333335</v>
      </c>
      <c r="E143" s="35"/>
      <c r="F143" s="54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ca="1" si="2"/>
        <v>567885.75</v>
      </c>
      <c r="E144" s="35"/>
      <c r="F144" s="54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ca="1" si="2"/>
        <v>678932.58333333337</v>
      </c>
      <c r="E145" s="35"/>
      <c r="F145" s="54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ca="1" si="2"/>
        <v>730951.7416666667</v>
      </c>
      <c r="E146" s="35"/>
      <c r="F146" s="54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ca="1" si="2"/>
        <v>883042.30833333335</v>
      </c>
      <c r="E147" s="35"/>
      <c r="F147" s="54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ca="1" si="2"/>
        <v>1062236.2083333333</v>
      </c>
      <c r="E148" s="35"/>
      <c r="F148" s="54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ca="1" si="2"/>
        <v>1252836.2833333334</v>
      </c>
      <c r="E149" s="35"/>
      <c r="F149" s="54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ca="1" si="2"/>
        <v>1087992.05</v>
      </c>
      <c r="E150" s="35"/>
      <c r="F150" s="54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ca="1" si="2"/>
        <v>898103.21666666679</v>
      </c>
      <c r="E151" s="35"/>
      <c r="F151" s="54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ca="1" si="2"/>
        <v>1332610.1083333334</v>
      </c>
      <c r="E152" s="35"/>
      <c r="F152" s="54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ca="1" si="2"/>
        <v>915244.45833333349</v>
      </c>
      <c r="E153" s="35"/>
      <c r="F153" s="54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ca="1" si="2"/>
        <v>1519780.5000000002</v>
      </c>
      <c r="E154" s="35"/>
      <c r="F154" s="54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ca="1" si="2"/>
        <v>2583983.4833333334</v>
      </c>
      <c r="E155" s="35"/>
      <c r="F155" s="54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ca="1" si="2"/>
        <v>1385281.2</v>
      </c>
      <c r="E156" s="35"/>
      <c r="F156" s="54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ca="1" si="2"/>
        <v>2306966.0583333336</v>
      </c>
      <c r="E157" s="35"/>
      <c r="F157" s="54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ca="1" si="2"/>
        <v>2182612.4333333336</v>
      </c>
      <c r="E158" s="35"/>
      <c r="F158" s="54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ca="1" si="2"/>
        <v>2608455.1916666669</v>
      </c>
      <c r="E159" s="35"/>
      <c r="F159" s="54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ca="1" si="2"/>
        <v>4400967.3833333338</v>
      </c>
      <c r="E160" s="35"/>
      <c r="F160" s="54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ca="1" si="2"/>
        <v>5189885.4416666673</v>
      </c>
      <c r="E161" s="35"/>
      <c r="F161" s="54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ca="1" si="2"/>
        <v>1137689.4916666667</v>
      </c>
      <c r="E162" s="35"/>
      <c r="F162" s="54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ca="1" si="2"/>
        <v>3113432.9583333335</v>
      </c>
      <c r="E163" s="35"/>
      <c r="F163" s="54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ca="1" si="2"/>
        <v>3715257.9583333335</v>
      </c>
      <c r="E164" s="35"/>
      <c r="F164" s="54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ca="1" si="2"/>
        <v>475553.70833333331</v>
      </c>
      <c r="E165" s="35"/>
      <c r="F165" s="54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ca="1" si="2"/>
        <v>854652.83333333337</v>
      </c>
      <c r="E166" s="35"/>
      <c r="F166" s="54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ca="1" si="2"/>
        <v>530668.3916666666</v>
      </c>
      <c r="E167" s="35"/>
      <c r="F167" s="54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ca="1" si="2"/>
        <v>568619.42500000005</v>
      </c>
      <c r="E168" s="35"/>
      <c r="F168" s="54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ca="1" si="2"/>
        <v>651462.84166666667</v>
      </c>
      <c r="E169" s="35"/>
      <c r="F169" s="54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ca="1" si="2"/>
        <v>715323.65833333333</v>
      </c>
      <c r="E170" s="35"/>
      <c r="F170" s="54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ca="1" si="2"/>
        <v>797318.8</v>
      </c>
      <c r="E171" s="35"/>
      <c r="F171" s="54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ca="1" si="2"/>
        <v>967344.42500000005</v>
      </c>
      <c r="E172" s="35"/>
      <c r="F172" s="54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ca="1" si="2"/>
        <v>1077787.8333333333</v>
      </c>
      <c r="E173" s="35"/>
      <c r="F173" s="54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ca="1" si="2"/>
        <v>1213145.0166666668</v>
      </c>
      <c r="E174" s="35"/>
      <c r="F174" s="54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ca="1" si="2"/>
        <v>1338160.5249999999</v>
      </c>
      <c r="E175" s="35"/>
      <c r="F175" s="54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ca="1" si="2"/>
        <v>1503216.9833333334</v>
      </c>
      <c r="E176" s="35"/>
      <c r="F176" s="54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ca="1" si="2"/>
        <v>847633.03333333333</v>
      </c>
      <c r="E177" s="35"/>
      <c r="F177" s="54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ca="1" si="2"/>
        <v>479819.14166666666</v>
      </c>
      <c r="E178" s="35"/>
      <c r="F178" s="54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ca="1" si="2"/>
        <v>1475345.9583333333</v>
      </c>
      <c r="E179" s="35"/>
      <c r="F179" s="54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ca="1" si="2"/>
        <v>1160478.5583333333</v>
      </c>
      <c r="E180" s="35"/>
      <c r="F180" s="54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ca="1" si="2"/>
        <v>965601.36666666658</v>
      </c>
      <c r="E181" s="35"/>
      <c r="F181" s="54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ca="1" si="2"/>
        <v>1458409.2000000002</v>
      </c>
      <c r="E182" s="35"/>
      <c r="F182" s="54" t="s">
        <v>367</v>
      </c>
    </row>
    <row r="183" spans="1:6" x14ac:dyDescent="0.25">
      <c r="A183" s="31">
        <v>176</v>
      </c>
      <c r="B183" s="36" t="s">
        <v>374</v>
      </c>
      <c r="C183" s="37">
        <v>931769.18</v>
      </c>
      <c r="D183" s="35">
        <f t="shared" ca="1" si="2"/>
        <v>776474.31666666677</v>
      </c>
      <c r="E183" s="35"/>
      <c r="F183" s="54" t="s">
        <v>367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ca="1" si="2"/>
        <v>1045314.75</v>
      </c>
      <c r="E184" s="35"/>
      <c r="F184" s="54" t="s">
        <v>367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ca="1" si="2"/>
        <v>1803695.175</v>
      </c>
      <c r="E185" s="35"/>
      <c r="F185" s="54" t="s">
        <v>367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ca="1" si="2"/>
        <v>1327343.1583333334</v>
      </c>
      <c r="E186" s="35"/>
      <c r="F186" s="54" t="s">
        <v>367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ca="1" si="2"/>
        <v>2839519.6749999998</v>
      </c>
      <c r="E187" s="35"/>
      <c r="F187" s="54" t="s">
        <v>367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ca="1" si="2"/>
        <v>1920858.6083333334</v>
      </c>
      <c r="E188" s="35"/>
      <c r="F188" s="54" t="s">
        <v>367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ca="1" si="2"/>
        <v>2573671.6333333333</v>
      </c>
      <c r="E189" s="35"/>
      <c r="F189" s="54" t="s">
        <v>367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ca="1" si="2"/>
        <v>5581050.7333333334</v>
      </c>
      <c r="E190" s="35"/>
      <c r="F190" s="54" t="s">
        <v>367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ca="1" si="2"/>
        <v>6876390.6833333336</v>
      </c>
      <c r="E191" s="35"/>
      <c r="F191" s="54" t="s">
        <v>367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ca="1" si="2"/>
        <v>4902637.875</v>
      </c>
      <c r="E192" s="35"/>
      <c r="F192" s="54" t="s">
        <v>367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ca="1" si="2"/>
        <v>42250.89166666667</v>
      </c>
      <c r="E193" s="35"/>
      <c r="F193" s="54" t="s">
        <v>367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ca="1" si="2"/>
        <v>42982.291666666672</v>
      </c>
      <c r="E194" s="35"/>
      <c r="F194" s="54" t="s">
        <v>367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ca="1" si="2"/>
        <v>52748.35</v>
      </c>
      <c r="E195" s="35"/>
      <c r="F195" s="54" t="s">
        <v>367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ca="1" si="2"/>
        <v>73341.775000000009</v>
      </c>
      <c r="E196" s="35"/>
      <c r="F196" s="54" t="s">
        <v>367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ca="1" si="2"/>
        <v>49562.26666666667</v>
      </c>
      <c r="E197" s="35"/>
      <c r="F197" s="54" t="s">
        <v>367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ca="1" si="2"/>
        <v>75958.34166666666</v>
      </c>
      <c r="E198" s="35"/>
      <c r="F198" s="54" t="s">
        <v>367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ca="1" si="2"/>
        <v>70706.908333333326</v>
      </c>
      <c r="E199" s="35"/>
      <c r="F199" s="54" t="s">
        <v>367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ca="1" si="2"/>
        <v>91423.675000000003</v>
      </c>
      <c r="E200" s="35"/>
      <c r="F200" s="54" t="s">
        <v>367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ca="1" si="3">C201/1.2</f>
        <v>62228.808333333342</v>
      </c>
      <c r="E201" s="35"/>
      <c r="F201" s="54" t="s">
        <v>367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ca="1" si="3"/>
        <v>83899.583333333343</v>
      </c>
      <c r="E202" s="35"/>
      <c r="F202" s="54" t="s">
        <v>367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ca="1" si="3"/>
        <v>104007.09166666666</v>
      </c>
      <c r="E203" s="35"/>
      <c r="F203" s="54" t="s">
        <v>367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ca="1" si="3"/>
        <v>153077.35</v>
      </c>
      <c r="E204" s="35"/>
      <c r="F204" s="54" t="s">
        <v>367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ca="1" si="3"/>
        <v>77509.841666666674</v>
      </c>
      <c r="E205" s="35"/>
      <c r="F205" s="54" t="s">
        <v>367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ca="1" si="3"/>
        <v>159087.90000000002</v>
      </c>
      <c r="E206" s="35"/>
      <c r="F206" s="54" t="s">
        <v>367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ca="1" si="3"/>
        <v>119305.9</v>
      </c>
      <c r="E207" s="35"/>
      <c r="F207" s="54" t="s">
        <v>367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ca="1" si="3"/>
        <v>126973.44166666668</v>
      </c>
      <c r="E208" s="35"/>
      <c r="F208" s="54" t="s">
        <v>367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ca="1" si="3"/>
        <v>161531.9916666667</v>
      </c>
      <c r="E209" s="35"/>
      <c r="F209" s="54" t="s">
        <v>367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ca="1" si="3"/>
        <v>306047.04166666669</v>
      </c>
      <c r="E210" s="35"/>
      <c r="F210" s="54" t="s">
        <v>367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ca="1" si="3"/>
        <v>233855.05833333335</v>
      </c>
      <c r="E211" s="35"/>
      <c r="F211" s="54" t="s">
        <v>367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ca="1" si="3"/>
        <v>385507.6333333333</v>
      </c>
      <c r="E212" s="35"/>
      <c r="F212" s="54" t="s">
        <v>367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ca="1" si="3"/>
        <v>311073.09999999998</v>
      </c>
      <c r="E213" s="35"/>
      <c r="F213" s="54" t="s">
        <v>367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ca="1" si="3"/>
        <v>718800.6166666667</v>
      </c>
      <c r="E214" s="35"/>
      <c r="F214" s="54" t="s">
        <v>367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ca="1" si="3"/>
        <v>616152.35</v>
      </c>
      <c r="E215" s="35"/>
      <c r="F215" s="54" t="s">
        <v>367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ca="1" si="3"/>
        <v>440408.8666666667</v>
      </c>
      <c r="E216" s="35"/>
      <c r="F216" s="54" t="s">
        <v>367</v>
      </c>
    </row>
    <row r="217" spans="1:6" x14ac:dyDescent="0.25">
      <c r="A217" s="31">
        <v>210</v>
      </c>
      <c r="B217" s="36" t="s">
        <v>370</v>
      </c>
      <c r="C217" s="37">
        <v>13602.64</v>
      </c>
      <c r="D217" s="35">
        <f t="shared" ca="1" si="3"/>
        <v>11335.533333333333</v>
      </c>
      <c r="E217" s="35"/>
      <c r="F217" s="54" t="s">
        <v>367</v>
      </c>
    </row>
    <row r="218" spans="1:6" x14ac:dyDescent="0.25">
      <c r="A218" s="31">
        <v>211</v>
      </c>
      <c r="B218" s="36" t="s">
        <v>372</v>
      </c>
      <c r="C218" s="37">
        <v>59787.55</v>
      </c>
      <c r="D218" s="35">
        <f t="shared" ca="1" si="3"/>
        <v>49822.958333333336</v>
      </c>
      <c r="E218" s="35"/>
      <c r="F218" s="54" t="s">
        <v>367</v>
      </c>
    </row>
    <row r="219" spans="1:6" x14ac:dyDescent="0.25">
      <c r="A219" s="31">
        <v>212</v>
      </c>
      <c r="B219" s="36" t="s">
        <v>371</v>
      </c>
      <c r="C219" s="37">
        <v>107.95</v>
      </c>
      <c r="D219" s="35">
        <f t="shared" ca="1" si="3"/>
        <v>89.958333333333343</v>
      </c>
      <c r="E219" s="35"/>
      <c r="F219" s="54" t="s">
        <v>367</v>
      </c>
    </row>
    <row r="220" spans="1:6" x14ac:dyDescent="0.25">
      <c r="A220" s="31">
        <v>213</v>
      </c>
      <c r="B220" s="36" t="s">
        <v>373</v>
      </c>
      <c r="C220" s="37">
        <v>1361256.73</v>
      </c>
      <c r="D220" s="35">
        <f t="shared" ca="1" si="3"/>
        <v>1134380.6083333334</v>
      </c>
      <c r="E220" s="35"/>
      <c r="F220" s="54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ca="1" si="3"/>
        <v>52584.583333333336</v>
      </c>
      <c r="E221" s="35"/>
      <c r="F221" s="54" t="s">
        <v>368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ca="1" si="3"/>
        <v>545004.10000000009</v>
      </c>
      <c r="E222" s="35">
        <v>399280.58</v>
      </c>
      <c r="F222" s="54" t="s">
        <v>368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ca="1" si="3"/>
        <v>963612.85833333328</v>
      </c>
      <c r="E223" s="35">
        <v>717391.93</v>
      </c>
      <c r="F223" s="54" t="s">
        <v>368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ca="1" si="3"/>
        <v>733351.16666666674</v>
      </c>
      <c r="E224" s="35">
        <v>558253.24</v>
      </c>
      <c r="F224" s="54" t="s">
        <v>368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ca="1" si="3"/>
        <v>1549079.95</v>
      </c>
      <c r="E225" s="35">
        <v>1221522.78</v>
      </c>
      <c r="F225" s="54" t="s">
        <v>368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ca="1" si="3"/>
        <v>760583.37500000012</v>
      </c>
      <c r="E226" s="35">
        <v>576653</v>
      </c>
      <c r="F226" s="54" t="s">
        <v>368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ca="1" si="3"/>
        <v>2373042</v>
      </c>
      <c r="E227" s="35">
        <v>1963129.5</v>
      </c>
      <c r="F227" s="54" t="s">
        <v>368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ca="1" si="3"/>
        <v>793571.3666666667</v>
      </c>
      <c r="E228" s="35">
        <v>604009.12</v>
      </c>
      <c r="F228" s="54" t="s">
        <v>368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ca="1" si="3"/>
        <v>2490546.4583333335</v>
      </c>
      <c r="E229" s="35">
        <v>2083183.45</v>
      </c>
      <c r="F229" s="54" t="s">
        <v>368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ca="1" si="3"/>
        <v>887092.70000000007</v>
      </c>
      <c r="E230" s="35">
        <v>677175.19</v>
      </c>
      <c r="F230" s="54" t="s">
        <v>368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ca="1" si="3"/>
        <v>2711201.3000000003</v>
      </c>
      <c r="E231" s="35">
        <v>2279429.38</v>
      </c>
      <c r="F231" s="54" t="s">
        <v>368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ca="1" si="3"/>
        <v>937634.07499999995</v>
      </c>
      <c r="E232" s="35">
        <v>685891.96</v>
      </c>
      <c r="F232" s="54" t="s">
        <v>368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ca="1" si="3"/>
        <v>2963505.8666666667</v>
      </c>
      <c r="E233" s="35">
        <v>2408273.37</v>
      </c>
      <c r="F233" s="54" t="s">
        <v>368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ca="1" si="3"/>
        <v>292380.79166666669</v>
      </c>
      <c r="E234" s="35">
        <v>229514.39</v>
      </c>
      <c r="F234" s="54" t="s">
        <v>368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ca="1" si="3"/>
        <v>356714.72499999998</v>
      </c>
      <c r="E235" s="37">
        <v>283078.53999999998</v>
      </c>
      <c r="F235" s="54" t="s">
        <v>368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ca="1" si="3"/>
        <v>744897.00833333342</v>
      </c>
      <c r="E236" s="35">
        <v>611276.98</v>
      </c>
      <c r="F236" s="54" t="s">
        <v>368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ca="1" si="3"/>
        <v>384784.69166666671</v>
      </c>
      <c r="E237" s="35">
        <v>331262.94</v>
      </c>
      <c r="F237" s="54" t="s">
        <v>368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ca="1" si="3"/>
        <v>876400.49166666681</v>
      </c>
      <c r="E238" s="35">
        <v>707134.29</v>
      </c>
      <c r="F238" s="54" t="s">
        <v>368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ca="1" si="3"/>
        <v>424013.45833333337</v>
      </c>
      <c r="E239" s="35">
        <v>331165.46999999997</v>
      </c>
      <c r="F239" s="54" t="s">
        <v>368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ca="1" si="3"/>
        <v>895963.80833333347</v>
      </c>
      <c r="E240" s="35">
        <v>728417.27</v>
      </c>
      <c r="F240" s="54" t="s">
        <v>368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ca="1" si="3"/>
        <v>1192492.8416666666</v>
      </c>
      <c r="E241" s="35">
        <v>984627.54</v>
      </c>
      <c r="F241" s="54" t="s">
        <v>368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ca="1" si="3"/>
        <v>628288.37500000012</v>
      </c>
      <c r="E242" s="35">
        <v>502499.28</v>
      </c>
      <c r="F242" s="54" t="s">
        <v>368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ca="1" si="3"/>
        <v>970917.55833333347</v>
      </c>
      <c r="E243" s="35">
        <v>778597.12</v>
      </c>
      <c r="F243" s="54" t="s">
        <v>368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ca="1" si="3"/>
        <v>65218.958333333336</v>
      </c>
      <c r="E244" s="35">
        <v>47810.43</v>
      </c>
      <c r="F244" s="54" t="s">
        <v>368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ca="1" si="3"/>
        <v>159529.04166666669</v>
      </c>
      <c r="E245" s="35">
        <v>47566.55</v>
      </c>
      <c r="F245" s="54" t="s">
        <v>368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ca="1" si="3"/>
        <v>110774.86666666667</v>
      </c>
      <c r="E246" s="35">
        <v>89568.35</v>
      </c>
      <c r="F246" s="54" t="s">
        <v>368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ca="1" si="3"/>
        <v>89738.375</v>
      </c>
      <c r="E247" s="35">
        <v>71942.45</v>
      </c>
      <c r="F247" s="54" t="s">
        <v>368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ca="1" si="3"/>
        <v>87943.708333333328</v>
      </c>
      <c r="E248" s="35">
        <v>50404.68</v>
      </c>
      <c r="F248" s="54" t="s">
        <v>368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ca="1" si="3"/>
        <v>156180.75</v>
      </c>
      <c r="E249" s="35">
        <v>112769.78</v>
      </c>
      <c r="F249" s="54" t="s">
        <v>368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ca="1" si="3"/>
        <v>167864.23333333334</v>
      </c>
      <c r="E250" s="35">
        <v>122282.55</v>
      </c>
      <c r="F250" s="54" t="s">
        <v>368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ca="1" si="3"/>
        <v>13582.883333333333</v>
      </c>
      <c r="E251" s="46"/>
      <c r="F251" s="54" t="s">
        <v>368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ca="1" si="3"/>
        <v>352338.9</v>
      </c>
      <c r="E252" s="46">
        <v>284356.18</v>
      </c>
      <c r="F252" s="54" t="s">
        <v>368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ca="1" si="3"/>
        <v>265948.45833333337</v>
      </c>
      <c r="E253" s="46">
        <v>212928.42</v>
      </c>
      <c r="F253" s="54" t="s">
        <v>368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ca="1" si="3"/>
        <v>180537.55833333335</v>
      </c>
      <c r="E254" s="46">
        <v>145277.70000000001</v>
      </c>
      <c r="F254" s="54" t="s">
        <v>368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ca="1" si="3"/>
        <v>154995.76666666669</v>
      </c>
      <c r="E255" s="46">
        <v>115373.02</v>
      </c>
      <c r="F255" s="54" t="s">
        <v>368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ca="1" si="3"/>
        <v>111289.46666666666</v>
      </c>
      <c r="E256" s="46">
        <v>88075.54</v>
      </c>
      <c r="F256" s="54" t="s">
        <v>368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ca="1" si="3"/>
        <v>90920.53333333334</v>
      </c>
      <c r="E257" s="46">
        <v>66098.2</v>
      </c>
      <c r="F257" s="54" t="s">
        <v>368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ca="1" si="3"/>
        <v>74382.316666666666</v>
      </c>
      <c r="E258" s="46">
        <v>51659.360000000001</v>
      </c>
      <c r="F258" s="54" t="s">
        <v>368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ca="1" si="3"/>
        <v>132951.70000000001</v>
      </c>
      <c r="E259" s="46">
        <v>106451.8</v>
      </c>
      <c r="F259" s="54" t="s">
        <v>368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ca="1" si="3"/>
        <v>90391.716666666674</v>
      </c>
      <c r="E260" s="46">
        <v>72638.850000000006</v>
      </c>
      <c r="F260" s="54" t="s">
        <v>368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ca="1" si="3"/>
        <v>77620.800000000003</v>
      </c>
      <c r="E261" s="46">
        <v>57686.51</v>
      </c>
      <c r="F261" s="54" t="s">
        <v>368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ca="1" si="3"/>
        <v>58169.583333333336</v>
      </c>
      <c r="E262" s="46">
        <v>44037.77</v>
      </c>
      <c r="F262" s="54" t="s">
        <v>368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 ca="1">C263/1.2</f>
        <v>45583.183333333334</v>
      </c>
      <c r="E263" s="46">
        <v>33049.1</v>
      </c>
      <c r="F263" s="54" t="s">
        <v>368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ca="1" si="3"/>
        <v>37656.175000000003</v>
      </c>
      <c r="E264" s="46">
        <v>25829.68</v>
      </c>
      <c r="F264" s="54" t="s">
        <v>368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ca="1" si="3"/>
        <v>77557.175000000003</v>
      </c>
      <c r="E265" s="46">
        <v>32269.18</v>
      </c>
      <c r="F265" s="54" t="s">
        <v>368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ca="1" si="4">C266/1.2</f>
        <v>49736.01666666667</v>
      </c>
      <c r="E266" s="46">
        <v>38723.019999999997</v>
      </c>
      <c r="F266" s="54" t="s">
        <v>368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ca="1" si="4"/>
        <v>54486.091666666667</v>
      </c>
      <c r="E267" s="46">
        <v>42652.88</v>
      </c>
      <c r="F267" s="54" t="s">
        <v>368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ca="1" si="4"/>
        <v>56856.625</v>
      </c>
      <c r="E268" s="46">
        <v>42652.88</v>
      </c>
      <c r="F268" s="54" t="s">
        <v>368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ca="1" si="4"/>
        <v>172473.30833333335</v>
      </c>
      <c r="E269" s="46">
        <v>141492.81</v>
      </c>
      <c r="F269" s="54" t="s">
        <v>368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ca="1" si="4"/>
        <v>175105.48333333334</v>
      </c>
      <c r="E270" s="46">
        <v>141492.81</v>
      </c>
      <c r="F270" s="54" t="s">
        <v>368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ca="1" si="4"/>
        <v>9949.2916666666661</v>
      </c>
      <c r="E271" s="35">
        <v>3597.12</v>
      </c>
      <c r="F271" s="54" t="s">
        <v>368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ca="1" si="4"/>
        <v>40761.35833333333</v>
      </c>
      <c r="E272" s="46">
        <v>29826.14</v>
      </c>
      <c r="F272" s="54" t="s">
        <v>367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ca="1" si="4"/>
        <v>50983.175000000003</v>
      </c>
      <c r="E273" s="46">
        <v>38417.269999999997</v>
      </c>
      <c r="F273" s="54" t="s">
        <v>367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ca="1" si="4"/>
        <v>58704.700000000004</v>
      </c>
      <c r="E274" s="46">
        <v>46420.86</v>
      </c>
      <c r="F274" s="54" t="s">
        <v>367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ca="1" si="4"/>
        <v>78943.90833333334</v>
      </c>
      <c r="E275" s="46">
        <v>44215.91</v>
      </c>
      <c r="F275" s="54" t="s">
        <v>366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ca="1" si="4"/>
        <v>280754.15000000002</v>
      </c>
      <c r="E276" s="46">
        <v>212582.15</v>
      </c>
      <c r="F276" s="54" t="s">
        <v>366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ca="1" si="4"/>
        <v>258253.78333333333</v>
      </c>
      <c r="E277" s="46">
        <v>194889.3</v>
      </c>
      <c r="F277" s="54" t="s">
        <v>366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ca="1" si="4"/>
        <v>4539747.2666666666</v>
      </c>
      <c r="E278" s="46">
        <v>3467625.9</v>
      </c>
      <c r="F278" s="54" t="s">
        <v>368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ca="1" si="4"/>
        <v>3794774.4833333334</v>
      </c>
      <c r="E279" s="46">
        <v>2967625.9</v>
      </c>
      <c r="F279" s="54" t="s">
        <v>368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ca="1" si="4"/>
        <v>7660138.2750000004</v>
      </c>
      <c r="E280" s="46">
        <v>5872043.04</v>
      </c>
      <c r="F280" s="54" t="s">
        <v>368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ca="1" si="4"/>
        <v>3827867.3666666667</v>
      </c>
      <c r="E281" s="46">
        <v>3132715.83</v>
      </c>
      <c r="F281" s="54" t="s">
        <v>368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ca="1" si="4"/>
        <v>2566656.3583333334</v>
      </c>
      <c r="E282" s="46">
        <v>1935739.54</v>
      </c>
      <c r="F282" s="54" t="s">
        <v>368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ca="1" si="4"/>
        <v>205847.32500000001</v>
      </c>
      <c r="E283" s="46">
        <v>157613.91</v>
      </c>
      <c r="F283" s="54" t="s">
        <v>368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ca="1" si="4"/>
        <v>521894.92500000005</v>
      </c>
      <c r="E284" s="46">
        <v>412170.27</v>
      </c>
      <c r="F284" s="54" t="s">
        <v>368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ca="1" si="4"/>
        <v>203045.55833333335</v>
      </c>
      <c r="E285" s="46">
        <v>142086.32999999999</v>
      </c>
      <c r="F285" s="54" t="s">
        <v>368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ca="1" si="4"/>
        <v>37749.275000000001</v>
      </c>
      <c r="E286" s="46"/>
      <c r="F286" s="54" t="s">
        <v>368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ca="1" si="4"/>
        <v>414884.46666666667</v>
      </c>
      <c r="E287" s="46"/>
      <c r="F287" s="54" t="s">
        <v>368</v>
      </c>
    </row>
    <row r="288" spans="1:6" x14ac:dyDescent="0.25">
      <c r="A288" s="31">
        <v>281</v>
      </c>
      <c r="B288" s="34" t="s">
        <v>362</v>
      </c>
      <c r="C288" s="46">
        <v>157021.46</v>
      </c>
      <c r="D288" s="46">
        <f t="shared" ref="D288:D289" ca="1" si="5">C288/1.2</f>
        <v>130851.21666666666</v>
      </c>
      <c r="E288" s="46"/>
      <c r="F288" s="54" t="s">
        <v>366</v>
      </c>
    </row>
    <row r="289" spans="1:6" x14ac:dyDescent="0.25">
      <c r="A289" s="31">
        <v>282</v>
      </c>
      <c r="B289" s="34" t="s">
        <v>363</v>
      </c>
      <c r="C289" s="46">
        <v>8120.62</v>
      </c>
      <c r="D289" s="46">
        <f t="shared" ca="1" si="5"/>
        <v>6767.1833333333334</v>
      </c>
      <c r="E289" s="46"/>
      <c r="F289" s="54" t="s">
        <v>366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 ca="1"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 ca="1"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 ca="1"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 ca="1"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 ca="1"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 ca="1"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 ca="1"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2022-03-14T11:03:49Z</dcterms:modified>
</cp:coreProperties>
</file>