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06-1-08-03-0-0494\"/>
    </mc:Choice>
  </mc:AlternateContent>
  <xr:revisionPtr revIDLastSave="0" documentId="13_ncr:1_{9FD56671-9105-4515-9941-C806FB463914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4" l="1"/>
  <c r="I19" i="4"/>
  <c r="O19" i="4" s="1"/>
  <c r="H19" i="4"/>
  <c r="N19" i="4" s="1"/>
  <c r="G19" i="4"/>
  <c r="F19" i="4"/>
  <c r="E19" i="4"/>
  <c r="D19" i="4"/>
  <c r="C19" i="4"/>
  <c r="L19" i="4" l="1"/>
  <c r="P19" i="4" s="1"/>
  <c r="M18" i="4" l="1"/>
  <c r="I18" i="4"/>
  <c r="O18" i="4" s="1"/>
  <c r="H18" i="4"/>
  <c r="N18" i="4" s="1"/>
  <c r="G18" i="4"/>
  <c r="F18" i="4"/>
  <c r="E18" i="4"/>
  <c r="D18" i="4"/>
  <c r="C18" i="4"/>
  <c r="M17" i="4"/>
  <c r="I17" i="4"/>
  <c r="O17" i="4" s="1"/>
  <c r="H17" i="4"/>
  <c r="N17" i="4" s="1"/>
  <c r="G17" i="4"/>
  <c r="F17" i="4"/>
  <c r="E17" i="4"/>
  <c r="D17" i="4"/>
  <c r="C17" i="4"/>
  <c r="L18" i="4" l="1"/>
  <c r="P18" i="4" s="1"/>
  <c r="L17" i="4"/>
  <c r="P17" i="4" s="1"/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L20" i="4" l="1"/>
  <c r="P20" i="4" s="1"/>
  <c r="M22" i="4" l="1"/>
  <c r="M23" i="4"/>
  <c r="M24" i="4"/>
  <c r="M25" i="4"/>
  <c r="M26" i="4"/>
  <c r="M27" i="4"/>
  <c r="M28" i="4"/>
  <c r="M29" i="4"/>
  <c r="M16" i="4"/>
  <c r="S74" i="5"/>
  <c r="S197" i="5"/>
  <c r="S291" i="5"/>
  <c r="H24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3" i="4" l="1"/>
  <c r="H22" i="4"/>
  <c r="H29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<sst xmlns="http://schemas.openxmlformats.org/spreadsheetml/2006/main" count="410" uniqueCount="372">
  <si>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</si>
  <si>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</si>
  <si>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</si>
  <si>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</si>
  <si>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</si>
  <si>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</si>
  <si>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</si>
  <si>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</si>
  <si>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</si>
  <si>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</si>
  <si>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</si>
  <si>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</si>
  <si>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</si>
  <si>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</si>
  <si>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</si>
  <si>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</si>
  <si>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</si>
  <si>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</si>
  <si>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</si>
  <si>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</si>
  <si>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</si>
  <si>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</si>
  <si>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</si>
  <si>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</si>
  <si>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</si>
  <si>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</si>
  <si>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</si>
  <si>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</si>
  <si>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</si>
  <si>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</si>
  <si>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</si>
  <si>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</si>
  <si>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</si>
  <si>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</si>
  <si>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</si>
  <si>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</si>
  <si>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</si>
  <si>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</si>
  <si>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</si>
  <si>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</si>
  <si>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</si>
  <si>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</si>
  <si>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</si>
  <si>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</si>
  <si>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</si>
  <si>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</si>
  <si>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</si>
  <si>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</si>
  <si>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</si>
  <si>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</si>
  <si>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</si>
  <si>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</si>
  <si>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</si>
  <si>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</si>
  <si>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</si>
  <si>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</si>
  <si>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</si>
  <si>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</si>
  <si>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</si>
  <si>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</si>
  <si>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</si>
  <si>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</si>
  <si>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</si>
  <si>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</si>
  <si>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</si>
  <si>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</si>
  <si>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</si>
  <si>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</si>
  <si>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</si>
  <si>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</si>
  <si>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</si>
  <si>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</si>
  <si>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</si>
  <si>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</si>
  <si>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</si>
  <si>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</si>
  <si>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</si>
  <si>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</si>
  <si>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</si>
  <si>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</si>
  <si>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</si>
  <si>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</si>
  <si>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</si>
  <si>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</si>
  <si>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</si>
  <si>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</si>
  <si>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</si>
  <si>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</si>
  <si>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</si>
  <si>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</si>
  <si>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</si>
  <si>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</si>
  <si>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</si>
  <si>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</si>
  <si>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</si>
  <si>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</si>
  <si>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</si>
  <si>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</si>
  <si>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</si>
  <si>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</si>
  <si>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</si>
  <si>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</si>
  <si>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</si>
  <si>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</si>
  <si>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</si>
  <si>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</si>
  <si>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</si>
  <si>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</si>
  <si>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</si>
  <si>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</si>
  <si>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</si>
  <si>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</si>
  <si>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</si>
  <si>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</si>
  <si>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</si>
  <si>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</si>
  <si>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</si>
  <si>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</si>
  <si>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</si>
  <si>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</si>
  <si>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</si>
  <si>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</si>
  <si>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</si>
  <si>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</si>
  <si>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</si>
  <si>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</si>
  <si>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</si>
  <si>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</si>
  <si>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</si>
  <si>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</si>
  <si>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</si>
  <si>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</si>
  <si>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</si>
  <si>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</si>
  <si>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</si>
  <si>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</si>
  <si>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</si>
  <si>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</si>
  <si>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</si>
  <si>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</si>
  <si>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</si>
  <si>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</si>
  <si>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</si>
  <si>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</si>
  <si>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</si>
  <si>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</si>
  <si>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</si>
  <si>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</si>
  <si>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</si>
  <si>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</si>
  <si>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</si>
  <si>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</si>
  <si>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</si>
  <si>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</si>
  <si>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</si>
  <si>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</si>
  <si>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</si>
  <si>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</si>
  <si>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</si>
  <si>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</si>
  <si>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</si>
  <si>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</si>
  <si>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</si>
  <si>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</si>
  <si>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</si>
  <si>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</si>
  <si>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</si>
  <si>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</si>
  <si>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</si>
  <si>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</si>
  <si>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</si>
  <si>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</si>
  <si>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</si>
  <si>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</si>
  <si>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</si>
  <si>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</si>
  <si>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</si>
  <si>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</si>
  <si>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</si>
  <si>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</si>
  <si>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</si>
  <si>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</si>
  <si>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</si>
  <si>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</si>
  <si>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</si>
  <si>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</si>
  <si>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</si>
  <si>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</si>
  <si>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</si>
  <si>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</si>
  <si>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</si>
  <si>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</si>
  <si>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</si>
  <si>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</si>
  <si>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</si>
  <si>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</si>
  <si>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</si>
  <si>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</si>
  <si>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</si>
  <si>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</si>
  <si>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</si>
  <si>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</si>
  <si>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</si>
  <si>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</si>
  <si>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</si>
  <si>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</si>
  <si>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</si>
  <si>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</si>
  <si>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</si>
  <si>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</si>
  <si>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</si>
  <si>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</si>
  <si>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</si>
  <si>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</si>
  <si>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</si>
  <si>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</si>
  <si>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</si>
  <si>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</si>
  <si>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</si>
  <si>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</si>
  <si>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</si>
  <si>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</si>
  <si>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</si>
  <si>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</si>
  <si>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</si>
  <si>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</si>
  <si>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</si>
  <si>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</si>
  <si>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</si>
  <si>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</si>
  <si>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</si>
  <si>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</si>
  <si>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</si>
  <si>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</si>
  <si>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</si>
  <si>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</si>
  <si>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</si>
  <si>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</si>
  <si>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</si>
  <si>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</si>
  <si>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</si>
  <si>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</si>
  <si>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</si>
  <si>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</si>
  <si>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</si>
  <si>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</si>
  <si>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</si>
  <si>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</si>
  <si>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</si>
  <si>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</si>
  <si>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</si>
  <si>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</si>
  <si>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</si>
  <si>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</si>
  <si>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</si>
  <si>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</si>
  <si>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</si>
  <si>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</si>
  <si>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</si>
  <si>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</si>
  <si>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</si>
  <si>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</si>
  <si>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</si>
  <si>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</si>
  <si>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</si>
  <si>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</si>
  <si>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</si>
  <si>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</si>
  <si>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</si>
  <si>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</si>
  <si>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</si>
  <si>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</si>
  <si>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</si>
  <si>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</si>
  <si>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</si>
  <si>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</si>
  <si>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</si>
  <si>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</si>
  <si>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</si>
  <si>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</si>
  <si>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</si>
  <si>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</si>
  <si>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</si>
  <si>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</si>
  <si>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</si>
  <si>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</si>
  <si>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</si>
  <si>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</si>
  <si>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</si>
  <si>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</si>
  <si>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</si>
  <si>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</si>
  <si>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</si>
  <si>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</si>
  <si>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</si>
  <si>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</si>
  <si>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</si>
  <si>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</si>
  <si>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</si>
  <si>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</si>
  <si>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</si>
  <si>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</si>
  <si>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</si>
  <si>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</si>
  <si>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</si>
  <si>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</si>
  <si>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</si>
  <si>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</si>
  <si>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</si>
  <si>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</si>
  <si>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</si>
  <si>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</si>
  <si>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</si>
  <si>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</si>
  <si>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</si>
  <si>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</si>
  <si>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</si>
  <si>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</si>
  <si>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</si>
  <si>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</si>
  <si>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</si>
  <si>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</si>
  <si>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</si>
  <si>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</si>
  <si>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</si>
  <si>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</si>
  <si>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</si>
  <si>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</si>
  <si>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</si>
  <si>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</si>
  <si>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</si>
  <si>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</si>
  <si>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</si>
  <si>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</si>
  <si>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</si>
  <si>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</si>
  <si>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</si>
  <si>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</si>
  <si>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</si>
  <si>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</si>
  <si>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</si>
  <si>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</si>
  <si>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</si>
  <si>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</si>
  <si>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</si>
  <si>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</si>
  <si>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</si>
  <si>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</si>
  <si>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</si>
  <si>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</si>
  <si>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</si>
  <si>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</si>
  <si>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</si>
  <si>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</si>
  <si>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</si>
  <si>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</si>
  <si>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</si>
  <si>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</si>
  <si>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</si>
  <si>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</si>
  <si>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</si>
  <si>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</si>
  <si>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</si>
  <si>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</si>
  <si>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шт</t>
  </si>
  <si>
    <t>км</t>
  </si>
  <si>
    <t>1000м2</t>
  </si>
  <si>
    <t>1</t>
  </si>
  <si>
    <t>2</t>
  </si>
  <si>
    <t>3</t>
  </si>
  <si>
    <t>M_22-1-06-1-08-03-0-0494</t>
  </si>
  <si>
    <t>Гатч, Стр-во 2КЛ-0,4 кВ от 2КТП-6/0,4 кВ на ул.Санаторской до ГРЩ-0,4 кВ объекта заявителя в п. Тайцы Гатчинского р-на ЛО (22-1-06-1-08-03-0-0494)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</si>
</sst>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3.28515625" style="2" customWidth="1"/>
    <col min="15" max="15" width="11.42578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30" customHeight="1" x14ac:dyDescent="0.25">
      <c r="A5" s="155" t="s">
        <v>371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</row>
    <row r="6" spans="1:22" ht="10.5" customHeight="1" x14ac:dyDescent="0.25"/>
    <row r="7" spans="1:22" ht="13.5" customHeight="1" x14ac:dyDescent="0.25">
      <c r="A7" s="6" t="s">
        <v>8</v>
      </c>
      <c r="H7" s="160" t="s">
        <v>370</v>
      </c>
      <c r="I7" s="160"/>
      <c r="J7" s="160"/>
      <c r="K7" s="160"/>
      <c r="L7" s="160"/>
      <c r="M7" s="160"/>
      <c r="N7" s="160"/>
      <c r="O7" s="160"/>
      <c r="P7" s="160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6" t="s">
        <v>78</v>
      </c>
      <c r="I9" s="156"/>
      <c r="J9" s="156"/>
      <c r="K9" s="156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6" t="s">
        <v>9</v>
      </c>
      <c r="B13" s="136" t="s">
        <v>12</v>
      </c>
      <c r="C13" s="157" t="s">
        <v>345</v>
      </c>
      <c r="D13" s="159" t="s">
        <v>328</v>
      </c>
      <c r="E13" s="138"/>
      <c r="F13" s="138"/>
      <c r="G13" s="139"/>
      <c r="H13" s="157" t="s">
        <v>346</v>
      </c>
      <c r="I13" s="157" t="s">
        <v>363</v>
      </c>
      <c r="J13" s="136" t="s">
        <v>10</v>
      </c>
      <c r="K13" s="135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5" t="s">
        <v>350</v>
      </c>
      <c r="Q13" s="27"/>
    </row>
    <row r="14" spans="1:22" ht="33.75" customHeight="1" x14ac:dyDescent="0.25">
      <c r="A14" s="136"/>
      <c r="B14" s="136"/>
      <c r="C14" s="158"/>
      <c r="D14" s="106" t="s">
        <v>94</v>
      </c>
      <c r="E14" s="106" t="s">
        <v>96</v>
      </c>
      <c r="F14" s="106" t="s">
        <v>98</v>
      </c>
      <c r="G14" s="106" t="s">
        <v>327</v>
      </c>
      <c r="H14" s="158"/>
      <c r="I14" s="158"/>
      <c r="J14" s="136"/>
      <c r="K14" s="135"/>
      <c r="L14" s="105" t="s">
        <v>1</v>
      </c>
      <c r="M14" s="105" t="s">
        <v>326</v>
      </c>
      <c r="N14" s="105" t="s">
        <v>2</v>
      </c>
      <c r="O14" s="105" t="s">
        <v>3</v>
      </c>
      <c r="P14" s="135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1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6.25" x14ac:dyDescent="0.25">
      <c r="A16" s="11" t="s">
        <v>367</v>
      </c>
      <c r="B16" s="48" t="s">
        <v>190</v>
      </c>
      <c r="C16" s="45">
        <f>VLOOKUP($B$16:$B$29,'Наименование работ'!B:H,6,)</f>
        <v>1235355.8600000001</v>
      </c>
      <c r="D16" s="45">
        <f>VLOOKUP($B$16:$B$29,'Наименование работ'!B:K,10,)</f>
        <v>17.96</v>
      </c>
      <c r="E16" s="45">
        <f>VLOOKUP($B$16:$B$29,'Наименование работ'!B:M,12,)</f>
        <v>8</v>
      </c>
      <c r="F16" s="45">
        <f>VLOOKUP($B$16:$B$29,'Наименование работ'!B:O,14,)</f>
        <v>3.62</v>
      </c>
      <c r="G16" s="45">
        <f>VLOOKUP($B$16:$B$29,'Наименование работ'!B:Q,16,)</f>
        <v>0</v>
      </c>
      <c r="H16" s="44">
        <f>VLOOKUP(B16:B29,'Наименование работ'!B:S,18,)</f>
        <v>7613301.2932000021</v>
      </c>
      <c r="I16" s="44">
        <f>VLOOKUP($B$16:$B$29,'Наименование работ'!B:R,17,)</f>
        <v>0</v>
      </c>
      <c r="J16" s="42" t="s">
        <v>365</v>
      </c>
      <c r="K16" s="124">
        <v>0.08</v>
      </c>
      <c r="L16" s="40">
        <f>(N16+O16)*0.08</f>
        <v>48725.12827648002</v>
      </c>
      <c r="M16" s="40">
        <f>U15*K16</f>
        <v>11784</v>
      </c>
      <c r="N16" s="42">
        <f>K16*H16</f>
        <v>609064.10345600022</v>
      </c>
      <c r="O16" s="42">
        <f>K16*I16</f>
        <v>0</v>
      </c>
      <c r="P16" s="42">
        <f t="shared" ref="P16" si="0">SUM(L16:O16)</f>
        <v>669573.23173248023</v>
      </c>
      <c r="Q16" s="28"/>
      <c r="R16" s="28"/>
      <c r="S16" s="28"/>
      <c r="T16" s="28"/>
      <c r="U16" s="22"/>
      <c r="V16" s="18"/>
    </row>
    <row r="17" spans="1:22" ht="26.25" x14ac:dyDescent="0.25">
      <c r="A17" s="11" t="s">
        <v>368</v>
      </c>
      <c r="B17" s="48" t="s">
        <v>272</v>
      </c>
      <c r="C17" s="45">
        <f>VLOOKUP($B$16:$B$29,'Наименование работ'!B:H,6,)</f>
        <v>1332610.1100000001</v>
      </c>
      <c r="D17" s="45">
        <f>VLOOKUP($B$16:$B$29,'Наименование работ'!B:K,10,)</f>
        <v>17.96</v>
      </c>
      <c r="E17" s="45">
        <f>VLOOKUP($B$16:$B$29,'Наименование работ'!B:M,12,)</f>
        <v>8</v>
      </c>
      <c r="F17" s="45">
        <f>VLOOKUP($B$16:$B$29,'Наименование работ'!B:O,14,)</f>
        <v>3.62</v>
      </c>
      <c r="G17" s="45">
        <f>VLOOKUP($B$16:$B$29,'Наименование работ'!B:Q,16,)</f>
        <v>0</v>
      </c>
      <c r="H17" s="44">
        <f>VLOOKUP(B17:B30,'Наименование работ'!B:S,18,)</f>
        <v>11630006.973600002</v>
      </c>
      <c r="I17" s="44">
        <f>VLOOKUP($B$16:$B$29,'Наименование работ'!B:R,17,)</f>
        <v>0</v>
      </c>
      <c r="J17" s="42" t="s">
        <v>365</v>
      </c>
      <c r="K17" s="125">
        <v>0.06</v>
      </c>
      <c r="L17" s="40">
        <f t="shared" ref="L17:L19" si="1">(N17+O17)*0.08</f>
        <v>55824.033473280011</v>
      </c>
      <c r="M17" s="40">
        <f t="shared" ref="M17:M19" si="2">U16*K17</f>
        <v>0</v>
      </c>
      <c r="N17" s="42">
        <f t="shared" ref="N17:N19" si="3">K17*H17</f>
        <v>697800.41841600009</v>
      </c>
      <c r="O17" s="42">
        <f t="shared" ref="O17:O19" si="4">K17*I17</f>
        <v>0</v>
      </c>
      <c r="P17" s="42">
        <f t="shared" ref="P17:P19" si="5">SUM(L17:O17)</f>
        <v>753624.45188928011</v>
      </c>
      <c r="Q17" s="28"/>
      <c r="R17" s="28"/>
      <c r="S17" s="28"/>
      <c r="T17" s="28"/>
      <c r="U17" s="22"/>
      <c r="V17" s="18"/>
    </row>
    <row r="18" spans="1:22" ht="26.25" x14ac:dyDescent="0.25">
      <c r="A18" s="11" t="s">
        <v>369</v>
      </c>
      <c r="B18" s="48" t="s">
        <v>254</v>
      </c>
      <c r="C18" s="45">
        <f>VLOOKUP($B$16:$B$29,'Наименование работ'!B:H,6,)</f>
        <v>49822.96</v>
      </c>
      <c r="D18" s="45">
        <f>VLOOKUP($B$16:$B$29,'Наименование работ'!B:K,10,)</f>
        <v>17.96</v>
      </c>
      <c r="E18" s="45">
        <f>VLOOKUP($B$16:$B$29,'Наименование работ'!B:M,12,)</f>
        <v>8</v>
      </c>
      <c r="F18" s="45">
        <f>VLOOKUP($B$16:$B$29,'Наименование работ'!B:O,14,)</f>
        <v>3.62</v>
      </c>
      <c r="G18" s="45">
        <f>VLOOKUP($B$16:$B$29,'Наименование работ'!B:Q,16,)</f>
        <v>0</v>
      </c>
      <c r="H18" s="44">
        <f>VLOOKUP(B18:B31,'Наименование работ'!B:S,18,)</f>
        <v>699049.33759999985</v>
      </c>
      <c r="I18" s="44">
        <f>VLOOKUP($B$16:$B$29,'Наименование работ'!B:R,17,)</f>
        <v>0</v>
      </c>
      <c r="J18" s="42" t="s">
        <v>366</v>
      </c>
      <c r="K18" s="124">
        <v>0.1</v>
      </c>
      <c r="L18" s="40">
        <f t="shared" si="1"/>
        <v>5592.3947007999986</v>
      </c>
      <c r="M18" s="40">
        <f t="shared" si="2"/>
        <v>0</v>
      </c>
      <c r="N18" s="42">
        <f t="shared" si="3"/>
        <v>69904.933759999985</v>
      </c>
      <c r="O18" s="42">
        <f t="shared" si="4"/>
        <v>0</v>
      </c>
      <c r="P18" s="42">
        <f t="shared" si="5"/>
        <v>75497.328460799981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364</v>
      </c>
      <c r="K19" s="124">
        <v>2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si="5"/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24">
        <v>0</v>
      </c>
      <c r="L20" s="40">
        <f t="shared" ref="L20:L21" si="6">(N20+O20)*0.08</f>
        <v>0</v>
      </c>
      <c r="M20" s="40">
        <f t="shared" ref="M20:M21" si="7">U19*K20</f>
        <v>0</v>
      </c>
      <c r="N20" s="42">
        <f t="shared" ref="N20:N21" si="8">K20*H20</f>
        <v>0</v>
      </c>
      <c r="O20" s="42">
        <f t="shared" ref="O20:O21" si="9">K20*I20</f>
        <v>0</v>
      </c>
      <c r="P20" s="42">
        <f t="shared" ref="P20:P21" si="10">SUM(L20:O20)</f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24">
        <v>0</v>
      </c>
      <c r="L21" s="40">
        <f t="shared" si="6"/>
        <v>0</v>
      </c>
      <c r="M21" s="40">
        <f t="shared" si="7"/>
        <v>0</v>
      </c>
      <c r="N21" s="42">
        <f t="shared" si="8"/>
        <v>0</v>
      </c>
      <c r="O21" s="42">
        <f t="shared" si="9"/>
        <v>0</v>
      </c>
      <c r="P21" s="42">
        <f t="shared" si="10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ref="L22:L29" si="11">(N22+O22)*0.08</f>
        <v>0</v>
      </c>
      <c r="M22" s="40">
        <f t="shared" ref="M22:M29" si="12">U21*K22</f>
        <v>0</v>
      </c>
      <c r="N22" s="42">
        <f t="shared" ref="N22:N29" si="13">K22*H22</f>
        <v>0</v>
      </c>
      <c r="O22" s="42">
        <f t="shared" ref="O22:O29" si="14">K22*I22</f>
        <v>0</v>
      </c>
      <c r="P22" s="42">
        <f t="shared" ref="P22:P23" si="15">SUM(L22:O22)</f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1"/>
        <v>0</v>
      </c>
      <c r="M23" s="40">
        <f t="shared" si="12"/>
        <v>0</v>
      </c>
      <c r="N23" s="42">
        <f t="shared" si="13"/>
        <v>0</v>
      </c>
      <c r="O23" s="42">
        <f t="shared" si="14"/>
        <v>0</v>
      </c>
      <c r="P23" s="42">
        <f t="shared" si="15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1"/>
        <v>0</v>
      </c>
      <c r="M24" s="40">
        <f t="shared" si="12"/>
        <v>0</v>
      </c>
      <c r="N24" s="42">
        <f t="shared" ref="N24:N28" si="16">K24*H24</f>
        <v>0</v>
      </c>
      <c r="O24" s="42">
        <f t="shared" si="14"/>
        <v>0</v>
      </c>
      <c r="P24" s="42">
        <f t="shared" ref="P24:P28" si="17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1"/>
        <v>0</v>
      </c>
      <c r="M25" s="40">
        <f t="shared" si="12"/>
        <v>0</v>
      </c>
      <c r="N25" s="42">
        <f t="shared" si="16"/>
        <v>0</v>
      </c>
      <c r="O25" s="42">
        <f t="shared" si="14"/>
        <v>0</v>
      </c>
      <c r="P25" s="42">
        <f t="shared" si="17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1"/>
        <v>0</v>
      </c>
      <c r="M26" s="40">
        <f t="shared" si="12"/>
        <v>0</v>
      </c>
      <c r="N26" s="42">
        <f t="shared" si="16"/>
        <v>0</v>
      </c>
      <c r="O26" s="42">
        <f t="shared" si="14"/>
        <v>0</v>
      </c>
      <c r="P26" s="42">
        <f t="shared" si="17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1"/>
        <v>0</v>
      </c>
      <c r="M27" s="40">
        <f t="shared" si="12"/>
        <v>0</v>
      </c>
      <c r="N27" s="42">
        <f t="shared" si="16"/>
        <v>0</v>
      </c>
      <c r="O27" s="42">
        <f t="shared" si="14"/>
        <v>0</v>
      </c>
      <c r="P27" s="42">
        <f t="shared" si="17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1"/>
        <v>0</v>
      </c>
      <c r="M28" s="40">
        <f t="shared" si="12"/>
        <v>0</v>
      </c>
      <c r="N28" s="42">
        <f t="shared" si="16"/>
        <v>0</v>
      </c>
      <c r="O28" s="42">
        <f t="shared" si="14"/>
        <v>0</v>
      </c>
      <c r="P28" s="42">
        <f t="shared" si="17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1"/>
        <v>0</v>
      </c>
      <c r="M29" s="40">
        <f t="shared" si="12"/>
        <v>0</v>
      </c>
      <c r="N29" s="42">
        <f t="shared" si="13"/>
        <v>0</v>
      </c>
      <c r="O29" s="42">
        <f t="shared" si="14"/>
        <v>0</v>
      </c>
      <c r="P29" s="42">
        <f t="shared" ref="P29" si="18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2" t="s">
        <v>326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4"/>
      <c r="P30" s="42">
        <f>SUM(M16:M29)</f>
        <v>11784</v>
      </c>
    </row>
    <row r="31" spans="1:22" ht="12.75" customHeight="1" x14ac:dyDescent="0.25">
      <c r="A31" s="9"/>
      <c r="B31" s="152" t="s">
        <v>2</v>
      </c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4"/>
      <c r="P31" s="43">
        <f>SUM(N16:N29)</f>
        <v>1376769.4556320002</v>
      </c>
    </row>
    <row r="32" spans="1:22" ht="12.75" customHeight="1" x14ac:dyDescent="0.25">
      <c r="A32" s="9"/>
      <c r="B32" s="152" t="s">
        <v>3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4"/>
      <c r="P32" s="43">
        <f>SUM(O16:O29)</f>
        <v>0</v>
      </c>
    </row>
    <row r="33" spans="1:21" ht="12.75" customHeight="1" x14ac:dyDescent="0.25">
      <c r="A33" s="9"/>
      <c r="B33" s="152" t="s">
        <v>359</v>
      </c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4"/>
      <c r="P33" s="43">
        <f>SUM(L16:L29)</f>
        <v>110141.55645056003</v>
      </c>
      <c r="Q33" s="36"/>
      <c r="R33" s="36"/>
    </row>
    <row r="34" spans="1:21" ht="12.75" customHeight="1" x14ac:dyDescent="0.25">
      <c r="A34" s="9"/>
      <c r="B34" s="132" t="s">
        <v>15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4"/>
      <c r="P34" s="41">
        <f>SUM(P30:P33)</f>
        <v>1498695.0120825602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87.75" customHeight="1" x14ac:dyDescent="0.25">
      <c r="A38" s="37" t="s">
        <v>9</v>
      </c>
      <c r="B38" s="136" t="s">
        <v>0</v>
      </c>
      <c r="C38" s="136"/>
      <c r="D38" s="136"/>
      <c r="E38" s="136"/>
      <c r="F38" s="138" t="s">
        <v>348</v>
      </c>
      <c r="G38" s="138"/>
      <c r="H38" s="139"/>
      <c r="I38" s="144" t="s">
        <v>358</v>
      </c>
      <c r="J38" s="145"/>
      <c r="K38" s="135" t="s">
        <v>349</v>
      </c>
      <c r="L38" s="135"/>
      <c r="M38" s="135" t="s">
        <v>351</v>
      </c>
      <c r="N38" s="135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7" t="s">
        <v>329</v>
      </c>
      <c r="C39" s="137"/>
      <c r="D39" s="137"/>
      <c r="E39" s="137"/>
      <c r="F39" s="140">
        <f>P33+P30</f>
        <v>121925.55645056003</v>
      </c>
      <c r="G39" s="140"/>
      <c r="H39" s="141"/>
      <c r="I39" s="146">
        <f>VLOOKUP(H9,Q39:R42,2,)</f>
        <v>1.0589</v>
      </c>
      <c r="J39" s="147"/>
      <c r="K39" s="128">
        <f>F39*$I$39</f>
        <v>129106.97172549802</v>
      </c>
      <c r="L39" s="128"/>
      <c r="M39" s="128">
        <f>K39*1.2</f>
        <v>154928.36607059761</v>
      </c>
      <c r="N39" s="128"/>
      <c r="O39" s="161"/>
      <c r="P39" s="127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7" t="s">
        <v>2</v>
      </c>
      <c r="C40" s="137"/>
      <c r="D40" s="137"/>
      <c r="E40" s="137"/>
      <c r="F40" s="142">
        <f>P31</f>
        <v>1376769.4556320002</v>
      </c>
      <c r="G40" s="142"/>
      <c r="H40" s="143"/>
      <c r="I40" s="148"/>
      <c r="J40" s="149"/>
      <c r="K40" s="128">
        <f t="shared" ref="K40:K41" si="19">F40*$I$39</f>
        <v>1457861.1765687249</v>
      </c>
      <c r="L40" s="128"/>
      <c r="M40" s="128">
        <f>K40*1.2</f>
        <v>1749433.4118824699</v>
      </c>
      <c r="N40" s="128"/>
      <c r="O40" s="161"/>
      <c r="P40" s="127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7" t="s">
        <v>3</v>
      </c>
      <c r="C41" s="137"/>
      <c r="D41" s="137"/>
      <c r="E41" s="137"/>
      <c r="F41" s="142">
        <f>P32</f>
        <v>0</v>
      </c>
      <c r="G41" s="142"/>
      <c r="H41" s="143"/>
      <c r="I41" s="148"/>
      <c r="J41" s="149"/>
      <c r="K41" s="128">
        <f t="shared" si="19"/>
        <v>0</v>
      </c>
      <c r="L41" s="128"/>
      <c r="M41" s="128">
        <f t="shared" ref="M41" si="20">K41*1.2</f>
        <v>0</v>
      </c>
      <c r="N41" s="128"/>
      <c r="O41" s="161"/>
      <c r="P41" s="127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7" t="s">
        <v>7</v>
      </c>
      <c r="C42" s="137"/>
      <c r="D42" s="137"/>
      <c r="E42" s="137"/>
      <c r="F42" s="142"/>
      <c r="G42" s="142"/>
      <c r="H42" s="143"/>
      <c r="I42" s="148"/>
      <c r="J42" s="149"/>
      <c r="K42" s="164">
        <f>SUM(F43:H47)*$I$39</f>
        <v>262960.62217235274</v>
      </c>
      <c r="L42" s="165"/>
      <c r="M42" s="164">
        <f>K42*1.2</f>
        <v>315552.74660682329</v>
      </c>
      <c r="N42" s="165"/>
      <c r="O42" s="161"/>
      <c r="P42" s="127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7" t="s">
        <v>4</v>
      </c>
      <c r="C43" s="137"/>
      <c r="D43" s="137"/>
      <c r="E43" s="137"/>
      <c r="F43" s="142">
        <f>SUM(F39:H41)*Q43</f>
        <v>14537.341617200835</v>
      </c>
      <c r="G43" s="142"/>
      <c r="H43" s="143"/>
      <c r="I43" s="148"/>
      <c r="J43" s="149"/>
      <c r="K43" s="166"/>
      <c r="L43" s="167"/>
      <c r="M43" s="166"/>
      <c r="N43" s="167"/>
      <c r="O43" s="161"/>
      <c r="P43" s="127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73" t="s">
        <v>360</v>
      </c>
      <c r="C44" s="173"/>
      <c r="D44" s="173"/>
      <c r="E44" s="173"/>
      <c r="F44" s="142">
        <f>SUM(F39:H41)*Q44</f>
        <v>32072.073258566787</v>
      </c>
      <c r="G44" s="142"/>
      <c r="H44" s="143"/>
      <c r="I44" s="148"/>
      <c r="J44" s="149"/>
      <c r="K44" s="166"/>
      <c r="L44" s="167"/>
      <c r="M44" s="166"/>
      <c r="N44" s="167"/>
      <c r="O44" s="161"/>
      <c r="P44" s="127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73" t="s">
        <v>361</v>
      </c>
      <c r="C45" s="173"/>
      <c r="D45" s="173"/>
      <c r="E45" s="173"/>
      <c r="F45" s="142">
        <f>SUM(F39:H41)*Q45</f>
        <v>126489.85901976809</v>
      </c>
      <c r="G45" s="142"/>
      <c r="H45" s="143"/>
      <c r="I45" s="148"/>
      <c r="J45" s="149"/>
      <c r="K45" s="166"/>
      <c r="L45" s="167"/>
      <c r="M45" s="166"/>
      <c r="N45" s="167"/>
      <c r="O45" s="161"/>
      <c r="P45" s="127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74" t="s">
        <v>6</v>
      </c>
      <c r="C46" s="174"/>
      <c r="D46" s="174"/>
      <c r="E46" s="174"/>
      <c r="F46" s="142">
        <f>SUM(F39:H41)*Q46</f>
        <v>42712.807844352967</v>
      </c>
      <c r="G46" s="142"/>
      <c r="H46" s="143"/>
      <c r="I46" s="148"/>
      <c r="J46" s="149"/>
      <c r="K46" s="166"/>
      <c r="L46" s="167"/>
      <c r="M46" s="166"/>
      <c r="N46" s="167"/>
      <c r="O46" s="161"/>
      <c r="P46" s="127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7" t="s">
        <v>5</v>
      </c>
      <c r="C47" s="137"/>
      <c r="D47" s="137"/>
      <c r="E47" s="137"/>
      <c r="F47" s="142">
        <f>SUM(F39:H41)*Q47</f>
        <v>32521.681762191558</v>
      </c>
      <c r="G47" s="142"/>
      <c r="H47" s="143"/>
      <c r="I47" s="150"/>
      <c r="J47" s="151"/>
      <c r="K47" s="168"/>
      <c r="L47" s="169"/>
      <c r="M47" s="168"/>
      <c r="N47" s="169"/>
      <c r="O47" s="161"/>
      <c r="P47" s="127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70" t="s">
        <v>86</v>
      </c>
      <c r="B48" s="170"/>
      <c r="C48" s="170"/>
      <c r="D48" s="170"/>
      <c r="E48" s="170"/>
      <c r="F48" s="171">
        <f>SUM(F39:H47)</f>
        <v>1747028.7755846402</v>
      </c>
      <c r="G48" s="172"/>
      <c r="H48" s="172"/>
      <c r="I48" s="172"/>
      <c r="J48" s="172"/>
      <c r="K48" s="126">
        <f>SUM(K39:L47)</f>
        <v>1849928.7704665759</v>
      </c>
      <c r="L48" s="126"/>
      <c r="M48" s="126">
        <f>SUM(M39:N47)</f>
        <v>2219914.5245598909</v>
      </c>
      <c r="N48" s="126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3" t="s">
        <v>354</v>
      </c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3" t="s">
        <v>357</v>
      </c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2" t="s">
        <v>355</v>
      </c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2" t="s">
        <v>356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  <row r="59" spans="1:21" hidden="1" x14ac:dyDescent="0.25">
      <c r="L59" s="2">
        <v>262960.62217235274</v>
      </c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158" activePane="bottomLeft" state="frozen"/>
      <selection pane="bottomLeft" activeCell="B173" sqref="B173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25.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27.7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2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2023-02-13T08:47:21Z</dcterms:modified>
</cp:coreProperties>
</file>