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оД_Вер3_ИЮЛЬ\РАСКРЫТИЕ\Карты-схемы_Формы_20_Обоснование_стоимости\M_22-1-17-01-08-00-0-0042\"/>
    </mc:Choice>
  </mc:AlternateContent>
  <xr:revisionPtr revIDLastSave="0" documentId="13_ncr:1_{5F3DA8EF-DCD3-4162-BEA4-3FDA9104F255}" xr6:coauthVersionLast="36" xr6:coauthVersionMax="36" xr10:uidLastSave="{00000000-0000-0000-0000-000000000000}"/>
  <bookViews>
    <workbookView showHorizontalScroll="0" showVerticalScroll="0" showSheetTabs="0" xWindow="0" yWindow="0" windowWidth="28800" windowHeight="12405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стоимости'!$A$11:$H$20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стоимости'!$A$1:$I$50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9" i="4" l="1"/>
  <c r="N48" i="4"/>
  <c r="N47" i="4"/>
  <c r="D183" i="5" l="1"/>
  <c r="D263" i="5" l="1"/>
  <c r="D220" i="5" l="1"/>
  <c r="D289" i="5" l="1"/>
  <c r="D288" i="5"/>
  <c r="E20" i="4" l="1"/>
  <c r="F20" i="4" l="1"/>
  <c r="H20" i="4" s="1"/>
  <c r="H26" i="4" s="1"/>
  <c r="C35" i="4" l="1"/>
  <c r="E35" i="4" s="1"/>
  <c r="I35" i="4" s="1"/>
  <c r="H35" i="4" l="1"/>
  <c r="J35" i="4"/>
  <c r="F35" i="4"/>
  <c r="G35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8" i="4" s="1"/>
  <c r="F18" i="4" s="1"/>
  <c r="H18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17" i="4" l="1"/>
  <c r="E16" i="4"/>
  <c r="F16" i="4" s="1"/>
  <c r="H16" i="4" s="1"/>
  <c r="E19" i="4"/>
  <c r="F19" i="4" s="1"/>
  <c r="H19" i="4" s="1"/>
  <c r="C20" i="6"/>
  <c r="C6" i="6"/>
  <c r="F17" i="4" l="1"/>
  <c r="H17" i="4" l="1"/>
  <c r="H25" i="4" l="1"/>
  <c r="C34" i="4" s="1"/>
  <c r="H24" i="4" l="1"/>
  <c r="H27" i="4" s="1"/>
  <c r="H28" i="4" s="1"/>
  <c r="E34" i="4"/>
  <c r="I34" i="4" s="1"/>
  <c r="H34" i="4" l="1"/>
  <c r="J34" i="4"/>
  <c r="F34" i="4"/>
  <c r="G34" i="4" s="1"/>
  <c r="C33" i="4"/>
  <c r="C37" i="4" l="1"/>
  <c r="E37" i="4" s="1"/>
  <c r="I37" i="4" s="1"/>
  <c r="H37" i="4" s="1"/>
  <c r="E33" i="4"/>
  <c r="I33" i="4" s="1"/>
  <c r="C40" i="4"/>
  <c r="C39" i="4"/>
  <c r="J28" i="4"/>
  <c r="C38" i="4"/>
  <c r="E38" i="4" s="1"/>
  <c r="I38" i="4" s="1"/>
  <c r="H38" i="4" s="1"/>
  <c r="C41" i="4"/>
  <c r="H33" i="4" l="1"/>
  <c r="J33" i="4"/>
  <c r="F37" i="4"/>
  <c r="G37" i="4" s="1"/>
  <c r="F38" i="4"/>
  <c r="G38" i="4" s="1"/>
  <c r="F33" i="4"/>
  <c r="G33" i="4" s="1"/>
  <c r="C36" i="4"/>
  <c r="E40" i="4"/>
  <c r="I40" i="4" s="1"/>
  <c r="H40" i="4" s="1"/>
  <c r="F40" i="4" l="1"/>
  <c r="G40" i="4" s="1"/>
  <c r="E39" i="4" l="1"/>
  <c r="I39" i="4" s="1"/>
  <c r="H39" i="4" s="1"/>
  <c r="E41" i="4"/>
  <c r="I41" i="4" s="1"/>
  <c r="H41" i="4" s="1"/>
  <c r="F39" i="4" l="1"/>
  <c r="G39" i="4" s="1"/>
  <c r="E36" i="4"/>
  <c r="I36" i="4" s="1"/>
  <c r="C42" i="4"/>
  <c r="F41" i="4"/>
  <c r="G41" i="4" s="1"/>
  <c r="H36" i="4" l="1"/>
  <c r="J36" i="4"/>
  <c r="E42" i="4"/>
  <c r="I42" i="4" s="1"/>
  <c r="H42" i="4" s="1"/>
  <c r="F36" i="4"/>
  <c r="G36" i="4" l="1"/>
  <c r="F42" i="4"/>
  <c r="G42" i="4" l="1"/>
  <c r="J42" i="4" l="1"/>
</calcChain>
</file>

<file path=xl/sharedStrings.xml><?xml version="1.0" encoding="utf-8"?>
<sst xmlns="http://schemas.openxmlformats.org/spreadsheetml/2006/main" count="698" uniqueCount="383">
  <si>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</si>
  <si>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</si>
  <si>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</si>
  <si>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</si>
  <si>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</si>
  <si>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</si>
  <si>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</si>
  <si>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</si>
  <si>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</si>
  <si>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</si>
  <si>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</si>
  <si>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</si>
  <si>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</si>
  <si>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</si>
  <si>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</si>
  <si>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</si>
  <si>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</si>
  <si>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</si>
  <si>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</si>
  <si>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</si>
  <si>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</si>
  <si>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</si>
  <si>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</si>
  <si>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</si>
  <si>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</si>
  <si>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</si>
  <si>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</si>
  <si>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</si>
  <si>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</si>
  <si>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</si>
  <si>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</si>
  <si>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</si>
  <si>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</si>
  <si>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</si>
  <si>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</si>
  <si>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</si>
  <si>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</si>
  <si>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</si>
  <si>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</si>
  <si>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</si>
  <si>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</si>
  <si>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</si>
  <si>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</si>
  <si>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</si>
  <si>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</si>
  <si>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</si>
  <si>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</si>
  <si>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</si>
  <si>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</si>
  <si>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</si>
  <si>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</si>
  <si>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</si>
  <si>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</si>
  <si>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</si>
  <si>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</si>
  <si>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</si>
  <si>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</si>
  <si>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</si>
  <si>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</si>
  <si>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</si>
  <si>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</si>
  <si>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</si>
  <si>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</si>
  <si>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</si>
  <si>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</si>
  <si>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</si>
  <si>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</si>
  <si>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</si>
  <si>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</si>
  <si>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</si>
  <si>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</si>
  <si>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</si>
  <si>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</si>
  <si>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</si>
  <si>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</si>
  <si>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</si>
  <si>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</si>
  <si>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</si>
  <si>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</si>
  <si>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</si>
  <si>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</si>
  <si>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</si>
  <si>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</si>
  <si>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</si>
  <si>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</si>
  <si>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</si>
  <si>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</si>
  <si>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</si>
  <si>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</si>
  <si>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</si>
  <si>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</si>
  <si>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</si>
  <si>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</si>
  <si>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</si>
  <si>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</si>
  <si>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</si>
  <si>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</si>
  <si>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</si>
  <si>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</si>
  <si>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</si>
  <si>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</si>
  <si>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</si>
  <si>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</si>
  <si>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</si>
  <si>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</si>
  <si>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</si>
  <si>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</si>
  <si>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</si>
  <si>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</si>
  <si>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</si>
  <si>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</si>
  <si>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</si>
  <si>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</si>
  <si>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</si>
  <si>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</si>
  <si>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</si>
  <si>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</si>
  <si>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</si>
  <si>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</si>
  <si>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</si>
  <si>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</si>
  <si>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</si>
  <si>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</si>
  <si>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</si>
  <si>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</si>
  <si>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</si>
  <si>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</si>
  <si>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</si>
  <si>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</si>
  <si>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</si>
  <si>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</si>
  <si>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</si>
  <si>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</si>
  <si>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</si>
  <si>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</si>
  <si>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</si>
  <si>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</si>
  <si>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</si>
  <si>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</si>
  <si>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</si>
  <si>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</si>
  <si>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</si>
  <si>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</si>
  <si>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</si>
  <si>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</si>
  <si>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</si>
  <si>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</si>
  <si>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</si>
  <si>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</si>
  <si>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</si>
  <si>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</si>
  <si>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</si>
  <si>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</si>
  <si>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</si>
  <si>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</si>
  <si>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</si>
  <si>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</si>
  <si>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</si>
  <si>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</si>
  <si>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</si>
  <si>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</si>
  <si>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</si>
  <si>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</si>
  <si>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</si>
  <si>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</si>
  <si>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</si>
  <si>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</si>
  <si>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</si>
  <si>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</si>
  <si>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</si>
  <si>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</si>
  <si>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</si>
  <si>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</si>
  <si>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</si>
  <si>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</si>
  <si>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</si>
  <si>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</si>
  <si>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</si>
  <si>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</si>
  <si>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</si>
  <si>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</si>
  <si>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</si>
  <si>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</si>
  <si>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</si>
  <si>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</si>
  <si>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</si>
  <si>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</si>
  <si>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</si>
  <si>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</si>
  <si>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</si>
  <si>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</si>
  <si>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</si>
  <si>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</si>
  <si>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</si>
  <si>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</si>
  <si>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</si>
  <si>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</si>
  <si>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</si>
  <si>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</si>
  <si>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</si>
  <si>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</si>
  <si>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</si>
  <si>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</si>
  <si>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</si>
  <si>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</si>
  <si>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</si>
  <si>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</si>
  <si>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</si>
  <si>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</si>
  <si>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</si>
  <si>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</si>
  <si>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</si>
  <si>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</si>
  <si>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</si>
  <si>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</si>
  <si>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</si>
  <si>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</si>
  <si>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</si>
  <si>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</si>
  <si>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</si>
  <si>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</si>
  <si>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</si>
  <si>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</si>
  <si>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</si>
  <si>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</si>
  <si>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</si>
  <si>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</si>
  <si>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</si>
  <si>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</si>
  <si>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</si>
  <si>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</si>
  <si>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</si>
  <si>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</si>
  <si>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</si>
  <si>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</si>
  <si>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</si>
  <si>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</si>
  <si>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</si>
  <si>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</si>
  <si>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</si>
  <si>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</si>
  <si>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</si>
  <si>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</si>
  <si>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</si>
  <si>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</si>
  <si>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</si>
  <si>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</si>
  <si>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</si>
  <si>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</si>
  <si>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</si>
  <si>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</si>
  <si>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</si>
  <si>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</si>
  <si>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</si>
  <si>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</si>
  <si>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</si>
  <si>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</si>
  <si>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</si>
  <si>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</si>
  <si>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</si>
  <si>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</si>
  <si>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</si>
  <si>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</si>
  <si>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</si>
  <si>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</si>
  <si>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</si>
  <si>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</si>
  <si>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</si>
  <si>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</si>
  <si>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</si>
  <si>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</si>
  <si>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</si>
  <si>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</si>
  <si>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</si>
  <si>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</si>
  <si>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</si>
  <si>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</si>
  <si>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</si>
  <si>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</si>
  <si>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</si>
  <si>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</si>
  <si>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</si>
  <si>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</si>
  <si>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</si>
  <si>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</si>
  <si>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</si>
  <si>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</si>
  <si>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</si>
  <si>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</si>
  <si>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</si>
  <si>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</si>
  <si>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</si>
  <si>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</si>
  <si>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</si>
  <si>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</si>
  <si>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</si>
  <si>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</si>
  <si>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</si>
  <si>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</si>
  <si>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</si>
  <si>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</si>
  <si>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</si>
  <si>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</si>
  <si>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</si>
  <si>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</si>
  <si>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</si>
  <si>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</si>
  <si>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</si>
  <si>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</si>
  <si>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</si>
  <si>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</si>
  <si>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</si>
  <si>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</si>
  <si>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</si>
  <si>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</si>
  <si>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</si>
  <si>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</si>
  <si>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</si>
  <si>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</si>
  <si>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</si>
  <si>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</si>
  <si>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</si>
  <si>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</si>
  <si>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</si>
  <si>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</si>
  <si>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</si>
  <si>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</si>
  <si>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</si>
  <si>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</si>
  <si>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</si>
  <si>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</si>
  <si>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</si>
  <si>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</si>
  <si>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</si>
  <si>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</si>
  <si>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</si>
  <si>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</si>
  <si>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</si>
  <si>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</si>
  <si>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</si>
  <si>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</si>
  <si>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</si>
  <si>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</si>
  <si>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</si>
  <si>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</si>
  <si>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</si>
  <si>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</si>
  <si>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</si>
  <si>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</si>
  <si>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</si>
  <si>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</si>
  <si>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</si>
  <si>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</si>
  <si>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</si>
  <si>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</si>
  <si>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</si>
  <si>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</si>
  <si>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</si>
  <si>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</si>
  <si>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</si>
  <si>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</si>
  <si>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</si>
  <si>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</si>
  <si>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</si>
  <si>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</si>
  <si>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</si>
  <si>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</si>
  <si>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</si>
  <si>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</si>
  <si>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</si>
  <si>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</si>
  <si>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</si>
  <si>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</si>
  <si>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</si>
  <si>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</si>
  <si>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</si>
  <si>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M_22-1-17-01-08-00-0-0042</t>
  </si>
  <si>
    <t>руб.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</si>
  <si>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</si>
  <si>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</si>
  <si>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</si>
  <si>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</si>
  <si>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Строительство ТП мощностью 2 МВА, КЛ-10 кВ протяженностью 0,7 км, КЛ-0,4 кВ протяженностью 1,3 км для технологического присоединения энергопринимающих устройств заявителя в соответствии с договором 17-125/005-ПС-21 по адресу: Всеволожский район, Заневское ГП, городской поселок Янино-1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</si>
</sst>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8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2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3" customWidth="1"/>
    <col min="2" max="2" width="60.42578125" style="64" customWidth="1"/>
    <col min="3" max="3" width="15.140625" style="64" customWidth="1"/>
    <col min="4" max="4" width="10.5703125" style="64" customWidth="1"/>
    <col min="5" max="5" width="14.28515625" style="64" customWidth="1"/>
    <col min="6" max="6" width="14.42578125" style="64" customWidth="1"/>
    <col min="7" max="7" width="17.85546875" style="64" customWidth="1"/>
    <col min="8" max="9" width="17.5703125" style="64" customWidth="1"/>
    <col min="10" max="10" width="13.5703125" style="64" hidden="1" customWidth="1"/>
    <col min="11" max="11" width="0" style="64" hidden="1" customWidth="1"/>
    <col min="12" max="12" width="14.140625" style="64" hidden="1" customWidth="1"/>
    <col min="13" max="13" width="10.28515625" style="64" hidden="1" customWidth="1"/>
    <col min="14" max="15" width="0" style="64" hidden="1" customWidth="1"/>
    <col min="16" max="16" width="15.28515625" style="64" hidden="1" customWidth="1"/>
    <col min="17" max="27" width="0" style="64" hidden="1" customWidth="1"/>
    <col min="28" max="16384" width="9.140625" style="64"/>
  </cols>
  <sheetData>
    <row r="1" spans="1:17" x14ac:dyDescent="0.25">
      <c r="H1" s="2" t="s">
        <v>37</v>
      </c>
      <c r="I1" s="2"/>
    </row>
    <row r="3" spans="1:17" x14ac:dyDescent="0.25">
      <c r="A3" s="65" t="s">
        <v>19</v>
      </c>
    </row>
    <row r="5" spans="1:17" ht="44.25" customHeight="1" x14ac:dyDescent="0.25">
      <c r="A5" s="113" t="s">
        <v>382</v>
      </c>
      <c r="B5" s="114"/>
      <c r="C5" s="114"/>
      <c r="D5" s="114"/>
      <c r="E5" s="114"/>
      <c r="F5" s="114"/>
    </row>
    <row r="7" spans="1:17" ht="21" customHeight="1" x14ac:dyDescent="0.25">
      <c r="A7" s="66" t="s">
        <v>8</v>
      </c>
      <c r="F7" s="115" t="s">
        <v>376</v>
      </c>
      <c r="G7" s="115"/>
      <c r="H7" s="115"/>
      <c r="I7" s="59"/>
    </row>
    <row r="8" spans="1:17" x14ac:dyDescent="0.25">
      <c r="A8" s="67"/>
    </row>
    <row r="9" spans="1:17" x14ac:dyDescent="0.25">
      <c r="A9" s="66" t="s">
        <v>15</v>
      </c>
      <c r="F9" s="115" t="s">
        <v>335</v>
      </c>
      <c r="G9" s="115"/>
      <c r="H9" s="115"/>
      <c r="I9" s="59"/>
    </row>
    <row r="10" spans="1:17" x14ac:dyDescent="0.25">
      <c r="A10" s="67"/>
    </row>
    <row r="11" spans="1:17" x14ac:dyDescent="0.25">
      <c r="A11" s="68" t="s">
        <v>20</v>
      </c>
      <c r="B11" s="69"/>
      <c r="C11" s="69"/>
    </row>
    <row r="12" spans="1:17" x14ac:dyDescent="0.25">
      <c r="H12" s="70" t="s">
        <v>377</v>
      </c>
      <c r="I12" s="70"/>
    </row>
    <row r="13" spans="1:17" s="63" customFormat="1" ht="26.25" customHeight="1" x14ac:dyDescent="0.25">
      <c r="A13" s="111" t="s">
        <v>9</v>
      </c>
      <c r="B13" s="111" t="s">
        <v>21</v>
      </c>
      <c r="C13" s="111" t="s">
        <v>11</v>
      </c>
      <c r="D13" s="111" t="s">
        <v>10</v>
      </c>
      <c r="E13" s="111" t="s">
        <v>43</v>
      </c>
      <c r="F13" s="111" t="s">
        <v>14</v>
      </c>
      <c r="G13" s="111" t="s">
        <v>27</v>
      </c>
      <c r="H13" s="111" t="s">
        <v>42</v>
      </c>
      <c r="I13" s="71"/>
      <c r="J13" s="62"/>
      <c r="K13" s="61"/>
      <c r="L13" s="72">
        <v>7.46</v>
      </c>
    </row>
    <row r="14" spans="1:17" ht="37.5" customHeight="1" x14ac:dyDescent="0.25">
      <c r="A14" s="112"/>
      <c r="B14" s="112"/>
      <c r="C14" s="112"/>
      <c r="D14" s="112"/>
      <c r="E14" s="112"/>
      <c r="F14" s="112"/>
      <c r="G14" s="112"/>
      <c r="H14" s="112"/>
      <c r="I14" s="71"/>
      <c r="J14" s="61"/>
      <c r="K14" s="61"/>
      <c r="L14" s="72">
        <v>6.16</v>
      </c>
      <c r="N14" s="73"/>
      <c r="O14" s="74"/>
      <c r="P14" s="52"/>
      <c r="Q14" s="75"/>
    </row>
    <row r="15" spans="1:17" ht="15.75" x14ac:dyDescent="0.25">
      <c r="A15" s="76" t="s">
        <v>22</v>
      </c>
      <c r="B15" s="77" t="s">
        <v>23</v>
      </c>
      <c r="C15" s="78"/>
      <c r="D15" s="79"/>
      <c r="E15" s="79"/>
      <c r="F15" s="79"/>
      <c r="G15" s="79"/>
      <c r="H15" s="79"/>
      <c r="I15" s="80"/>
      <c r="J15" s="60"/>
      <c r="K15" s="60"/>
      <c r="L15" s="72">
        <v>5.62</v>
      </c>
      <c r="N15" s="73"/>
      <c r="O15" s="74"/>
      <c r="P15" s="81"/>
      <c r="Q15" s="82"/>
    </row>
    <row r="16" spans="1:17" ht="15.75" x14ac:dyDescent="0.25">
      <c r="A16" s="83" t="s">
        <v>354</v>
      </c>
      <c r="B16" s="84" t="s">
        <v>174</v>
      </c>
      <c r="C16" s="85" t="s">
        <v>327</v>
      </c>
      <c r="D16" s="86">
        <v>1.3</v>
      </c>
      <c r="E16" s="86">
        <f>VLOOKUP(B16,'Типовые 2 кв. 2021'!B:D,3,)</f>
        <v>1235355.8666666667</v>
      </c>
      <c r="F16" s="86">
        <f>D16*E16</f>
        <v>1605962.6266666667</v>
      </c>
      <c r="G16" s="87">
        <v>5.62</v>
      </c>
      <c r="H16" s="86">
        <f>F16*G16</f>
        <v>9025509.9618666675</v>
      </c>
      <c r="I16" s="88"/>
      <c r="K16" s="80"/>
      <c r="L16" s="80"/>
      <c r="N16" s="73"/>
      <c r="O16" s="74"/>
      <c r="P16" s="81"/>
      <c r="Q16" s="82"/>
    </row>
    <row r="17" spans="1:17" ht="15.75" x14ac:dyDescent="0.25">
      <c r="A17" s="83" t="s">
        <v>354</v>
      </c>
      <c r="B17" s="84" t="s">
        <v>230</v>
      </c>
      <c r="C17" s="85" t="s">
        <v>327</v>
      </c>
      <c r="D17" s="86">
        <v>0.7</v>
      </c>
      <c r="E17" s="86">
        <f>VLOOKUP(B17,'Типовые 2 кв. 2021'!B:D,3,)</f>
        <v>2839519.6749999998</v>
      </c>
      <c r="F17" s="86">
        <f>D17*E17</f>
        <v>1987663.7724999997</v>
      </c>
      <c r="G17" s="87">
        <v>5.62</v>
      </c>
      <c r="H17" s="86">
        <f>F17*G17</f>
        <v>11170670.401449999</v>
      </c>
      <c r="I17" s="88"/>
      <c r="K17" s="80"/>
      <c r="L17" s="80"/>
      <c r="N17" s="73"/>
      <c r="O17" s="74"/>
      <c r="P17" s="81"/>
      <c r="Q17" s="82"/>
    </row>
    <row r="18" spans="1:17" ht="15.75" x14ac:dyDescent="0.25">
      <c r="A18" s="83" t="s">
        <v>364</v>
      </c>
      <c r="B18" s="84" t="s">
        <v>268</v>
      </c>
      <c r="C18" s="85" t="s">
        <v>353</v>
      </c>
      <c r="D18" s="86">
        <v>2</v>
      </c>
      <c r="E18" s="86">
        <f>VLOOKUP(B18,'Типовые 2 кв. 2021'!B:D,3,)</f>
        <v>2490546.4583333335</v>
      </c>
      <c r="F18" s="86">
        <f>D18*E18</f>
        <v>4981092.916666667</v>
      </c>
      <c r="G18" s="87">
        <v>7.46</v>
      </c>
      <c r="H18" s="86">
        <f>F18*G18</f>
        <v>37158953.158333339</v>
      </c>
      <c r="I18" s="88"/>
      <c r="K18" s="80"/>
      <c r="L18" s="80"/>
      <c r="N18" s="73"/>
      <c r="O18" s="74"/>
      <c r="P18" s="81"/>
      <c r="Q18" s="82"/>
    </row>
    <row r="19" spans="1:17" ht="15.75" x14ac:dyDescent="0.25">
      <c r="A19" s="89"/>
      <c r="B19" s="90" t="s">
        <v>2</v>
      </c>
      <c r="C19" s="85" t="s">
        <v>353</v>
      </c>
      <c r="D19" s="86">
        <v>2</v>
      </c>
      <c r="E19" s="86">
        <f>E18-E20</f>
        <v>407363.00833333354</v>
      </c>
      <c r="F19" s="86">
        <f t="shared" ref="F19:F20" si="0">D19*E19</f>
        <v>814726.01666666707</v>
      </c>
      <c r="G19" s="87">
        <v>7.46</v>
      </c>
      <c r="H19" s="86">
        <f t="shared" ref="H19:H20" si="1">F19*G19</f>
        <v>6077856.084333336</v>
      </c>
      <c r="I19" s="88"/>
      <c r="K19" s="80"/>
      <c r="L19" s="80"/>
      <c r="N19" s="73"/>
      <c r="O19" s="74"/>
      <c r="P19" s="81"/>
      <c r="Q19" s="82"/>
    </row>
    <row r="20" spans="1:17" ht="15.75" x14ac:dyDescent="0.25">
      <c r="A20" s="89"/>
      <c r="B20" s="90" t="s">
        <v>3</v>
      </c>
      <c r="C20" s="85" t="s">
        <v>353</v>
      </c>
      <c r="D20" s="86">
        <v>2</v>
      </c>
      <c r="E20" s="50">
        <f>VLOOKUP(B18,'Типовые 2 кв. 2021'!B:E,4,)</f>
        <v>2083183.45</v>
      </c>
      <c r="F20" s="86">
        <f t="shared" si="0"/>
        <v>4166366.9</v>
      </c>
      <c r="G20" s="87">
        <v>7.46</v>
      </c>
      <c r="H20" s="86">
        <f t="shared" si="1"/>
        <v>31081097.074000001</v>
      </c>
      <c r="I20" s="88"/>
      <c r="N20" s="73"/>
      <c r="O20" s="74"/>
      <c r="P20" s="81"/>
      <c r="Q20" s="82"/>
    </row>
    <row r="21" spans="1:17" ht="15.75" x14ac:dyDescent="0.25">
      <c r="A21" s="89"/>
      <c r="B21" s="90"/>
      <c r="C21" s="85"/>
      <c r="D21" s="86"/>
      <c r="E21" s="50"/>
      <c r="F21" s="86"/>
      <c r="G21" s="87"/>
      <c r="H21" s="86"/>
      <c r="I21" s="88"/>
      <c r="N21" s="73"/>
      <c r="O21" s="74"/>
      <c r="P21" s="81"/>
      <c r="Q21" s="82"/>
    </row>
    <row r="22" spans="1:17" x14ac:dyDescent="0.25">
      <c r="A22" s="89"/>
      <c r="B22" s="78"/>
      <c r="C22" s="85"/>
      <c r="D22" s="87"/>
      <c r="E22" s="87"/>
      <c r="F22" s="87"/>
      <c r="G22" s="87"/>
      <c r="H22" s="87"/>
      <c r="I22" s="91"/>
    </row>
    <row r="23" spans="1:17" x14ac:dyDescent="0.25">
      <c r="A23" s="89"/>
      <c r="B23" s="78"/>
      <c r="C23" s="85"/>
      <c r="D23" s="87"/>
      <c r="E23" s="87"/>
      <c r="F23" s="87"/>
      <c r="G23" s="87"/>
      <c r="H23" s="87"/>
      <c r="I23" s="91"/>
    </row>
    <row r="24" spans="1:17" x14ac:dyDescent="0.25">
      <c r="A24" s="89"/>
      <c r="B24" s="77" t="s">
        <v>12</v>
      </c>
      <c r="C24" s="85"/>
      <c r="D24" s="87"/>
      <c r="E24" s="87"/>
      <c r="F24" s="87"/>
      <c r="G24" s="87"/>
      <c r="H24" s="87">
        <f>SUM(H25:H26)</f>
        <v>57355133.521650001</v>
      </c>
      <c r="I24" s="91"/>
    </row>
    <row r="25" spans="1:17" x14ac:dyDescent="0.25">
      <c r="A25" s="89"/>
      <c r="B25" s="92" t="s">
        <v>2</v>
      </c>
      <c r="C25" s="85"/>
      <c r="D25" s="87"/>
      <c r="E25" s="87"/>
      <c r="F25" s="87"/>
      <c r="G25" s="87"/>
      <c r="H25" s="87">
        <f>H17+H19+H16</f>
        <v>26274036.44765</v>
      </c>
      <c r="I25" s="91"/>
    </row>
    <row r="26" spans="1:17" x14ac:dyDescent="0.25">
      <c r="A26" s="89"/>
      <c r="B26" s="92" t="s">
        <v>3</v>
      </c>
      <c r="C26" s="85"/>
      <c r="D26" s="87"/>
      <c r="E26" s="87"/>
      <c r="F26" s="87"/>
      <c r="G26" s="87"/>
      <c r="H26" s="87">
        <f>H20</f>
        <v>31081097.074000001</v>
      </c>
      <c r="I26" s="91"/>
    </row>
    <row r="27" spans="1:17" x14ac:dyDescent="0.25">
      <c r="A27" s="76" t="s">
        <v>24</v>
      </c>
      <c r="B27" s="77" t="s">
        <v>31</v>
      </c>
      <c r="C27" s="85"/>
      <c r="D27" s="87"/>
      <c r="E27" s="87"/>
      <c r="F27" s="87"/>
      <c r="G27" s="87"/>
      <c r="H27" s="87">
        <f>H24*0.08</f>
        <v>4588410.6817319999</v>
      </c>
      <c r="I27" s="91"/>
    </row>
    <row r="28" spans="1:17" x14ac:dyDescent="0.25">
      <c r="A28" s="76" t="s">
        <v>26</v>
      </c>
      <c r="B28" s="77" t="s">
        <v>25</v>
      </c>
      <c r="C28" s="85"/>
      <c r="D28" s="87"/>
      <c r="E28" s="87"/>
      <c r="F28" s="87"/>
      <c r="G28" s="87"/>
      <c r="H28" s="87">
        <f>H27+H24</f>
        <v>61943544.203382</v>
      </c>
      <c r="I28" s="91"/>
      <c r="J28" s="93">
        <f>H28-(SUM(C33:C35))</f>
        <v>0</v>
      </c>
    </row>
    <row r="29" spans="1:17" x14ac:dyDescent="0.25">
      <c r="A29" s="94"/>
      <c r="B29" s="60"/>
      <c r="C29" s="60"/>
    </row>
    <row r="30" spans="1:17" x14ac:dyDescent="0.25">
      <c r="A30" s="69" t="s">
        <v>13</v>
      </c>
      <c r="B30" s="60"/>
      <c r="C30" s="60"/>
    </row>
    <row r="31" spans="1:17" x14ac:dyDescent="0.25">
      <c r="A31" s="95"/>
      <c r="B31" s="60"/>
      <c r="C31" s="60"/>
      <c r="I31" s="70" t="s">
        <v>377</v>
      </c>
    </row>
    <row r="32" spans="1:17" ht="63.75" customHeight="1" x14ac:dyDescent="0.25">
      <c r="A32" s="96" t="s">
        <v>9</v>
      </c>
      <c r="B32" s="96" t="s">
        <v>0</v>
      </c>
      <c r="C32" s="97" t="s">
        <v>44</v>
      </c>
      <c r="D32" s="96" t="s">
        <v>40</v>
      </c>
      <c r="E32" s="96" t="s">
        <v>16</v>
      </c>
      <c r="F32" s="96" t="s">
        <v>17</v>
      </c>
      <c r="G32" s="96" t="s">
        <v>18</v>
      </c>
      <c r="H32" s="96" t="s">
        <v>381</v>
      </c>
      <c r="I32" s="96" t="s">
        <v>375</v>
      </c>
    </row>
    <row r="33" spans="1:16" ht="15.75" x14ac:dyDescent="0.25">
      <c r="A33" s="98">
        <v>1</v>
      </c>
      <c r="B33" s="92" t="s">
        <v>1</v>
      </c>
      <c r="C33" s="99">
        <f>H27</f>
        <v>4588410.6817319999</v>
      </c>
      <c r="D33" s="100">
        <v>1.0760000000000001</v>
      </c>
      <c r="E33" s="55">
        <f>C33*D33</f>
        <v>4937129.8935436318</v>
      </c>
      <c r="F33" s="55">
        <f>E33*0.2</f>
        <v>987425.97870872635</v>
      </c>
      <c r="G33" s="55">
        <f>E33+F33</f>
        <v>5924555.8722523581</v>
      </c>
      <c r="H33" s="55">
        <f>I33*1.2</f>
        <v>1777366.7616757073</v>
      </c>
      <c r="I33" s="55">
        <f t="shared" ref="I33:I42" si="2">E33*0.3</f>
        <v>1481138.9680630895</v>
      </c>
      <c r="J33" s="73">
        <f>I33/1000</f>
        <v>1481.1389680630896</v>
      </c>
      <c r="K33" s="74"/>
      <c r="L33" s="81"/>
      <c r="M33" s="101"/>
    </row>
    <row r="34" spans="1:16" ht="15.75" x14ac:dyDescent="0.25">
      <c r="A34" s="98">
        <v>2</v>
      </c>
      <c r="B34" s="92" t="s">
        <v>2</v>
      </c>
      <c r="C34" s="102">
        <f>H25</f>
        <v>26274036.44765</v>
      </c>
      <c r="D34" s="100">
        <v>1.0760000000000001</v>
      </c>
      <c r="E34" s="55">
        <f t="shared" ref="E34:E41" si="3">C34*D34</f>
        <v>28270863.217671402</v>
      </c>
      <c r="F34" s="55">
        <f t="shared" ref="F34:F41" si="4">E34*0.2</f>
        <v>5654172.6435342804</v>
      </c>
      <c r="G34" s="55">
        <f t="shared" ref="G34:G41" si="5">E34+F34</f>
        <v>33925035.861205682</v>
      </c>
      <c r="H34" s="55">
        <f t="shared" ref="H34:H42" si="6">I34*1.2</f>
        <v>10177510.758361705</v>
      </c>
      <c r="I34" s="55">
        <f t="shared" si="2"/>
        <v>8481258.9653014205</v>
      </c>
      <c r="J34" s="73">
        <f>I34/1000</f>
        <v>8481.2589653014202</v>
      </c>
      <c r="K34" s="74"/>
      <c r="L34" s="81"/>
      <c r="M34" s="101"/>
    </row>
    <row r="35" spans="1:16" ht="15.75" x14ac:dyDescent="0.25">
      <c r="A35" s="98">
        <v>3</v>
      </c>
      <c r="B35" s="92" t="s">
        <v>3</v>
      </c>
      <c r="C35" s="102">
        <f>H26</f>
        <v>31081097.074000001</v>
      </c>
      <c r="D35" s="100">
        <v>1.0760000000000001</v>
      </c>
      <c r="E35" s="55">
        <f t="shared" si="3"/>
        <v>33443260.451624002</v>
      </c>
      <c r="F35" s="55">
        <f t="shared" si="4"/>
        <v>6688652.0903248005</v>
      </c>
      <c r="G35" s="55">
        <f t="shared" si="5"/>
        <v>40131912.541948803</v>
      </c>
      <c r="H35" s="55">
        <f t="shared" si="6"/>
        <v>12039573.76258464</v>
      </c>
      <c r="I35" s="55">
        <f t="shared" si="2"/>
        <v>10032978.135487201</v>
      </c>
      <c r="J35" s="73">
        <f>I35/1000</f>
        <v>10032.978135487201</v>
      </c>
      <c r="K35" s="74"/>
      <c r="L35" s="81"/>
      <c r="M35" s="101"/>
    </row>
    <row r="36" spans="1:16" ht="15.75" x14ac:dyDescent="0.25">
      <c r="A36" s="98">
        <v>4</v>
      </c>
      <c r="B36" s="92" t="s">
        <v>7</v>
      </c>
      <c r="C36" s="102">
        <f>SUM(C37:C41)</f>
        <v>10264045.274500398</v>
      </c>
      <c r="D36" s="100">
        <v>1.0760000000000001</v>
      </c>
      <c r="E36" s="55">
        <f t="shared" si="3"/>
        <v>11044112.71536243</v>
      </c>
      <c r="F36" s="55">
        <f t="shared" si="4"/>
        <v>2208822.5430724858</v>
      </c>
      <c r="G36" s="55">
        <f t="shared" si="5"/>
        <v>13252935.258434916</v>
      </c>
      <c r="H36" s="55">
        <f t="shared" si="6"/>
        <v>3975880.5775304744</v>
      </c>
      <c r="I36" s="55">
        <f t="shared" si="2"/>
        <v>3313233.814608729</v>
      </c>
      <c r="J36" s="73">
        <f>I36/1000</f>
        <v>3313.2338146087291</v>
      </c>
      <c r="K36" s="74"/>
      <c r="L36" s="81"/>
      <c r="M36" s="101"/>
    </row>
    <row r="37" spans="1:16" ht="15.75" x14ac:dyDescent="0.25">
      <c r="A37" s="83" t="s">
        <v>355</v>
      </c>
      <c r="B37" s="92" t="s">
        <v>4</v>
      </c>
      <c r="C37" s="102">
        <f>SUM(C33:C35)*J37</f>
        <v>600852.37877280544</v>
      </c>
      <c r="D37" s="100">
        <v>1.0760000000000001</v>
      </c>
      <c r="E37" s="55">
        <f t="shared" si="3"/>
        <v>646517.1595595387</v>
      </c>
      <c r="F37" s="55">
        <f t="shared" si="4"/>
        <v>129303.43191190774</v>
      </c>
      <c r="G37" s="55">
        <f t="shared" si="5"/>
        <v>775820.59147144645</v>
      </c>
      <c r="H37" s="55">
        <f t="shared" si="6"/>
        <v>232746.17744143392</v>
      </c>
      <c r="I37" s="55">
        <f t="shared" si="2"/>
        <v>193955.14786786161</v>
      </c>
      <c r="J37" s="103">
        <v>9.7000000000000003E-3</v>
      </c>
      <c r="K37" s="74"/>
      <c r="L37" s="81"/>
      <c r="M37" s="101"/>
    </row>
    <row r="38" spans="1:16" ht="15.75" x14ac:dyDescent="0.25">
      <c r="A38" s="83" t="s">
        <v>356</v>
      </c>
      <c r="B38" s="104" t="s">
        <v>38</v>
      </c>
      <c r="C38" s="102">
        <f>SUM(C33:C35)*J38</f>
        <v>1325591.8459523746</v>
      </c>
      <c r="D38" s="100">
        <v>1.0760000000000001</v>
      </c>
      <c r="E38" s="55">
        <f t="shared" si="3"/>
        <v>1426336.8262447552</v>
      </c>
      <c r="F38" s="55">
        <f t="shared" si="4"/>
        <v>285267.36524895107</v>
      </c>
      <c r="G38" s="55">
        <f t="shared" si="5"/>
        <v>1711604.1914937063</v>
      </c>
      <c r="H38" s="55">
        <f t="shared" si="6"/>
        <v>513481.25744811178</v>
      </c>
      <c r="I38" s="55">
        <f t="shared" si="2"/>
        <v>427901.04787342652</v>
      </c>
      <c r="J38" s="103">
        <v>2.1399999999999999E-2</v>
      </c>
      <c r="K38" s="74"/>
      <c r="L38" s="81"/>
      <c r="M38" s="101"/>
    </row>
    <row r="39" spans="1:16" ht="15.75" x14ac:dyDescent="0.25">
      <c r="A39" s="83" t="s">
        <v>357</v>
      </c>
      <c r="B39" s="104" t="s">
        <v>39</v>
      </c>
      <c r="C39" s="102">
        <f>SUM(C33:C35)*J39</f>
        <v>5228035.1307654409</v>
      </c>
      <c r="D39" s="100">
        <v>1.0760000000000001</v>
      </c>
      <c r="E39" s="55">
        <f t="shared" si="3"/>
        <v>5625365.800703615</v>
      </c>
      <c r="F39" s="55">
        <f t="shared" si="4"/>
        <v>1125073.160140723</v>
      </c>
      <c r="G39" s="55">
        <f t="shared" si="5"/>
        <v>6750438.9608443379</v>
      </c>
      <c r="H39" s="55">
        <f t="shared" si="6"/>
        <v>2025131.6882533012</v>
      </c>
      <c r="I39" s="55">
        <f t="shared" si="2"/>
        <v>1687609.7402110845</v>
      </c>
      <c r="J39" s="103">
        <v>8.4400000000000003E-2</v>
      </c>
      <c r="K39" s="74"/>
      <c r="L39" s="81"/>
      <c r="M39" s="101"/>
    </row>
    <row r="40" spans="1:16" ht="15.75" x14ac:dyDescent="0.25">
      <c r="A40" s="83" t="s">
        <v>358</v>
      </c>
      <c r="B40" s="92" t="s">
        <v>6</v>
      </c>
      <c r="C40" s="102">
        <f>SUM(C33:C35)*J40</f>
        <v>1765391.0097963871</v>
      </c>
      <c r="D40" s="100">
        <v>1.0760000000000001</v>
      </c>
      <c r="E40" s="55">
        <f t="shared" si="3"/>
        <v>1899560.7265409126</v>
      </c>
      <c r="F40" s="55">
        <f t="shared" si="4"/>
        <v>379912.14530818257</v>
      </c>
      <c r="G40" s="55">
        <f t="shared" si="5"/>
        <v>2279472.8718490954</v>
      </c>
      <c r="H40" s="55">
        <f t="shared" si="6"/>
        <v>683841.86155472847</v>
      </c>
      <c r="I40" s="55">
        <f t="shared" si="2"/>
        <v>569868.21796227375</v>
      </c>
      <c r="J40" s="103">
        <v>2.8500000000000001E-2</v>
      </c>
      <c r="K40" s="74"/>
      <c r="L40" s="81"/>
      <c r="M40" s="101"/>
    </row>
    <row r="41" spans="1:16" x14ac:dyDescent="0.25">
      <c r="A41" s="83" t="s">
        <v>359</v>
      </c>
      <c r="B41" s="92" t="s">
        <v>5</v>
      </c>
      <c r="C41" s="102">
        <f>SUM(C33:C35)*J41</f>
        <v>1344174.9092133895</v>
      </c>
      <c r="D41" s="100">
        <v>1.0760000000000001</v>
      </c>
      <c r="E41" s="55">
        <f t="shared" si="3"/>
        <v>1446332.2023136071</v>
      </c>
      <c r="F41" s="55">
        <f t="shared" si="4"/>
        <v>289266.44046272145</v>
      </c>
      <c r="G41" s="55">
        <f t="shared" si="5"/>
        <v>1735598.6427763286</v>
      </c>
      <c r="H41" s="55">
        <f t="shared" si="6"/>
        <v>520679.59283289849</v>
      </c>
      <c r="I41" s="55">
        <f t="shared" si="2"/>
        <v>433899.66069408209</v>
      </c>
      <c r="J41" s="105">
        <v>2.1700000000000001E-2</v>
      </c>
    </row>
    <row r="42" spans="1:16" x14ac:dyDescent="0.25">
      <c r="A42" s="89"/>
      <c r="B42" s="106" t="s">
        <v>360</v>
      </c>
      <c r="C42" s="102">
        <f>SUM(C33:C36)</f>
        <v>72207589.4778824</v>
      </c>
      <c r="D42" s="100">
        <v>1.0760000000000001</v>
      </c>
      <c r="E42" s="55">
        <f>SUM(E33:E36)</f>
        <v>77695366.278201461</v>
      </c>
      <c r="F42" s="55">
        <f>SUM(F33:F36)</f>
        <v>15539073.255640293</v>
      </c>
      <c r="G42" s="55">
        <f>SUM(G33:G36)</f>
        <v>93234439.533841759</v>
      </c>
      <c r="H42" s="55">
        <f t="shared" si="6"/>
        <v>27970331.860152524</v>
      </c>
      <c r="I42" s="55">
        <f t="shared" si="2"/>
        <v>23308609.883460436</v>
      </c>
      <c r="J42" s="64">
        <f>I42/1000</f>
        <v>23308.609883460435</v>
      </c>
    </row>
    <row r="44" spans="1:16" s="60" customFormat="1" ht="12.75" x14ac:dyDescent="0.2">
      <c r="A44" s="95" t="s">
        <v>28</v>
      </c>
      <c r="B44" s="95"/>
    </row>
    <row r="45" spans="1:16" s="61" customFormat="1" ht="67.5" customHeight="1" x14ac:dyDescent="0.25">
      <c r="A45" s="107" t="s">
        <v>29</v>
      </c>
      <c r="B45" s="110" t="s">
        <v>378</v>
      </c>
      <c r="C45" s="110"/>
      <c r="D45" s="110"/>
      <c r="E45" s="110"/>
      <c r="F45" s="110"/>
      <c r="G45" s="110"/>
    </row>
    <row r="46" spans="1:16" s="61" customFormat="1" ht="40.5" customHeight="1" x14ac:dyDescent="0.25">
      <c r="A46" s="107" t="s">
        <v>30</v>
      </c>
      <c r="B46" s="110" t="s">
        <v>361</v>
      </c>
      <c r="C46" s="110"/>
      <c r="D46" s="110"/>
      <c r="E46" s="110"/>
      <c r="F46" s="110"/>
      <c r="G46" s="110"/>
      <c r="H46" s="62"/>
      <c r="I46" s="62"/>
      <c r="J46" s="62" t="s">
        <v>369</v>
      </c>
      <c r="K46" s="61">
        <v>7.46</v>
      </c>
      <c r="M46" s="56" t="s">
        <v>334</v>
      </c>
      <c r="N46" s="57">
        <v>1.0369999999999999</v>
      </c>
      <c r="O46" s="56"/>
      <c r="P46" s="56"/>
    </row>
    <row r="47" spans="1:16" s="61" customFormat="1" ht="28.5" customHeight="1" x14ac:dyDescent="0.25">
      <c r="A47" s="107" t="s">
        <v>32</v>
      </c>
      <c r="B47" s="110" t="s">
        <v>33</v>
      </c>
      <c r="C47" s="110"/>
      <c r="D47" s="110"/>
      <c r="E47" s="110"/>
      <c r="F47" s="110"/>
      <c r="G47" s="110"/>
      <c r="J47" s="61" t="s">
        <v>367</v>
      </c>
      <c r="K47" s="61">
        <v>5.62</v>
      </c>
      <c r="M47" s="56" t="s">
        <v>335</v>
      </c>
      <c r="N47" s="57">
        <f>1.037*1.038</f>
        <v>1.076406</v>
      </c>
      <c r="O47" s="58"/>
      <c r="P47" s="58"/>
    </row>
    <row r="48" spans="1:16" s="60" customFormat="1" ht="16.5" customHeight="1" x14ac:dyDescent="0.2">
      <c r="A48" s="107" t="s">
        <v>34</v>
      </c>
      <c r="B48" s="61" t="s">
        <v>379</v>
      </c>
      <c r="C48" s="61"/>
      <c r="J48" s="60" t="s">
        <v>366</v>
      </c>
      <c r="K48" s="60">
        <v>6.16</v>
      </c>
      <c r="M48" s="56" t="s">
        <v>336</v>
      </c>
      <c r="N48" s="57">
        <f>1.037*1.038*1.038</f>
        <v>1.117309428</v>
      </c>
      <c r="O48" s="108"/>
      <c r="P48" s="108"/>
    </row>
    <row r="49" spans="1:16" s="60" customFormat="1" ht="15.75" customHeight="1" x14ac:dyDescent="0.2">
      <c r="A49" s="109" t="s">
        <v>35</v>
      </c>
      <c r="B49" s="61" t="s">
        <v>380</v>
      </c>
      <c r="C49" s="61"/>
      <c r="M49" s="56" t="s">
        <v>337</v>
      </c>
      <c r="N49" s="57">
        <f>1.037*1.038*1.038*1.038</f>
        <v>1.159767186264</v>
      </c>
      <c r="O49" s="108"/>
      <c r="P49" s="108"/>
    </row>
    <row r="50" spans="1:16" s="60" customFormat="1" ht="18.75" customHeight="1" x14ac:dyDescent="0.25">
      <c r="A50" s="109" t="s">
        <v>36</v>
      </c>
      <c r="B50" s="61" t="s">
        <v>41</v>
      </c>
      <c r="C50" s="61"/>
      <c r="M50" s="56"/>
      <c r="N50" s="58"/>
      <c r="O50" s="108"/>
      <c r="P50" s="108"/>
    </row>
    <row r="51" spans="1:16" s="60" customFormat="1" ht="12.75" x14ac:dyDescent="0.2">
      <c r="A51" s="94"/>
    </row>
    <row r="52" spans="1:16" x14ac:dyDescent="0.25">
      <c r="B52" s="61"/>
    </row>
  </sheetData>
  <dataConsolidate>
    <dataRefs count="1">
      <dataRef ref="B8:B287" sheet="Типовые 2 кв. 2021"/>
    </dataRefs>
  </dataConsolidate>
  <mergeCells count="14">
    <mergeCell ref="B45:G45"/>
    <mergeCell ref="B46:G46"/>
    <mergeCell ref="B47:G47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:G17" xr:uid="{00000000-0002-0000-0000-000000000000}">
      <formula1>$L$13:$L$15</formula1>
    </dataValidation>
    <dataValidation type="list" allowBlank="1" showInputMessage="1" showErrorMessage="1" sqref="G18:G23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217" activePane="bottomLeft" state="frozen"/>
      <selection pane="bottomLeft" activeCell="B229" sqref="B229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6" t="s">
        <v>46</v>
      </c>
      <c r="C3" s="116"/>
      <c r="D3" s="116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7"/>
      <c r="D6" s="117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3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4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4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4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4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4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4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4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4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4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4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4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4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4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4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4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4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4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4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4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4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4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4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4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4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4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4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4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4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4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4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4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4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4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4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4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4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4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4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4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4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4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4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4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4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4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4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4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4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4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4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4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4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4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4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4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4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4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4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4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4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4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4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4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4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4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4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4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4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4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4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4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4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4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4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4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4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4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4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4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4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4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4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4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4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4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4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4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4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4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4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4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4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4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4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4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4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4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4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4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4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4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4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4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4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4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4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4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4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4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4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4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4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4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4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4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4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4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4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4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4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4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4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4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4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4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4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4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4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4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4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4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4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4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4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4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4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4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4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4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4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4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4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4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4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4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4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4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4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4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4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4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4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4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4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4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4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4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4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4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4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4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4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4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4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4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4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4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4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4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4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4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4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4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4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4" t="s">
        <v>367</v>
      </c>
    </row>
    <row r="183" spans="1:6" x14ac:dyDescent="0.25">
      <c r="A183" s="31">
        <v>176</v>
      </c>
      <c r="B183" s="36" t="s">
        <v>374</v>
      </c>
      <c r="C183" s="37">
        <v>931769.18</v>
      </c>
      <c r="D183" s="35">
        <f t="shared" si="2"/>
        <v>776474.31666666677</v>
      </c>
      <c r="E183" s="35"/>
      <c r="F183" s="54" t="s">
        <v>367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4" t="s">
        <v>367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4" t="s">
        <v>367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4" t="s">
        <v>367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4" t="s">
        <v>367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4" t="s">
        <v>367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4" t="s">
        <v>367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4" t="s">
        <v>367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4" t="s">
        <v>367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4" t="s">
        <v>367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4" t="s">
        <v>367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4" t="s">
        <v>367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4" t="s">
        <v>367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4" t="s">
        <v>367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4" t="s">
        <v>367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4" t="s">
        <v>367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4" t="s">
        <v>367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4" t="s">
        <v>367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4" t="s">
        <v>367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4" t="s">
        <v>367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4" t="s">
        <v>367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4" t="s">
        <v>367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4" t="s">
        <v>367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4" t="s">
        <v>367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4" t="s">
        <v>367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4" t="s">
        <v>367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4" t="s">
        <v>367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4" t="s">
        <v>367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4" t="s">
        <v>367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4" t="s">
        <v>367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4" t="s">
        <v>367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4" t="s">
        <v>367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4" t="s">
        <v>367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4" t="s">
        <v>367</v>
      </c>
    </row>
    <row r="217" spans="1:6" x14ac:dyDescent="0.25">
      <c r="A217" s="31">
        <v>210</v>
      </c>
      <c r="B217" s="36" t="s">
        <v>370</v>
      </c>
      <c r="C217" s="37">
        <v>13602.64</v>
      </c>
      <c r="D217" s="35">
        <f t="shared" si="3"/>
        <v>11335.533333333333</v>
      </c>
      <c r="E217" s="35"/>
      <c r="F217" s="54" t="s">
        <v>367</v>
      </c>
    </row>
    <row r="218" spans="1:6" x14ac:dyDescent="0.25">
      <c r="A218" s="31">
        <v>211</v>
      </c>
      <c r="B218" s="36" t="s">
        <v>372</v>
      </c>
      <c r="C218" s="37">
        <v>59787.55</v>
      </c>
      <c r="D218" s="35">
        <f t="shared" si="3"/>
        <v>49822.958333333336</v>
      </c>
      <c r="E218" s="35"/>
      <c r="F218" s="54" t="s">
        <v>367</v>
      </c>
    </row>
    <row r="219" spans="1:6" x14ac:dyDescent="0.25">
      <c r="A219" s="31">
        <v>212</v>
      </c>
      <c r="B219" s="36" t="s">
        <v>371</v>
      </c>
      <c r="C219" s="37">
        <v>107.95</v>
      </c>
      <c r="D219" s="35">
        <f t="shared" si="3"/>
        <v>89.958333333333343</v>
      </c>
      <c r="E219" s="35"/>
      <c r="F219" s="54" t="s">
        <v>367</v>
      </c>
    </row>
    <row r="220" spans="1:6" x14ac:dyDescent="0.25">
      <c r="A220" s="31">
        <v>213</v>
      </c>
      <c r="B220" s="36" t="s">
        <v>373</v>
      </c>
      <c r="C220" s="37">
        <v>1361256.73</v>
      </c>
      <c r="D220" s="35">
        <f t="shared" si="3"/>
        <v>1134380.6083333334</v>
      </c>
      <c r="E220" s="35"/>
      <c r="F220" s="54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4" t="s">
        <v>368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4" t="s">
        <v>368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4" t="s">
        <v>368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4" t="s">
        <v>368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4" t="s">
        <v>368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4" t="s">
        <v>368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4" t="s">
        <v>368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4" t="s">
        <v>368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4" t="s">
        <v>368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4" t="s">
        <v>368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4" t="s">
        <v>368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4" t="s">
        <v>368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4" t="s">
        <v>368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4" t="s">
        <v>368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4" t="s">
        <v>368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4" t="s">
        <v>368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4" t="s">
        <v>368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4" t="s">
        <v>368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4" t="s">
        <v>368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4" t="s">
        <v>368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4" t="s">
        <v>368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4" t="s">
        <v>368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4" t="s">
        <v>368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4" t="s">
        <v>368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4" t="s">
        <v>368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4" t="s">
        <v>368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4" t="s">
        <v>368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4" t="s">
        <v>368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4" t="s">
        <v>368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4" t="s">
        <v>368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4" t="s">
        <v>368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4" t="s">
        <v>368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4" t="s">
        <v>368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4" t="s">
        <v>368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4" t="s">
        <v>368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4" t="s">
        <v>368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4" t="s">
        <v>368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4" t="s">
        <v>368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4" t="s">
        <v>368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4" t="s">
        <v>368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4" t="s">
        <v>368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4" t="s">
        <v>368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4" t="s">
        <v>368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4" t="s">
        <v>368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4" t="s">
        <v>368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4" t="s">
        <v>368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4" t="s">
        <v>368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4" t="s">
        <v>368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4" t="s">
        <v>368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4" t="s">
        <v>368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4" t="s">
        <v>368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4" t="s">
        <v>367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4" t="s">
        <v>367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4" t="s">
        <v>367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4" t="s">
        <v>366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4" t="s">
        <v>366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4" t="s">
        <v>366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4" t="s">
        <v>368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4" t="s">
        <v>368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4" t="s">
        <v>368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4" t="s">
        <v>368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4" t="s">
        <v>368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4" t="s">
        <v>368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4" t="s">
        <v>368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4" t="s">
        <v>368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4" t="s">
        <v>368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4" t="s">
        <v>368</v>
      </c>
    </row>
    <row r="288" spans="1:6" x14ac:dyDescent="0.25">
      <c r="A288" s="31">
        <v>281</v>
      </c>
      <c r="B288" s="34" t="s">
        <v>362</v>
      </c>
      <c r="C288" s="46">
        <v>157021.46</v>
      </c>
      <c r="D288" s="46">
        <f t="shared" ref="D288:D289" si="5">C288/1.2</f>
        <v>130851.21666666666</v>
      </c>
      <c r="E288" s="46"/>
      <c r="F288" s="54" t="s">
        <v>366</v>
      </c>
    </row>
    <row r="289" spans="1:6" x14ac:dyDescent="0.25">
      <c r="A289" s="31">
        <v>282</v>
      </c>
      <c r="B289" s="34" t="s">
        <v>363</v>
      </c>
      <c r="C289" s="46">
        <v>8120.62</v>
      </c>
      <c r="D289" s="46">
        <f t="shared" si="5"/>
        <v>6767.1833333333334</v>
      </c>
      <c r="E289" s="46"/>
      <c r="F289" s="54" t="s">
        <v>366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2022-06-29T13:44:39Z</dcterms:modified>
</cp:coreProperties>
</file>