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8_{B1B2B7C1-B1AD-49F9-B65E-E30664DE06CC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Анализ рынка" sheetId="3" r:id="rId1"/>
    <sheet name="Расчет стоимости" sheetId="4" r:id="rId2"/>
  </sheets>
  <definedNames>
    <definedName name="_xlnm._FilterDatabase" localSheetId="1" hidden="1">'Расчет стоимости'!$A$5:$AD$9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I9" i="3"/>
  <c r="H9" i="3"/>
  <c r="G9" i="3"/>
  <c r="F9" i="3"/>
  <c r="E9" i="3"/>
  <c r="J7" i="4" l="1"/>
  <c r="I7" i="4" s="1"/>
  <c r="Y10" i="4" l="1"/>
  <c r="V10" i="4"/>
  <c r="S10" i="4"/>
  <c r="P10" i="4"/>
  <c r="M10" i="4"/>
  <c r="W8" i="4" l="1"/>
  <c r="T8" i="4"/>
  <c r="Q8" i="4"/>
  <c r="N8" i="4"/>
  <c r="K8" i="4"/>
  <c r="Z7" i="4"/>
  <c r="Y7" i="4"/>
  <c r="X7" i="4" s="1"/>
  <c r="V7" i="4"/>
  <c r="U7" i="4" s="1"/>
  <c r="S7" i="4"/>
  <c r="R7" i="4" s="1"/>
  <c r="P7" i="4"/>
  <c r="O7" i="4" s="1"/>
  <c r="M7" i="4"/>
  <c r="L7" i="4" s="1"/>
  <c r="F7" i="4"/>
  <c r="Z6" i="4"/>
  <c r="J6" i="4"/>
  <c r="J8" i="4" s="1"/>
  <c r="J9" i="4" s="1"/>
  <c r="Z8" i="4" l="1"/>
  <c r="M6" i="4"/>
  <c r="L6" i="4" s="1"/>
  <c r="L8" i="4" s="1"/>
  <c r="S6" i="4"/>
  <c r="R6" i="4" s="1"/>
  <c r="R8" i="4" s="1"/>
  <c r="R9" i="4" s="1"/>
  <c r="AB7" i="4"/>
  <c r="I6" i="4"/>
  <c r="I8" i="4" s="1"/>
  <c r="I9" i="4" s="1"/>
  <c r="AA7" i="4"/>
  <c r="P6" i="4"/>
  <c r="V6" i="4"/>
  <c r="F6" i="4"/>
  <c r="Y6" i="4"/>
  <c r="M8" i="4" l="1"/>
  <c r="M9" i="4" s="1"/>
  <c r="S8" i="4"/>
  <c r="S9" i="4" s="1"/>
  <c r="AB6" i="4"/>
  <c r="AB8" i="4" s="1"/>
  <c r="E13" i="3" s="1"/>
  <c r="U6" i="4"/>
  <c r="U8" i="4" s="1"/>
  <c r="U9" i="4" s="1"/>
  <c r="V8" i="4"/>
  <c r="V9" i="4" s="1"/>
  <c r="P8" i="4"/>
  <c r="P9" i="4" s="1"/>
  <c r="O6" i="4"/>
  <c r="O8" i="4" s="1"/>
  <c r="O9" i="4" s="1"/>
  <c r="L9" i="4"/>
  <c r="X6" i="4"/>
  <c r="X8" i="4" s="1"/>
  <c r="X9" i="4" s="1"/>
  <c r="Y8" i="4"/>
  <c r="Y9" i="4" s="1"/>
  <c r="AB9" i="4" l="1"/>
  <c r="E16" i="3" s="1"/>
  <c r="AA6" i="4"/>
  <c r="AA9" i="4"/>
  <c r="D16" i="3" s="1"/>
  <c r="AA8" i="4"/>
  <c r="D13" i="3" s="1"/>
</calcChain>
</file>

<file path=xl/sharedStrings.xml><?xml version="1.0" encoding="utf-8"?>
<sst xmlns="http://schemas.openxmlformats.org/spreadsheetml/2006/main" count="76" uniqueCount="45">
  <si>
    <t>№</t>
  </si>
  <si>
    <t>Наименование</t>
  </si>
  <si>
    <t>1.</t>
  </si>
  <si>
    <t>1.1.</t>
  </si>
  <si>
    <t>1.2.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</si>
  <si>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</si>
  <si>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</si>
  <si>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</si>
  <si>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</si>
  <si>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</si>
  <si>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</si>
  <si>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</si>
  <si>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тыс. руб</t>
  </si>
  <si>
    <t>Год КП</t>
  </si>
  <si>
    <t>2.</t>
  </si>
  <si>
    <t>4.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</si>
  <si>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</si>
  <si>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 (в текущих ценах)</t>
  </si>
  <si>
    <t>Стоимость проекта, определенная в соответствии с Положением о закупочной деятельности АО "ЛОЭСК" (в прогнозных ценах)</t>
  </si>
  <si>
    <t>ООО "ТЕХИНКОМ ПИТЕР"</t>
  </si>
  <si>
    <t>ООО "РусКомТранс"</t>
  </si>
  <si>
    <t>в тыс. руб.</t>
  </si>
  <si>
    <t>ВСЕГО</t>
  </si>
  <si>
    <t>Марка, модель</t>
  </si>
  <si>
    <t>НАИМЕНОВАНИЕ ИНВЕСТИЦИОННОГО ПРОЕКТА</t>
  </si>
  <si>
    <t>Наименование инвестиционного проекта</t>
  </si>
  <si>
    <t>Количество</t>
  </si>
  <si>
    <t>Стоимость, без НДС</t>
  </si>
  <si>
    <t>Стоимость, с НДС</t>
  </si>
  <si>
    <t>Модель автотранспорта</t>
  </si>
  <si>
    <t>Расчет оценки полной стоимости по титулу:</t>
  </si>
  <si>
    <t>Итого в прогнозных ценах соответствующих лет</t>
  </si>
  <si>
    <t>Итого в текущих ценах</t>
  </si>
  <si>
    <t>Индексы-дефляторы</t>
  </si>
  <si>
    <t>Инвестиции в основной капитал</t>
  </si>
  <si>
    <t>дефлятор</t>
  </si>
  <si>
    <t>Цена за ед. в текущих ценах, без НДС</t>
  </si>
  <si>
    <t>Цена за ед. в текущих ценах, с НДС</t>
  </si>
  <si>
    <t>3.</t>
  </si>
  <si>
    <t>ООО "ПарнасАвтоКомплекс"</t>
  </si>
  <si>
    <t>Приобретение автогидроподъемников (АГП) и бурильно-крановых машин (БКМ)  -  26 шт.</t>
  </si>
  <si>
    <t>Автогидроподъемник</t>
  </si>
  <si>
    <t>Бурильно-Крановая машина</t>
  </si>
  <si>
    <t>Приобретение автогидроподъемников (АГП) и бурильно-крановых машин (БКМ) -  26 шт.</t>
  </si>
  <si>
    <t>Бурильно-крановая машина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</si>
</sst>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  <numFmt numFmtId="166" formatCode="#,##0.00000"/>
    <numFmt numFmtId="167" formatCode="_-* #,##0.0000\ _₽_-;\-* #,##0.00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4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7" fillId="0" borderId="1" xfId="3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4" fontId="7" fillId="0" borderId="0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49" fontId="10" fillId="0" borderId="0" xfId="3" applyNumberFormat="1" applyFont="1" applyFill="1" applyBorder="1" applyAlignment="1" applyProtection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7" fillId="0" borderId="1" xfId="2" applyNumberFormat="1" applyFont="1" applyFill="1" applyBorder="1" applyAlignment="1">
      <alignment horizontal="center" vertical="center"/>
    </xf>
    <xf numFmtId="166" fontId="7" fillId="0" borderId="0" xfId="2" applyNumberFormat="1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7" fillId="0" borderId="1" xfId="2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164" fontId="2" fillId="0" borderId="0" xfId="0" applyNumberFormat="1" applyFont="1" applyProtection="1">
      <protection locked="0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tabSelected="1" zoomScale="85" zoomScaleNormal="85" zoomScaleSheetLayoutView="85" workbookViewId="0">
      <selection activeCell="H19" sqref="H19"/>
    </sheetView>
  </sheetViews>
  <sheetFormatPr defaultColWidth="8.85546875" defaultRowHeight="15" x14ac:dyDescent="0.25"/>
  <cols>
    <col min="1" max="1" width="4.140625" style="1" bestFit="1" customWidth="1"/>
    <col min="2" max="2" width="60.28515625" style="1" customWidth="1"/>
    <col min="3" max="3" width="8.42578125" style="1" bestFit="1" customWidth="1"/>
    <col min="4" max="4" width="13.5703125" style="45" customWidth="1"/>
    <col min="5" max="13" width="13.57031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16</v>
      </c>
      <c r="B3" s="3"/>
      <c r="C3" s="3"/>
      <c r="D3" s="46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E5" s="4"/>
      <c r="F5" s="4"/>
      <c r="G5" s="4"/>
      <c r="H5" s="4"/>
      <c r="I5" s="4"/>
      <c r="J5" s="4"/>
      <c r="M5" s="5" t="s">
        <v>12</v>
      </c>
    </row>
    <row r="6" spans="1:13" x14ac:dyDescent="0.25">
      <c r="A6" s="53" t="s">
        <v>0</v>
      </c>
      <c r="B6" s="54" t="s">
        <v>1</v>
      </c>
      <c r="C6" s="55"/>
      <c r="D6" s="53" t="s">
        <v>5</v>
      </c>
      <c r="E6" s="6" t="s">
        <v>6</v>
      </c>
      <c r="F6" s="6"/>
      <c r="G6" s="6"/>
      <c r="H6" s="6" t="s">
        <v>7</v>
      </c>
      <c r="I6" s="6"/>
      <c r="J6" s="6"/>
      <c r="K6" s="6" t="s">
        <v>8</v>
      </c>
      <c r="L6" s="6"/>
      <c r="M6" s="6"/>
    </row>
    <row r="7" spans="1:13" x14ac:dyDescent="0.25">
      <c r="A7" s="53"/>
      <c r="B7" s="56"/>
      <c r="C7" s="57"/>
      <c r="D7" s="53"/>
      <c r="E7" s="6" t="s">
        <v>19</v>
      </c>
      <c r="F7" s="6"/>
      <c r="G7" s="6"/>
      <c r="H7" s="6" t="s">
        <v>20</v>
      </c>
      <c r="I7" s="6"/>
      <c r="J7" s="6"/>
      <c r="K7" s="6" t="s">
        <v>39</v>
      </c>
      <c r="L7" s="6"/>
      <c r="M7" s="6"/>
    </row>
    <row r="8" spans="1:13" x14ac:dyDescent="0.25">
      <c r="A8" s="53"/>
      <c r="B8" s="58"/>
      <c r="C8" s="59"/>
      <c r="D8" s="53"/>
      <c r="E8" s="9" t="s">
        <v>9</v>
      </c>
      <c r="F8" s="9" t="s">
        <v>10</v>
      </c>
      <c r="G8" s="9" t="s">
        <v>11</v>
      </c>
      <c r="H8" s="9" t="s">
        <v>9</v>
      </c>
      <c r="I8" s="9" t="s">
        <v>10</v>
      </c>
      <c r="J8" s="9" t="s">
        <v>11</v>
      </c>
      <c r="K8" s="9" t="s">
        <v>9</v>
      </c>
      <c r="L8" s="9" t="s">
        <v>10</v>
      </c>
      <c r="M8" s="9" t="s">
        <v>11</v>
      </c>
    </row>
    <row r="9" spans="1:13" s="40" customFormat="1" ht="31.5" customHeight="1" x14ac:dyDescent="0.25">
      <c r="A9" s="38" t="s">
        <v>2</v>
      </c>
      <c r="B9" s="68" t="s">
        <v>40</v>
      </c>
      <c r="C9" s="67"/>
      <c r="D9" s="10">
        <v>26</v>
      </c>
      <c r="E9" s="39">
        <f>SUMPRODUCT(E10:E11,$D$10:$D$11)</f>
        <v>255333.33325999998</v>
      </c>
      <c r="F9" s="39">
        <f t="shared" ref="F9:M9" si="0">SUMPRODUCT(F10:F11,$D$10:$D$11)</f>
        <v>51066.666740000001</v>
      </c>
      <c r="G9" s="39">
        <f t="shared" si="0"/>
        <v>306400</v>
      </c>
      <c r="H9" s="39">
        <f t="shared" si="0"/>
        <v>253966.66667999999</v>
      </c>
      <c r="I9" s="39">
        <f t="shared" si="0"/>
        <v>50793.333319999998</v>
      </c>
      <c r="J9" s="39">
        <f t="shared" si="0"/>
        <v>304760</v>
      </c>
      <c r="K9" s="39">
        <f t="shared" si="0"/>
        <v>257000.00006000002</v>
      </c>
      <c r="L9" s="39">
        <f t="shared" si="0"/>
        <v>51399.999940000002</v>
      </c>
      <c r="M9" s="39">
        <f t="shared" si="0"/>
        <v>308400</v>
      </c>
    </row>
    <row r="10" spans="1:13" s="43" customFormat="1" x14ac:dyDescent="0.25">
      <c r="A10" s="41" t="s">
        <v>3</v>
      </c>
      <c r="B10" s="71" t="s">
        <v>41</v>
      </c>
      <c r="C10" s="72"/>
      <c r="D10" s="47">
        <v>22</v>
      </c>
      <c r="E10" s="42">
        <v>9833.3333299999995</v>
      </c>
      <c r="F10" s="42">
        <v>1966.6666700000001</v>
      </c>
      <c r="G10" s="42">
        <v>11800</v>
      </c>
      <c r="H10" s="42">
        <v>9750</v>
      </c>
      <c r="I10" s="42">
        <v>1950</v>
      </c>
      <c r="J10" s="42">
        <v>11700</v>
      </c>
      <c r="K10" s="42">
        <v>9916.6666700000005</v>
      </c>
      <c r="L10" s="42">
        <v>1983.3333299999999</v>
      </c>
      <c r="M10" s="42">
        <v>11900</v>
      </c>
    </row>
    <row r="11" spans="1:13" s="40" customFormat="1" x14ac:dyDescent="0.25">
      <c r="A11" s="38" t="s">
        <v>4</v>
      </c>
      <c r="B11" s="52" t="s">
        <v>42</v>
      </c>
      <c r="C11" s="44"/>
      <c r="D11" s="7">
        <v>4</v>
      </c>
      <c r="E11" s="39">
        <v>9750</v>
      </c>
      <c r="F11" s="39">
        <v>1950</v>
      </c>
      <c r="G11" s="39">
        <v>11700</v>
      </c>
      <c r="H11" s="39">
        <v>9866.6666700000005</v>
      </c>
      <c r="I11" s="39">
        <v>1973.3333299999999</v>
      </c>
      <c r="J11" s="39">
        <v>11840</v>
      </c>
      <c r="K11" s="39">
        <v>9708.3333299999995</v>
      </c>
      <c r="L11" s="39">
        <v>1941.6666700000001</v>
      </c>
      <c r="M11" s="39">
        <v>11650</v>
      </c>
    </row>
    <row r="12" spans="1:13" ht="21" customHeight="1" x14ac:dyDescent="0.25">
      <c r="A12" s="60" t="s">
        <v>14</v>
      </c>
      <c r="B12" s="62" t="s">
        <v>17</v>
      </c>
      <c r="C12" s="63"/>
      <c r="D12" s="7" t="s">
        <v>9</v>
      </c>
      <c r="E12" s="8" t="s">
        <v>11</v>
      </c>
    </row>
    <row r="13" spans="1:13" ht="21" customHeight="1" x14ac:dyDescent="0.25">
      <c r="A13" s="61"/>
      <c r="B13" s="64"/>
      <c r="C13" s="65"/>
      <c r="D13" s="11">
        <f>'Расчет стоимости'!AA8</f>
        <v>255433.33333333334</v>
      </c>
      <c r="E13" s="12">
        <f>'Расчет стоимости'!AB8</f>
        <v>306520</v>
      </c>
      <c r="G13" s="79"/>
      <c r="J13" s="79"/>
      <c r="M13" s="79"/>
    </row>
    <row r="14" spans="1:13" ht="19.5" customHeight="1" x14ac:dyDescent="0.25">
      <c r="A14" s="7" t="s">
        <v>38</v>
      </c>
      <c r="B14" s="66" t="s">
        <v>13</v>
      </c>
      <c r="C14" s="67"/>
      <c r="D14" s="69">
        <v>2024</v>
      </c>
      <c r="E14" s="70"/>
    </row>
    <row r="15" spans="1:13" ht="19.5" customHeight="1" x14ac:dyDescent="0.25">
      <c r="A15" s="60" t="s">
        <v>15</v>
      </c>
      <c r="B15" s="62" t="s">
        <v>18</v>
      </c>
      <c r="C15" s="63"/>
      <c r="D15" s="7" t="s">
        <v>9</v>
      </c>
      <c r="E15" s="8" t="s">
        <v>11</v>
      </c>
    </row>
    <row r="16" spans="1:13" ht="26.25" customHeight="1" x14ac:dyDescent="0.25">
      <c r="A16" s="61"/>
      <c r="B16" s="64"/>
      <c r="C16" s="65"/>
      <c r="D16" s="13">
        <f>'Расчет стоимости'!AA9</f>
        <v>288777.46078489453</v>
      </c>
      <c r="E16" s="13">
        <f>'Расчет стоимости'!AB9</f>
        <v>346532.9529418734</v>
      </c>
    </row>
  </sheetData>
  <mergeCells count="11">
    <mergeCell ref="D6:D8"/>
    <mergeCell ref="B9:C9"/>
    <mergeCell ref="B15:C16"/>
    <mergeCell ref="D14:E14"/>
    <mergeCell ref="B10:C10"/>
    <mergeCell ref="A6:A8"/>
    <mergeCell ref="B6:C8"/>
    <mergeCell ref="A12:A13"/>
    <mergeCell ref="B12:C13"/>
    <mergeCell ref="A15:A16"/>
    <mergeCell ref="B14:C14"/>
  </mergeCells>
  <dataValidations disablePrompts="1" count="1">
    <dataValidation type="list" allowBlank="1" showInputMessage="1" showErrorMessage="1" sqref="D14:E14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4"/>
  <sheetViews>
    <sheetView topLeftCell="C1" zoomScale="80" zoomScaleNormal="80" workbookViewId="0">
      <pane xSplit="2" ySplit="5" topLeftCell="E6" activePane="bottomRight" state="frozen"/>
      <selection activeCell="C1" sqref="C1"/>
      <selection pane="topRight" activeCell="E1" sqref="E1"/>
      <selection pane="bottomLeft" activeCell="C3" sqref="C3"/>
      <selection pane="bottomRight" activeCell="D3" sqref="D3"/>
    </sheetView>
  </sheetViews>
  <sheetFormatPr defaultRowHeight="15.75" x14ac:dyDescent="0.25"/>
  <cols>
    <col min="1" max="1" width="12.42578125" style="14" hidden="1" customWidth="1"/>
    <col min="2" max="2" width="15.42578125" style="14" hidden="1" customWidth="1"/>
    <col min="3" max="3" width="3.85546875" style="14" customWidth="1"/>
    <col min="4" max="4" width="36.42578125" style="15" customWidth="1"/>
    <col min="5" max="5" width="33.28515625" style="14" customWidth="1"/>
    <col min="6" max="6" width="12.42578125" style="14" customWidth="1"/>
    <col min="7" max="7" width="12.7109375" style="14" customWidth="1"/>
    <col min="8" max="8" width="8.42578125" style="14" customWidth="1"/>
    <col min="9" max="9" width="14.42578125" style="16" bestFit="1" customWidth="1"/>
    <col min="10" max="10" width="14.85546875" style="16" customWidth="1"/>
    <col min="11" max="11" width="7.28515625" style="14" customWidth="1"/>
    <col min="12" max="13" width="13.5703125" style="16" customWidth="1"/>
    <col min="14" max="14" width="7.28515625" style="14" customWidth="1"/>
    <col min="15" max="16" width="13.5703125" style="16" customWidth="1"/>
    <col min="17" max="17" width="7.28515625" style="14" customWidth="1"/>
    <col min="18" max="19" width="13.5703125" style="16" customWidth="1"/>
    <col min="20" max="20" width="7.28515625" style="14" customWidth="1"/>
    <col min="21" max="21" width="13.5703125" style="14" customWidth="1"/>
    <col min="22" max="22" width="13.5703125" style="16" customWidth="1"/>
    <col min="23" max="23" width="7.28515625" style="14" customWidth="1"/>
    <col min="24" max="24" width="13.5703125" style="14" customWidth="1"/>
    <col min="25" max="25" width="13.5703125" style="16" customWidth="1"/>
    <col min="26" max="26" width="7.28515625" style="14" customWidth="1"/>
    <col min="27" max="28" width="13.5703125" style="14" customWidth="1"/>
    <col min="29" max="29" width="9.140625" style="17"/>
    <col min="30" max="30" width="12.42578125" style="17" bestFit="1" customWidth="1"/>
    <col min="31" max="16384" width="9.140625" style="14"/>
  </cols>
  <sheetData>
    <row r="2" spans="1:30" x14ac:dyDescent="0.25">
      <c r="D2" s="15" t="s">
        <v>30</v>
      </c>
      <c r="E2" s="34"/>
      <c r="F2" s="34" t="s">
        <v>43</v>
      </c>
    </row>
    <row r="3" spans="1:30" x14ac:dyDescent="0.25">
      <c r="AB3" s="18" t="s">
        <v>21</v>
      </c>
    </row>
    <row r="4" spans="1:30" s="17" customFormat="1" ht="24" customHeight="1" x14ac:dyDescent="0.25">
      <c r="A4" s="18"/>
      <c r="B4" s="18"/>
      <c r="C4" s="76" t="s">
        <v>0</v>
      </c>
      <c r="D4" s="77" t="s">
        <v>25</v>
      </c>
      <c r="E4" s="77" t="s">
        <v>29</v>
      </c>
      <c r="F4" s="78" t="s">
        <v>36</v>
      </c>
      <c r="G4" s="78" t="s">
        <v>37</v>
      </c>
      <c r="H4" s="76">
        <v>2024</v>
      </c>
      <c r="I4" s="76"/>
      <c r="J4" s="76"/>
      <c r="K4" s="76">
        <v>2025</v>
      </c>
      <c r="L4" s="76"/>
      <c r="M4" s="76"/>
      <c r="N4" s="76">
        <v>2026</v>
      </c>
      <c r="O4" s="76"/>
      <c r="P4" s="76"/>
      <c r="Q4" s="76">
        <v>2027</v>
      </c>
      <c r="R4" s="76"/>
      <c r="S4" s="76"/>
      <c r="T4" s="76">
        <v>2028</v>
      </c>
      <c r="U4" s="76"/>
      <c r="V4" s="76"/>
      <c r="W4" s="76">
        <v>2029</v>
      </c>
      <c r="X4" s="76"/>
      <c r="Y4" s="76"/>
      <c r="Z4" s="73" t="s">
        <v>22</v>
      </c>
      <c r="AA4" s="74"/>
      <c r="AB4" s="75"/>
    </row>
    <row r="5" spans="1:30" s="17" customFormat="1" ht="93.75" customHeight="1" x14ac:dyDescent="0.25">
      <c r="A5" s="18" t="s">
        <v>23</v>
      </c>
      <c r="B5" s="18" t="s">
        <v>24</v>
      </c>
      <c r="C5" s="76"/>
      <c r="D5" s="77"/>
      <c r="E5" s="77"/>
      <c r="F5" s="78"/>
      <c r="G5" s="78"/>
      <c r="H5" s="22" t="s">
        <v>26</v>
      </c>
      <c r="I5" s="21" t="s">
        <v>27</v>
      </c>
      <c r="J5" s="21" t="s">
        <v>28</v>
      </c>
      <c r="K5" s="22" t="s">
        <v>26</v>
      </c>
      <c r="L5" s="21" t="s">
        <v>27</v>
      </c>
      <c r="M5" s="21" t="s">
        <v>28</v>
      </c>
      <c r="N5" s="22" t="s">
        <v>26</v>
      </c>
      <c r="O5" s="21" t="s">
        <v>27</v>
      </c>
      <c r="P5" s="21" t="s">
        <v>28</v>
      </c>
      <c r="Q5" s="22" t="s">
        <v>26</v>
      </c>
      <c r="R5" s="21" t="s">
        <v>27</v>
      </c>
      <c r="S5" s="21" t="s">
        <v>28</v>
      </c>
      <c r="T5" s="22" t="s">
        <v>26</v>
      </c>
      <c r="U5" s="21" t="s">
        <v>27</v>
      </c>
      <c r="V5" s="21" t="s">
        <v>28</v>
      </c>
      <c r="W5" s="22" t="s">
        <v>26</v>
      </c>
      <c r="X5" s="21" t="s">
        <v>27</v>
      </c>
      <c r="Y5" s="21" t="s">
        <v>28</v>
      </c>
      <c r="Z5" s="22" t="s">
        <v>26</v>
      </c>
      <c r="AA5" s="21" t="s">
        <v>27</v>
      </c>
      <c r="AB5" s="21" t="s">
        <v>28</v>
      </c>
    </row>
    <row r="6" spans="1:30" s="17" customFormat="1" ht="90.75" customHeight="1" x14ac:dyDescent="0.25">
      <c r="A6" s="23"/>
      <c r="C6" s="24"/>
      <c r="D6" s="25" t="s">
        <v>43</v>
      </c>
      <c r="E6" s="26" t="s">
        <v>41</v>
      </c>
      <c r="F6" s="27">
        <f>G6/1.2</f>
        <v>9833.3333333333339</v>
      </c>
      <c r="G6" s="27">
        <v>11800</v>
      </c>
      <c r="H6" s="24">
        <v>1</v>
      </c>
      <c r="I6" s="28">
        <f t="shared" ref="I6:I7" si="0">J6/1.2</f>
        <v>9833.3333333333339</v>
      </c>
      <c r="J6" s="28">
        <f>$G6*H6</f>
        <v>11800</v>
      </c>
      <c r="K6" s="24">
        <v>5</v>
      </c>
      <c r="L6" s="27">
        <f>M6/1.2</f>
        <v>49166.666666666672</v>
      </c>
      <c r="M6" s="27">
        <f>$G6*K6</f>
        <v>59000</v>
      </c>
      <c r="N6" s="29">
        <v>3</v>
      </c>
      <c r="O6" s="27">
        <f t="shared" ref="O6:O7" si="1">P6/1.2</f>
        <v>29500</v>
      </c>
      <c r="P6" s="27">
        <f>$G6*N6</f>
        <v>35400</v>
      </c>
      <c r="Q6" s="29">
        <v>5</v>
      </c>
      <c r="R6" s="27">
        <f t="shared" ref="R6:R7" si="2">S6/1.2</f>
        <v>49166.666666666672</v>
      </c>
      <c r="S6" s="27">
        <f>$G6*Q6</f>
        <v>59000</v>
      </c>
      <c r="T6" s="29">
        <v>6</v>
      </c>
      <c r="U6" s="27">
        <f t="shared" ref="U6:U7" si="3">V6/1.2</f>
        <v>59000</v>
      </c>
      <c r="V6" s="27">
        <f>$G6*T6</f>
        <v>70800</v>
      </c>
      <c r="W6" s="29">
        <v>2</v>
      </c>
      <c r="X6" s="27">
        <f t="shared" ref="X6" si="4">Y6/1.2</f>
        <v>19666.666666666668</v>
      </c>
      <c r="Y6" s="27">
        <f>$G6*W6</f>
        <v>23600</v>
      </c>
      <c r="Z6" s="29">
        <f t="shared" ref="Z6:AB7" si="5">SUM(H6+K6+N6+Q6+T6+W6)</f>
        <v>22</v>
      </c>
      <c r="AA6" s="27">
        <f t="shared" si="5"/>
        <v>216333.33333333334</v>
      </c>
      <c r="AB6" s="27">
        <f t="shared" si="5"/>
        <v>259600</v>
      </c>
      <c r="AD6" s="30"/>
    </row>
    <row r="7" spans="1:30" s="17" customFormat="1" x14ac:dyDescent="0.25">
      <c r="A7" s="23"/>
      <c r="C7" s="24"/>
      <c r="D7" s="25"/>
      <c r="E7" s="26" t="s">
        <v>44</v>
      </c>
      <c r="F7" s="27">
        <f>G7/1.2</f>
        <v>9775</v>
      </c>
      <c r="G7" s="27">
        <v>11730</v>
      </c>
      <c r="H7" s="24">
        <v>0</v>
      </c>
      <c r="I7" s="28">
        <f t="shared" si="0"/>
        <v>0</v>
      </c>
      <c r="J7" s="28">
        <f>$G7*H7</f>
        <v>0</v>
      </c>
      <c r="K7" s="24">
        <v>2</v>
      </c>
      <c r="L7" s="27">
        <f t="shared" ref="L7" si="6">M7/1.2</f>
        <v>19550</v>
      </c>
      <c r="M7" s="27">
        <f>$G7*K7</f>
        <v>23460</v>
      </c>
      <c r="N7" s="24">
        <v>1</v>
      </c>
      <c r="O7" s="27">
        <f t="shared" si="1"/>
        <v>9775</v>
      </c>
      <c r="P7" s="27">
        <f>$G7*N7</f>
        <v>11730</v>
      </c>
      <c r="Q7" s="24">
        <v>0</v>
      </c>
      <c r="R7" s="27">
        <f t="shared" si="2"/>
        <v>0</v>
      </c>
      <c r="S7" s="27">
        <f>$G7*Q7</f>
        <v>0</v>
      </c>
      <c r="T7" s="24">
        <v>0</v>
      </c>
      <c r="U7" s="27">
        <f t="shared" si="3"/>
        <v>0</v>
      </c>
      <c r="V7" s="27">
        <f>$G7*T7</f>
        <v>0</v>
      </c>
      <c r="W7" s="24">
        <v>1</v>
      </c>
      <c r="X7" s="27">
        <f>Y7/1.2</f>
        <v>9775</v>
      </c>
      <c r="Y7" s="27">
        <f>$G7*W7</f>
        <v>11730</v>
      </c>
      <c r="Z7" s="24">
        <f t="shared" si="5"/>
        <v>4</v>
      </c>
      <c r="AA7" s="27">
        <f t="shared" si="5"/>
        <v>39100</v>
      </c>
      <c r="AB7" s="27">
        <f t="shared" si="5"/>
        <v>46920</v>
      </c>
    </row>
    <row r="8" spans="1:30" s="18" customFormat="1" x14ac:dyDescent="0.25">
      <c r="A8" s="35"/>
      <c r="C8" s="19"/>
      <c r="D8" s="20" t="s">
        <v>32</v>
      </c>
      <c r="E8" s="19"/>
      <c r="F8" s="33"/>
      <c r="G8" s="33"/>
      <c r="H8" s="36"/>
      <c r="I8" s="32">
        <f t="shared" ref="I8:Z8" si="7">SUM(I6:I7)</f>
        <v>9833.3333333333339</v>
      </c>
      <c r="J8" s="32">
        <f t="shared" si="7"/>
        <v>11800</v>
      </c>
      <c r="K8" s="37">
        <f t="shared" si="7"/>
        <v>7</v>
      </c>
      <c r="L8" s="32">
        <f t="shared" si="7"/>
        <v>68716.666666666672</v>
      </c>
      <c r="M8" s="32">
        <f t="shared" si="7"/>
        <v>82460</v>
      </c>
      <c r="N8" s="37">
        <f t="shared" si="7"/>
        <v>4</v>
      </c>
      <c r="O8" s="32">
        <f t="shared" si="7"/>
        <v>39275</v>
      </c>
      <c r="P8" s="32">
        <f t="shared" si="7"/>
        <v>47130</v>
      </c>
      <c r="Q8" s="37">
        <f t="shared" si="7"/>
        <v>5</v>
      </c>
      <c r="R8" s="32">
        <f t="shared" si="7"/>
        <v>49166.666666666672</v>
      </c>
      <c r="S8" s="32">
        <f t="shared" si="7"/>
        <v>59000</v>
      </c>
      <c r="T8" s="37">
        <f t="shared" si="7"/>
        <v>6</v>
      </c>
      <c r="U8" s="32">
        <f t="shared" si="7"/>
        <v>59000</v>
      </c>
      <c r="V8" s="32">
        <f t="shared" si="7"/>
        <v>70800</v>
      </c>
      <c r="W8" s="37">
        <f t="shared" si="7"/>
        <v>3</v>
      </c>
      <c r="X8" s="32">
        <f t="shared" si="7"/>
        <v>29441.666666666668</v>
      </c>
      <c r="Y8" s="32">
        <f t="shared" si="7"/>
        <v>35330</v>
      </c>
      <c r="Z8" s="37">
        <f t="shared" si="7"/>
        <v>26</v>
      </c>
      <c r="AA8" s="32">
        <f t="shared" ref="AA8:AA9" si="8">SUM(I8+L8+O8+R8+U8+X8)</f>
        <v>255433.33333333334</v>
      </c>
      <c r="AB8" s="32">
        <f>SUM(AB6:AB7)</f>
        <v>306520</v>
      </c>
    </row>
    <row r="9" spans="1:30" s="18" customFormat="1" ht="31.5" x14ac:dyDescent="0.25">
      <c r="A9" s="35"/>
      <c r="C9" s="19"/>
      <c r="D9" s="20" t="s">
        <v>31</v>
      </c>
      <c r="E9" s="19"/>
      <c r="F9" s="33"/>
      <c r="G9" s="33"/>
      <c r="H9" s="36"/>
      <c r="I9" s="32">
        <f>I8*$J$10</f>
        <v>9833.3333333333339</v>
      </c>
      <c r="J9" s="32">
        <f>J8*$J$10</f>
        <v>11800</v>
      </c>
      <c r="K9" s="19"/>
      <c r="L9" s="32">
        <f>L8*$M$10</f>
        <v>71988.94355733227</v>
      </c>
      <c r="M9" s="32">
        <f>M8*$M$10</f>
        <v>86386.732268798718</v>
      </c>
      <c r="N9" s="19"/>
      <c r="O9" s="32">
        <f>O8*$P$10</f>
        <v>43029.704790975178</v>
      </c>
      <c r="P9" s="32">
        <f>P8*$P$10</f>
        <v>51635.645749170209</v>
      </c>
      <c r="Q9" s="19"/>
      <c r="R9" s="32">
        <f>R8*$S$10</f>
        <v>56334.104548265015</v>
      </c>
      <c r="S9" s="32">
        <f>S8*$S$10</f>
        <v>67600.925457918012</v>
      </c>
      <c r="T9" s="19"/>
      <c r="U9" s="32">
        <f>U8*$V$10</f>
        <v>70697.018457815459</v>
      </c>
      <c r="V9" s="32">
        <f>V8*$V$10</f>
        <v>84836.422149378559</v>
      </c>
      <c r="W9" s="19"/>
      <c r="X9" s="32">
        <f>X8*$Y$10</f>
        <v>36894.356097173237</v>
      </c>
      <c r="Y9" s="32">
        <f>Y8*$Y$10</f>
        <v>44273.227316607888</v>
      </c>
      <c r="Z9" s="19"/>
      <c r="AA9" s="32">
        <f t="shared" si="8"/>
        <v>288777.46078489453</v>
      </c>
      <c r="AB9" s="32">
        <f>SUM(J9+M9+P9+S9+V9+Y9)</f>
        <v>346532.9529418734</v>
      </c>
    </row>
    <row r="10" spans="1:30" s="17" customFormat="1" x14ac:dyDescent="0.25">
      <c r="A10" s="23"/>
      <c r="C10" s="24"/>
      <c r="D10" s="25" t="s">
        <v>33</v>
      </c>
      <c r="E10" s="24"/>
      <c r="F10" s="31"/>
      <c r="G10" s="31"/>
      <c r="H10" s="24"/>
      <c r="I10" s="31"/>
      <c r="J10" s="50">
        <v>1</v>
      </c>
      <c r="K10" s="51"/>
      <c r="L10" s="50"/>
      <c r="M10" s="50">
        <f>F13</f>
        <v>1.0476198431821333</v>
      </c>
      <c r="N10" s="51"/>
      <c r="O10" s="51"/>
      <c r="P10" s="51">
        <f>F13*G13</f>
        <v>1.0956003766002591</v>
      </c>
      <c r="Q10" s="51"/>
      <c r="R10" s="51"/>
      <c r="S10" s="51">
        <f>F13*G13*H13</f>
        <v>1.1457783975918308</v>
      </c>
      <c r="T10" s="51"/>
      <c r="U10" s="51"/>
      <c r="V10" s="51">
        <f>F13*G13*H13*I13</f>
        <v>1.1982545501324655</v>
      </c>
      <c r="W10" s="51"/>
      <c r="X10" s="51"/>
      <c r="Y10" s="51">
        <f>F13*G13*H13*I13*J13</f>
        <v>1.2531340876481145</v>
      </c>
      <c r="Z10" s="19"/>
      <c r="AA10" s="19"/>
      <c r="AB10" s="33"/>
    </row>
    <row r="11" spans="1:30" x14ac:dyDescent="0.25">
      <c r="M11" s="49"/>
    </row>
    <row r="12" spans="1:30" x14ac:dyDescent="0.25">
      <c r="D12" s="25" t="s">
        <v>34</v>
      </c>
      <c r="E12" s="24">
        <v>2024</v>
      </c>
      <c r="F12" s="24">
        <v>2025</v>
      </c>
      <c r="G12" s="24">
        <v>2026</v>
      </c>
      <c r="H12" s="24">
        <v>2027</v>
      </c>
      <c r="I12" s="24">
        <v>2028</v>
      </c>
      <c r="J12" s="24">
        <v>2029</v>
      </c>
    </row>
    <row r="13" spans="1:30" x14ac:dyDescent="0.25">
      <c r="D13" s="26" t="s">
        <v>35</v>
      </c>
      <c r="E13" s="48">
        <v>1.0527260918901029</v>
      </c>
      <c r="F13" s="48">
        <v>1.0476198431821333</v>
      </c>
      <c r="G13" s="48">
        <v>1.0457995653006968</v>
      </c>
      <c r="H13" s="48">
        <v>1.0457995653006968</v>
      </c>
      <c r="I13" s="48">
        <v>1.0457995653006968</v>
      </c>
      <c r="J13" s="48">
        <v>1.0457995653006968</v>
      </c>
    </row>
    <row r="14" spans="1:30" x14ac:dyDescent="0.25">
      <c r="E14" s="15"/>
      <c r="F14" s="15"/>
      <c r="G14" s="15"/>
      <c r="H14" s="15"/>
      <c r="I14" s="15"/>
      <c r="J14" s="15"/>
      <c r="K14" s="15"/>
    </row>
  </sheetData>
  <mergeCells count="12">
    <mergeCell ref="C4:C5"/>
    <mergeCell ref="D4:D5"/>
    <mergeCell ref="E4:E5"/>
    <mergeCell ref="F4:F5"/>
    <mergeCell ref="G4:G5"/>
    <mergeCell ref="Z4:AB4"/>
    <mergeCell ref="H4:J4"/>
    <mergeCell ref="K4:M4"/>
    <mergeCell ref="N4:P4"/>
    <mergeCell ref="Q4:S4"/>
    <mergeCell ref="T4:V4"/>
    <mergeCell ref="W4:Y4"/>
  </mergeCells>
  <pageMargins left="0.7" right="0.7" top="0.75" bottom="0.75" header="0.3" footer="0.3"/>
  <pageSetup paperSize="9" scale="50" fitToHeight="0" orientation="landscape" r:id="rId1"/>
  <ignoredErrors>
    <ignoredError sqref="AA8:AB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рынка</vt:lpstr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2024-01-16T06:56:52Z</dcterms:modified>
</cp:coreProperties>
</file>