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O_23-1-17-1-08-03-0-0426\"/>
    </mc:Choice>
  </mc:AlternateContent>
  <xr:revisionPtr revIDLastSave="0" documentId="13_ncr:1_{85C169F2-EC94-4250-A0C4-F687252FA70F}" xr6:coauthVersionLast="36" xr6:coauthVersionMax="36" xr10:uidLastSave="{00000000-0000-0000-0000-000000000000}"/>
  <bookViews>
    <workbookView xWindow="0" yWindow="0" windowWidth="28800" windowHeight="12225" tabRatio="625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работ'!$A$1:$S$292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" i="4" l="1"/>
  <c r="P44" i="4" l="1"/>
  <c r="P45" i="4" s="1"/>
  <c r="P46" i="4" s="1"/>
  <c r="I39" i="4" l="1"/>
  <c r="M17" i="4" l="1"/>
  <c r="M18" i="4"/>
  <c r="M19" i="4"/>
  <c r="M20" i="4"/>
  <c r="M21" i="4"/>
  <c r="M22" i="4"/>
  <c r="M23" i="4"/>
  <c r="M24" i="4"/>
  <c r="M25" i="4"/>
  <c r="M26" i="4"/>
  <c r="M27" i="4"/>
  <c r="M28" i="4"/>
  <c r="M29" i="4"/>
  <c r="M16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N186" i="5"/>
  <c r="E186" i="5"/>
  <c r="P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N160" i="5"/>
  <c r="E160" i="5"/>
  <c r="P160" i="5" s="1"/>
  <c r="C160" i="5"/>
  <c r="L160" i="5" s="1"/>
  <c r="N159" i="5"/>
  <c r="H159" i="5"/>
  <c r="E159" i="5"/>
  <c r="P159" i="5" s="1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P145" i="5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H108" i="5"/>
  <c r="E108" i="5"/>
  <c r="C108" i="5" s="1"/>
  <c r="L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N82" i="5"/>
  <c r="H82" i="5"/>
  <c r="E82" i="5"/>
  <c r="P82" i="5" s="1"/>
  <c r="N81" i="5"/>
  <c r="E81" i="5"/>
  <c r="P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C83" i="5" l="1"/>
  <c r="L83" i="5" s="1"/>
  <c r="C152" i="5"/>
  <c r="L152" i="5" s="1"/>
  <c r="P95" i="5"/>
  <c r="C186" i="5"/>
  <c r="L186" i="5" s="1"/>
  <c r="C98" i="5"/>
  <c r="L98" i="5" s="1"/>
  <c r="C116" i="5"/>
  <c r="L116" i="5" s="1"/>
  <c r="I116" i="5" s="1"/>
  <c r="J116" i="5" s="1"/>
  <c r="C167" i="5"/>
  <c r="L167" i="5" s="1"/>
  <c r="I167" i="5" s="1"/>
  <c r="J167" i="5" s="1"/>
  <c r="P4" i="5"/>
  <c r="I4" i="5" s="1"/>
  <c r="J4" i="5" s="1"/>
  <c r="P148" i="5"/>
  <c r="I148" i="5" s="1"/>
  <c r="J148" i="5" s="1"/>
  <c r="I54" i="5"/>
  <c r="J54" i="5" s="1"/>
  <c r="I83" i="5"/>
  <c r="J83" i="5" s="1"/>
  <c r="C3" i="5"/>
  <c r="L3" i="5" s="1"/>
  <c r="I3" i="5" s="1"/>
  <c r="J3" i="5" s="1"/>
  <c r="C8" i="5"/>
  <c r="L8" i="5" s="1"/>
  <c r="I8" i="5" s="1"/>
  <c r="J8" i="5" s="1"/>
  <c r="C82" i="5"/>
  <c r="L82" i="5" s="1"/>
  <c r="I82" i="5" s="1"/>
  <c r="J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I113" i="5" s="1"/>
  <c r="J113" i="5" s="1"/>
  <c r="P120" i="5"/>
  <c r="I120" i="5" s="1"/>
  <c r="J120" i="5" s="1"/>
  <c r="P158" i="5"/>
  <c r="I158" i="5" s="1"/>
  <c r="J158" i="5" s="1"/>
  <c r="C163" i="5"/>
  <c r="L163" i="5" s="1"/>
  <c r="I163" i="5" s="1"/>
  <c r="J163" i="5" s="1"/>
  <c r="P118" i="5"/>
  <c r="I118" i="5" s="1"/>
  <c r="J118" i="5" s="1"/>
  <c r="I292" i="5"/>
  <c r="S292" i="5" s="1"/>
  <c r="C81" i="5"/>
  <c r="L81" i="5" s="1"/>
  <c r="I81" i="5" s="1"/>
  <c r="J81" i="5" s="1"/>
  <c r="C104" i="5"/>
  <c r="L104" i="5" s="1"/>
  <c r="I104" i="5" s="1"/>
  <c r="J104" i="5" s="1"/>
  <c r="C88" i="5"/>
  <c r="L88" i="5" s="1"/>
  <c r="I88" i="5" s="1"/>
  <c r="J88" i="5" s="1"/>
  <c r="C86" i="5"/>
  <c r="L86" i="5" s="1"/>
  <c r="I86" i="5" s="1"/>
  <c r="J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I183" i="5" s="1"/>
  <c r="J183" i="5" s="1"/>
  <c r="C111" i="5"/>
  <c r="L111" i="5" s="1"/>
  <c r="I111" i="5" s="1"/>
  <c r="J111" i="5" s="1"/>
  <c r="P79" i="5"/>
  <c r="I79" i="5" s="1"/>
  <c r="J79" i="5" s="1"/>
  <c r="C75" i="5"/>
  <c r="L75" i="5" s="1"/>
  <c r="I75" i="5" s="1"/>
  <c r="J75" i="5" s="1"/>
  <c r="P78" i="5"/>
  <c r="I78" i="5" s="1"/>
  <c r="J78" i="5" s="1"/>
  <c r="C102" i="5"/>
  <c r="L102" i="5" s="1"/>
  <c r="I102" i="5" s="1"/>
  <c r="J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I184" i="5" s="1"/>
  <c r="J184" i="5" s="1"/>
  <c r="P9" i="5"/>
  <c r="I9" i="5" s="1"/>
  <c r="J9" i="5" s="1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24" i="5"/>
  <c r="J24" i="5" s="1"/>
  <c r="C76" i="5"/>
  <c r="L76" i="5" s="1"/>
  <c r="I76" i="5" s="1"/>
  <c r="J76" i="5" s="1"/>
  <c r="C103" i="5"/>
  <c r="L103" i="5" s="1"/>
  <c r="I103" i="5" s="1"/>
  <c r="J103" i="5" s="1"/>
  <c r="C106" i="5"/>
  <c r="L106" i="5" s="1"/>
  <c r="I106" i="5" s="1"/>
  <c r="J106" i="5" s="1"/>
  <c r="P108" i="5"/>
  <c r="I108" i="5" s="1"/>
  <c r="J108" i="5" s="1"/>
  <c r="C119" i="5"/>
  <c r="L119" i="5" s="1"/>
  <c r="I119" i="5" s="1"/>
  <c r="J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I5" i="5" s="1"/>
  <c r="J5" i="5" s="1"/>
  <c r="P96" i="5"/>
  <c r="I96" i="5" s="1"/>
  <c r="J96" i="5" s="1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I127" i="5" s="1"/>
  <c r="J127" i="5" s="1"/>
  <c r="P140" i="5"/>
  <c r="I140" i="5" s="1"/>
  <c r="J140" i="5" s="1"/>
  <c r="C84" i="5"/>
  <c r="L84" i="5" s="1"/>
  <c r="I84" i="5" s="1"/>
  <c r="J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I150" i="5" s="1"/>
  <c r="J150" i="5" s="1"/>
  <c r="C154" i="5"/>
  <c r="L154" i="5" s="1"/>
  <c r="I154" i="5" s="1"/>
  <c r="J154" i="5" s="1"/>
  <c r="C180" i="5"/>
  <c r="L180" i="5" s="1"/>
  <c r="I180" i="5" s="1"/>
  <c r="J180" i="5" s="1"/>
  <c r="P188" i="5"/>
  <c r="I188" i="5" s="1"/>
  <c r="J188" i="5" s="1"/>
  <c r="P192" i="5"/>
  <c r="I192" i="5" s="1"/>
  <c r="J192" i="5" s="1"/>
  <c r="P195" i="5"/>
  <c r="I195" i="5" s="1"/>
  <c r="J195" i="5" s="1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78" i="5"/>
  <c r="J17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12" i="5"/>
  <c r="J12" i="5" s="1"/>
  <c r="I20" i="5"/>
  <c r="J20" i="5" s="1"/>
  <c r="I23" i="5"/>
  <c r="J23" i="5" s="1"/>
  <c r="I47" i="5"/>
  <c r="J47" i="5" s="1"/>
  <c r="I63" i="5"/>
  <c r="J63" i="5" s="1"/>
  <c r="I172" i="5"/>
  <c r="J172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I28" i="5"/>
  <c r="J28" i="5" s="1"/>
  <c r="I31" i="5"/>
  <c r="J31" i="5" s="1"/>
  <c r="I34" i="5"/>
  <c r="J34" i="5" s="1"/>
  <c r="I46" i="5"/>
  <c r="J46" i="5" s="1"/>
  <c r="I62" i="5"/>
  <c r="J62" i="5" s="1"/>
  <c r="I160" i="5"/>
  <c r="J160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260" i="5"/>
  <c r="J260" i="5" s="1"/>
  <c r="I15" i="5"/>
  <c r="J15" i="5" s="1"/>
  <c r="I48" i="5"/>
  <c r="J48" i="5" s="1"/>
  <c r="I64" i="5"/>
  <c r="J64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29" i="5"/>
  <c r="J29" i="5" s="1"/>
  <c r="I43" i="5"/>
  <c r="J43" i="5" s="1"/>
  <c r="I51" i="5"/>
  <c r="J51" i="5" s="1"/>
  <c r="I138" i="5"/>
  <c r="J138" i="5" s="1"/>
  <c r="I152" i="5"/>
  <c r="J152" i="5" s="1"/>
  <c r="I173" i="5"/>
  <c r="J173" i="5" s="1"/>
  <c r="I177" i="5"/>
  <c r="J177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98" i="5"/>
  <c r="J98" i="5" s="1"/>
  <c r="I145" i="5"/>
  <c r="J145" i="5" s="1"/>
  <c r="I149" i="5"/>
  <c r="J149" i="5" s="1"/>
  <c r="I159" i="5"/>
  <c r="J159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J292" i="5" l="1"/>
  <c r="S291" i="5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D17" i="4"/>
  <c r="E17" i="4"/>
  <c r="F17" i="4"/>
  <c r="G17" i="4"/>
  <c r="H16" i="4" l="1"/>
  <c r="N16" i="4" s="1"/>
  <c r="L16" i="4" s="1"/>
  <c r="H20" i="4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20" i="4"/>
  <c r="L20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<sst xmlns="http://schemas.openxmlformats.org/spreadsheetml/2006/main" count="405" uniqueCount="365">
  <si>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</si>
  <si>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</si>
  <si>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</si>
  <si>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</si>
  <si>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</si>
  <si>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</si>
  <si>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</si>
  <si>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</si>
  <si>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</si>
  <si>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</si>
  <si>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</si>
  <si>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</si>
  <si>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</si>
  <si>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</si>
  <si>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</si>
  <si>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</si>
  <si>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</si>
  <si>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</si>
  <si>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</si>
  <si>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</si>
  <si>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</si>
  <si>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</si>
  <si>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</si>
  <si>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</si>
  <si>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</si>
  <si>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</si>
  <si>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</si>
  <si>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</si>
  <si>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</si>
  <si>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</si>
  <si>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</si>
  <si>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</si>
  <si>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</si>
  <si>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</si>
  <si>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</si>
  <si>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</si>
  <si>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</si>
  <si>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</si>
  <si>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</si>
  <si>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</si>
  <si>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</si>
  <si>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</si>
  <si>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</si>
  <si>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</si>
  <si>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</si>
  <si>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</si>
  <si>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</si>
  <si>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</si>
  <si>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</si>
  <si>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</si>
  <si>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</si>
  <si>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</si>
  <si>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</si>
  <si>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</si>
  <si>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</si>
  <si>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</si>
  <si>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</si>
  <si>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</si>
  <si>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</si>
  <si>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</si>
  <si>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</si>
  <si>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</si>
  <si>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</si>
  <si>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</si>
  <si>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</si>
  <si>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</si>
  <si>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</si>
  <si>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</si>
  <si>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</si>
  <si>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</si>
  <si>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</si>
  <si>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</si>
  <si>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</si>
  <si>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</si>
  <si>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</si>
  <si>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</si>
  <si>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</si>
  <si>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</si>
  <si>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</si>
  <si>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</si>
  <si>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</si>
  <si>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</si>
  <si>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</si>
  <si>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</si>
  <si>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</si>
  <si>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</si>
  <si>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</si>
  <si>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</si>
  <si>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</si>
  <si>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</si>
  <si>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</si>
  <si>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</si>
  <si>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</si>
  <si>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</si>
  <si>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</si>
  <si>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</si>
  <si>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</si>
  <si>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</si>
  <si>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</si>
  <si>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</si>
  <si>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</si>
  <si>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</si>
  <si>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</si>
  <si>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</si>
  <si>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</si>
  <si>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</si>
  <si>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</si>
  <si>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</si>
  <si>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</si>
  <si>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</si>
  <si>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</si>
  <si>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</si>
  <si>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</si>
  <si>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</si>
  <si>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</si>
  <si>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</si>
  <si>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</si>
  <si>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</si>
  <si>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</si>
  <si>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</si>
  <si>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</si>
  <si>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</si>
  <si>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</si>
  <si>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</si>
  <si>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</si>
  <si>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</si>
  <si>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</si>
  <si>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</si>
  <si>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</si>
  <si>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</si>
  <si>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</si>
  <si>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</si>
  <si>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</si>
  <si>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</si>
  <si>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</si>
  <si>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</si>
  <si>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</si>
  <si>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</si>
  <si>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</si>
  <si>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</si>
  <si>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</si>
  <si>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</si>
  <si>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</si>
  <si>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</si>
  <si>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</si>
  <si>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</si>
  <si>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</si>
  <si>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</si>
  <si>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</si>
  <si>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</si>
  <si>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</si>
  <si>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</si>
  <si>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</si>
  <si>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</si>
  <si>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</si>
  <si>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</si>
  <si>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</si>
  <si>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</si>
  <si>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</si>
  <si>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</si>
  <si>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</si>
  <si>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</si>
  <si>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</si>
  <si>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</si>
  <si>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</si>
  <si>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</si>
  <si>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</si>
  <si>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</si>
  <si>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</si>
  <si>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</si>
  <si>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</si>
  <si>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</si>
  <si>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</si>
  <si>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</si>
  <si>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</si>
  <si>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</si>
  <si>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</si>
  <si>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</si>
  <si>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</si>
  <si>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</si>
  <si>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</si>
  <si>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</si>
  <si>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</si>
  <si>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</si>
  <si>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</si>
  <si>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</si>
  <si>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</si>
  <si>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</si>
  <si>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</si>
  <si>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</si>
  <si>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</si>
  <si>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</si>
  <si>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</si>
  <si>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</si>
  <si>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</si>
  <si>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</si>
  <si>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</si>
  <si>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</si>
  <si>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</si>
  <si>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</si>
  <si>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</si>
  <si>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</si>
  <si>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</si>
  <si>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</si>
  <si>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</si>
  <si>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</si>
  <si>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</si>
  <si>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</si>
  <si>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</si>
  <si>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</si>
  <si>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</si>
  <si>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</si>
  <si>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</si>
  <si>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</si>
  <si>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</si>
  <si>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</si>
  <si>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</si>
  <si>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</si>
  <si>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</si>
  <si>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</si>
  <si>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</si>
  <si>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</si>
  <si>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</si>
  <si>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</si>
  <si>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</si>
  <si>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</si>
  <si>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</si>
  <si>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</si>
  <si>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</si>
  <si>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</si>
  <si>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</si>
  <si>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</si>
  <si>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</si>
  <si>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</si>
  <si>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</si>
  <si>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</si>
  <si>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</si>
  <si>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</si>
  <si>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</si>
  <si>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</si>
  <si>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</si>
  <si>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</si>
  <si>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</si>
  <si>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</si>
  <si>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</si>
  <si>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</si>
  <si>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</si>
  <si>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</si>
  <si>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</si>
  <si>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</si>
  <si>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</si>
  <si>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</si>
  <si>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</si>
  <si>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</si>
  <si>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</si>
  <si>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</si>
  <si>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</si>
  <si>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</si>
  <si>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</si>
  <si>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</si>
  <si>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</si>
  <si>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</si>
  <si>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</si>
  <si>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</si>
  <si>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</si>
  <si>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</si>
  <si>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</si>
  <si>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</si>
  <si>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</si>
  <si>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</si>
  <si>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</si>
  <si>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</si>
  <si>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</si>
  <si>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</si>
  <si>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</si>
  <si>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</si>
  <si>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</si>
  <si>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</si>
  <si>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</si>
  <si>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</si>
  <si>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</si>
  <si>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</si>
  <si>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</si>
  <si>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</si>
  <si>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</si>
  <si>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</si>
  <si>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</si>
  <si>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</si>
  <si>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</si>
  <si>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</si>
  <si>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</si>
  <si>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</si>
  <si>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</si>
  <si>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</si>
  <si>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</si>
  <si>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</si>
  <si>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</si>
  <si>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</si>
  <si>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</si>
  <si>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</si>
  <si>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</si>
  <si>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</si>
  <si>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</si>
  <si>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</si>
  <si>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</si>
  <si>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</si>
  <si>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</si>
  <si>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</si>
  <si>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</si>
  <si>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</si>
  <si>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</si>
  <si>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</si>
  <si>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</si>
  <si>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</si>
  <si>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</si>
  <si>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</si>
  <si>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</si>
  <si>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</si>
  <si>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</si>
  <si>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</si>
  <si>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</si>
  <si>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</si>
  <si>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</si>
  <si>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</si>
  <si>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</si>
  <si>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</si>
  <si>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</si>
  <si>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</si>
  <si>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</si>
  <si>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</si>
  <si>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</si>
  <si>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</si>
  <si>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</si>
  <si>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</si>
  <si>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</si>
  <si>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</si>
  <si>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</si>
  <si>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</si>
  <si>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</si>
  <si>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</si>
  <si>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</si>
  <si>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</si>
  <si>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</si>
  <si>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</si>
  <si>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</si>
  <si>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</si>
  <si>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</si>
  <si>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</si>
  <si>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</si>
  <si>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</si>
  <si>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</si>
  <si>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</si>
  <si>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</si>
  <si>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</si>
  <si>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</si>
  <si>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</si>
  <si>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</si>
  <si>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</si>
  <si>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</si>
  <si>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</si>
  <si>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</si>
  <si>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</si>
  <si>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</si>
  <si>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Строительство 2КЛ-0,4 кВ – 0,1 км по договору ТП №17-538/005-ПС-15 (ЗАО "Развитие территорий "Петербургская недвижимость") в г. Кудрово ЛО</t>
  </si>
  <si>
    <t>O_23-1-17-1-08-03-0-0426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</si>
</sst>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5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4" fontId="16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4" fontId="8" fillId="0" borderId="3" xfId="0" applyNumberFormat="1" applyFont="1" applyFill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topLeftCell="A4" zoomScaleNormal="85" zoomScaleSheetLayoutView="100" workbookViewId="0">
      <selection activeCell="H7" sqref="H7:P7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85" t="s">
        <v>363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</row>
    <row r="6" spans="1:22" ht="10.5" customHeight="1" x14ac:dyDescent="0.25"/>
    <row r="7" spans="1:22" ht="13.5" customHeight="1" x14ac:dyDescent="0.25">
      <c r="A7" s="6" t="s">
        <v>5</v>
      </c>
      <c r="H7" s="204" t="s">
        <v>364</v>
      </c>
      <c r="I7" s="204"/>
      <c r="J7" s="204"/>
      <c r="K7" s="204"/>
      <c r="L7" s="204"/>
      <c r="M7" s="204"/>
      <c r="N7" s="204"/>
      <c r="O7" s="204"/>
      <c r="P7" s="204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89" t="s">
        <v>76</v>
      </c>
      <c r="I9" s="189"/>
      <c r="J9" s="189"/>
      <c r="K9" s="189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0" t="s">
        <v>355</v>
      </c>
    </row>
    <row r="13" spans="1:22" s="4" customFormat="1" ht="39" customHeight="1" x14ac:dyDescent="0.25">
      <c r="A13" s="187" t="s">
        <v>6</v>
      </c>
      <c r="B13" s="187" t="s">
        <v>9</v>
      </c>
      <c r="C13" s="187" t="s">
        <v>334</v>
      </c>
      <c r="D13" s="187" t="s">
        <v>349</v>
      </c>
      <c r="E13" s="187"/>
      <c r="F13" s="187"/>
      <c r="G13" s="187"/>
      <c r="H13" s="187" t="s">
        <v>335</v>
      </c>
      <c r="I13" s="187" t="s">
        <v>348</v>
      </c>
      <c r="J13" s="187" t="s">
        <v>7</v>
      </c>
      <c r="K13" s="188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4" t="s">
        <v>337</v>
      </c>
      <c r="Q13" s="24"/>
    </row>
    <row r="14" spans="1:22" ht="38.25" customHeight="1" x14ac:dyDescent="0.25">
      <c r="A14" s="187"/>
      <c r="B14" s="187"/>
      <c r="C14" s="187"/>
      <c r="D14" s="136" t="s">
        <v>89</v>
      </c>
      <c r="E14" s="136" t="s">
        <v>91</v>
      </c>
      <c r="F14" s="136" t="s">
        <v>93</v>
      </c>
      <c r="G14" s="136" t="s">
        <v>318</v>
      </c>
      <c r="H14" s="187"/>
      <c r="I14" s="187"/>
      <c r="J14" s="187"/>
      <c r="K14" s="188"/>
      <c r="L14" s="136" t="s">
        <v>1</v>
      </c>
      <c r="M14" s="136" t="s">
        <v>317</v>
      </c>
      <c r="N14" s="136" t="s">
        <v>2</v>
      </c>
      <c r="O14" s="136" t="s">
        <v>3</v>
      </c>
      <c r="P14" s="184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39"/>
      <c r="R15" s="139"/>
      <c r="S15" s="139"/>
      <c r="T15" s="139"/>
      <c r="U15" s="39"/>
      <c r="V15" s="17"/>
    </row>
    <row r="16" spans="1:22" ht="28.5" customHeight="1" x14ac:dyDescent="0.25">
      <c r="A16" s="10"/>
      <c r="B16" s="40" t="s">
        <v>185</v>
      </c>
      <c r="C16" s="37">
        <f>VLOOKUP($B$16:$B$29,'Наименование работ'!B:G,6,)</f>
        <v>1235355.8600000001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8.27</v>
      </c>
      <c r="F16" s="37">
        <f>VLOOKUP($B$16:$B$29,'Наименование работ'!B:O,14,)</f>
        <v>3.76</v>
      </c>
      <c r="G16" s="37">
        <f>VLOOKUP($B$16:$B$29,'Наименование работ'!B:Q,16,)</f>
        <v>0</v>
      </c>
      <c r="H16" s="36">
        <f>VLOOKUP(B16:B29,'Наименование работ'!B:S,18,)</f>
        <v>8077572.9096000008</v>
      </c>
      <c r="I16" s="36">
        <f>VLOOKUP($B$16:$B$29,'Наименование работ'!B:R,17,)</f>
        <v>0</v>
      </c>
      <c r="J16" s="38" t="s">
        <v>352</v>
      </c>
      <c r="K16" s="149">
        <v>0.05</v>
      </c>
      <c r="L16" s="33">
        <f>(N16+O16)*0.04</f>
        <v>16155.145819200003</v>
      </c>
      <c r="M16" s="33">
        <f>147300*K16</f>
        <v>7365</v>
      </c>
      <c r="N16" s="34">
        <f>K16*H16</f>
        <v>403878.64548000006</v>
      </c>
      <c r="O16" s="34">
        <f>K16*I16</f>
        <v>0</v>
      </c>
      <c r="P16" s="34">
        <f t="shared" ref="P16" si="0">SUM(L16:O16)</f>
        <v>427398.79129920009</v>
      </c>
      <c r="Q16" s="25"/>
      <c r="R16" s="25"/>
      <c r="S16" s="25"/>
      <c r="T16" s="25"/>
      <c r="U16" s="20"/>
      <c r="V16" s="17"/>
    </row>
    <row r="17" spans="1:22" ht="30" hidden="1" customHeight="1" x14ac:dyDescent="0.25">
      <c r="A17" s="10"/>
      <c r="B17" s="40" t="s">
        <v>330</v>
      </c>
      <c r="C17" s="37">
        <f>VLOOKUP($B$16:$B$29,'Наименование работ'!B:G,6,)</f>
        <v>0</v>
      </c>
      <c r="D17" s="37">
        <f>VLOOKUP($B$16:$B$29,'Наименование работ'!B:K,10,)</f>
        <v>0</v>
      </c>
      <c r="E17" s="37">
        <f>VLOOKUP($B$16:$B$29,'Наименование работ'!B:M,12,)</f>
        <v>0</v>
      </c>
      <c r="F17" s="37">
        <f>VLOOKUP($B$16:$B$29,'Наименование работ'!B:O,14,)</f>
        <v>0</v>
      </c>
      <c r="G17" s="37">
        <f>VLOOKUP($B$16:$B$29,'Наименование работ'!B:Q,16,)</f>
        <v>0</v>
      </c>
      <c r="H17" s="36">
        <f>VLOOKUP(B17:B30,'Наименование работ'!B:S,18,)</f>
        <v>0</v>
      </c>
      <c r="I17" s="36">
        <f>VLOOKUP($B$16:$B$29,'Наименование работ'!B:R,17,)</f>
        <v>0</v>
      </c>
      <c r="J17" s="38" t="s">
        <v>352</v>
      </c>
      <c r="K17" s="149">
        <v>0.45</v>
      </c>
      <c r="L17" s="33">
        <f>(N17+O17)*0.04</f>
        <v>0</v>
      </c>
      <c r="M17" s="33">
        <f t="shared" ref="M17:M29" si="1">147300*K17</f>
        <v>66285</v>
      </c>
      <c r="N17" s="34">
        <f t="shared" ref="N17:N29" si="2">K17*H17</f>
        <v>0</v>
      </c>
      <c r="O17" s="34">
        <f t="shared" ref="O17:O29" si="3">K17*I17</f>
        <v>0</v>
      </c>
      <c r="P17" s="34">
        <f t="shared" ref="P17" si="4">SUM(L17:O17)</f>
        <v>66285</v>
      </c>
      <c r="Q17" s="25"/>
      <c r="R17" s="25"/>
      <c r="S17" s="25"/>
      <c r="T17" s="25"/>
      <c r="U17" s="20"/>
      <c r="V17" s="17"/>
    </row>
    <row r="18" spans="1:22" ht="24" hidden="1" customHeight="1" x14ac:dyDescent="0.25">
      <c r="A18" s="10"/>
      <c r="B18" s="40" t="s">
        <v>330</v>
      </c>
      <c r="C18" s="37">
        <f>VLOOKUP($B$16:$B$29,'Наименование работ'!B:G,6,)</f>
        <v>0</v>
      </c>
      <c r="D18" s="37">
        <f>VLOOKUP($B$16:$B$29,'Наименование работ'!B:K,10,)</f>
        <v>0</v>
      </c>
      <c r="E18" s="37">
        <f>VLOOKUP($B$16:$B$29,'Наименование работ'!B:M,12,)</f>
        <v>0</v>
      </c>
      <c r="F18" s="37">
        <f>VLOOKUP($B$16:$B$29,'Наименование работ'!B:O,14,)</f>
        <v>0</v>
      </c>
      <c r="G18" s="37">
        <f>VLOOKUP($B$16:$B$29,'Наименование работ'!B:Q,16,)</f>
        <v>0</v>
      </c>
      <c r="H18" s="36">
        <f>VLOOKUP(B18:B31,'Наименование работ'!B:S,18,)</f>
        <v>0</v>
      </c>
      <c r="I18" s="36">
        <f>VLOOKUP($B$16:$B$29,'Наименование работ'!B:R,17,)</f>
        <v>0</v>
      </c>
      <c r="J18" s="38" t="s">
        <v>352</v>
      </c>
      <c r="K18" s="149">
        <v>1</v>
      </c>
      <c r="L18" s="33">
        <f t="shared" ref="L18:L29" si="5">(N18+O18)*0.08</f>
        <v>0</v>
      </c>
      <c r="M18" s="33">
        <f t="shared" si="1"/>
        <v>147300</v>
      </c>
      <c r="N18" s="34">
        <f t="shared" si="2"/>
        <v>0</v>
      </c>
      <c r="O18" s="34">
        <f t="shared" si="3"/>
        <v>0</v>
      </c>
      <c r="P18" s="34">
        <f t="shared" ref="P18" si="6">SUM(L18:O18)</f>
        <v>147300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330</v>
      </c>
      <c r="C19" s="37">
        <f>VLOOKUP($B$16:$B$29,'Наименование работ'!B:G,6,)</f>
        <v>0</v>
      </c>
      <c r="D19" s="37">
        <f>VLOOKUP($B$16:$B$29,'Наименование работ'!B:K,10,)</f>
        <v>0</v>
      </c>
      <c r="E19" s="37">
        <f>VLOOKUP($B$16:$B$29,'Наименование работ'!B:M,12,)</f>
        <v>0</v>
      </c>
      <c r="F19" s="37">
        <f>VLOOKUP($B$16:$B$29,'Наименование работ'!B:O,14,)</f>
        <v>0</v>
      </c>
      <c r="G19" s="37">
        <f>VLOOKUP($B$16:$B$29,'Наименование работ'!B:Q,16,)</f>
        <v>0</v>
      </c>
      <c r="H19" s="36">
        <f>VLOOKUP(B19:B32,'Наименование работ'!B:S,18,)</f>
        <v>0</v>
      </c>
      <c r="I19" s="36">
        <f>VLOOKUP($B$16:$B$29,'Наименование работ'!B:R,17,)</f>
        <v>0</v>
      </c>
      <c r="J19" s="38" t="s">
        <v>353</v>
      </c>
      <c r="K19" s="149">
        <v>0</v>
      </c>
      <c r="L19" s="33">
        <f>(N19+O19)*0.04</f>
        <v>0</v>
      </c>
      <c r="M19" s="33">
        <f t="shared" si="1"/>
        <v>0</v>
      </c>
      <c r="N19" s="34">
        <f t="shared" si="2"/>
        <v>0</v>
      </c>
      <c r="O19" s="34">
        <f t="shared" si="3"/>
        <v>0</v>
      </c>
      <c r="P19" s="34">
        <f t="shared" ref="P19:P23" si="7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VLOOKUP($B$16:$B$29,'Наименование работ'!B:G,6,)</f>
        <v>0</v>
      </c>
      <c r="D20" s="37">
        <f>VLOOKUP($B$16:$B$29,'Наименование работ'!B:K,10,)</f>
        <v>0</v>
      </c>
      <c r="E20" s="37">
        <f>VLOOKUP($B$16:$B$29,'Наименование работ'!B:M,12,)</f>
        <v>0</v>
      </c>
      <c r="F20" s="37">
        <f>VLOOKUP($B$16:$B$29,'Наименование работ'!B:O,14,)</f>
        <v>0</v>
      </c>
      <c r="G20" s="37">
        <f>VLOOKUP($B$16:$B$29,'Наименование работ'!B:Q,16,)</f>
        <v>0</v>
      </c>
      <c r="H20" s="36">
        <f>VLOOKUP(B20:B33,'Наименование работ'!B:S,18,)</f>
        <v>0</v>
      </c>
      <c r="I20" s="36">
        <f>VLOOKUP($B$16:$B$29,'Наименование работ'!B:R,17,)</f>
        <v>0</v>
      </c>
      <c r="J20" s="38" t="s">
        <v>353</v>
      </c>
      <c r="K20" s="149">
        <v>0</v>
      </c>
      <c r="L20" s="33">
        <f>(N20+O20)*0.04</f>
        <v>0</v>
      </c>
      <c r="M20" s="33">
        <f t="shared" si="1"/>
        <v>0</v>
      </c>
      <c r="N20" s="34">
        <f t="shared" si="2"/>
        <v>0</v>
      </c>
      <c r="O20" s="34">
        <f t="shared" si="3"/>
        <v>0</v>
      </c>
      <c r="P20" s="34">
        <f t="shared" si="7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49">
        <v>0</v>
      </c>
      <c r="L21" s="33">
        <f>(N21+O21)*0.04</f>
        <v>0</v>
      </c>
      <c r="M21" s="33">
        <f t="shared" si="1"/>
        <v>0</v>
      </c>
      <c r="N21" s="34">
        <f t="shared" si="2"/>
        <v>0</v>
      </c>
      <c r="O21" s="34">
        <f t="shared" si="3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49">
        <v>0</v>
      </c>
      <c r="L22" s="33">
        <f t="shared" si="5"/>
        <v>0</v>
      </c>
      <c r="M22" s="33">
        <f t="shared" si="1"/>
        <v>0</v>
      </c>
      <c r="N22" s="34">
        <f t="shared" si="2"/>
        <v>0</v>
      </c>
      <c r="O22" s="34">
        <f t="shared" si="3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5"/>
        <v>0</v>
      </c>
      <c r="M23" s="33">
        <f t="shared" si="1"/>
        <v>0</v>
      </c>
      <c r="N23" s="34">
        <f t="shared" si="2"/>
        <v>0</v>
      </c>
      <c r="O23" s="34">
        <f t="shared" si="3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5"/>
        <v>0</v>
      </c>
      <c r="M24" s="33">
        <f t="shared" si="1"/>
        <v>0</v>
      </c>
      <c r="N24" s="34">
        <f t="shared" ref="N24:N28" si="8">K24*H24</f>
        <v>0</v>
      </c>
      <c r="O24" s="34">
        <f t="shared" si="3"/>
        <v>0</v>
      </c>
      <c r="P24" s="34">
        <f t="shared" ref="P24:P28" si="9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5"/>
        <v>0</v>
      </c>
      <c r="M25" s="33">
        <f t="shared" si="1"/>
        <v>0</v>
      </c>
      <c r="N25" s="34">
        <f t="shared" si="8"/>
        <v>0</v>
      </c>
      <c r="O25" s="34">
        <f t="shared" si="3"/>
        <v>0</v>
      </c>
      <c r="P25" s="34">
        <f t="shared" si="9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5"/>
        <v>0</v>
      </c>
      <c r="M26" s="33">
        <f t="shared" si="1"/>
        <v>0</v>
      </c>
      <c r="N26" s="34">
        <f t="shared" si="8"/>
        <v>0</v>
      </c>
      <c r="O26" s="34">
        <f t="shared" si="3"/>
        <v>0</v>
      </c>
      <c r="P26" s="34">
        <f t="shared" si="9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5"/>
        <v>0</v>
      </c>
      <c r="M27" s="33">
        <f t="shared" si="1"/>
        <v>0</v>
      </c>
      <c r="N27" s="34">
        <f t="shared" si="8"/>
        <v>0</v>
      </c>
      <c r="O27" s="34">
        <f t="shared" si="3"/>
        <v>0</v>
      </c>
      <c r="P27" s="34">
        <f t="shared" si="9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5"/>
        <v>0</v>
      </c>
      <c r="M28" s="33">
        <f t="shared" si="1"/>
        <v>0</v>
      </c>
      <c r="N28" s="34">
        <f t="shared" si="8"/>
        <v>0</v>
      </c>
      <c r="O28" s="34">
        <f t="shared" si="3"/>
        <v>0</v>
      </c>
      <c r="P28" s="34">
        <f t="shared" si="9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5"/>
        <v>0</v>
      </c>
      <c r="M29" s="33">
        <f t="shared" si="1"/>
        <v>0</v>
      </c>
      <c r="N29" s="34">
        <f t="shared" si="2"/>
        <v>0</v>
      </c>
      <c r="O29" s="34">
        <f t="shared" si="3"/>
        <v>0</v>
      </c>
      <c r="P29" s="34">
        <f t="shared" ref="P29" si="10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77" t="s">
        <v>317</v>
      </c>
      <c r="C30" s="178"/>
      <c r="D30" s="178"/>
      <c r="E30" s="178"/>
      <c r="F30" s="178"/>
      <c r="G30" s="178"/>
      <c r="H30" s="178"/>
      <c r="I30" s="178"/>
      <c r="J30" s="178"/>
      <c r="K30" s="178"/>
      <c r="L30" s="178"/>
      <c r="M30" s="178"/>
      <c r="N30" s="178"/>
      <c r="O30" s="179"/>
      <c r="P30" s="34">
        <f>SUM(M16:M29)</f>
        <v>220950</v>
      </c>
    </row>
    <row r="31" spans="1:22" ht="16.5" customHeight="1" x14ac:dyDescent="0.25">
      <c r="A31" s="141"/>
      <c r="B31" s="177" t="s">
        <v>2</v>
      </c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9"/>
      <c r="P31" s="35">
        <f>SUM(N16:N29)</f>
        <v>403878.64548000006</v>
      </c>
    </row>
    <row r="32" spans="1:22" ht="16.5" customHeight="1" x14ac:dyDescent="0.25">
      <c r="A32" s="141"/>
      <c r="B32" s="177" t="s">
        <v>3</v>
      </c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9"/>
      <c r="P32" s="35">
        <f>SUM(O16:O29)</f>
        <v>0</v>
      </c>
    </row>
    <row r="33" spans="1:21" ht="16.5" customHeight="1" x14ac:dyDescent="0.25">
      <c r="A33" s="141"/>
      <c r="B33" s="177" t="s">
        <v>346</v>
      </c>
      <c r="C33" s="178"/>
      <c r="D33" s="178"/>
      <c r="E33" s="178"/>
      <c r="F33" s="178"/>
      <c r="G33" s="178"/>
      <c r="H33" s="178"/>
      <c r="I33" s="178"/>
      <c r="J33" s="178"/>
      <c r="K33" s="178"/>
      <c r="L33" s="178"/>
      <c r="M33" s="178"/>
      <c r="N33" s="178"/>
      <c r="O33" s="179"/>
      <c r="P33" s="35">
        <f>SUM(L16:L29)</f>
        <v>16155.145819200003</v>
      </c>
      <c r="Q33" s="32"/>
      <c r="R33" s="32"/>
    </row>
    <row r="34" spans="1:21" ht="16.5" customHeight="1" x14ac:dyDescent="0.25">
      <c r="A34" s="141"/>
      <c r="B34" s="191" t="s">
        <v>12</v>
      </c>
      <c r="C34" s="192"/>
      <c r="D34" s="192"/>
      <c r="E34" s="192"/>
      <c r="F34" s="192"/>
      <c r="G34" s="192"/>
      <c r="H34" s="192"/>
      <c r="I34" s="192"/>
      <c r="J34" s="192"/>
      <c r="K34" s="192"/>
      <c r="L34" s="192"/>
      <c r="M34" s="192"/>
      <c r="N34" s="192"/>
      <c r="O34" s="193"/>
      <c r="P34" s="34">
        <f>SUM(P30:P33)</f>
        <v>640983.79129920003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87" t="s">
        <v>0</v>
      </c>
      <c r="C38" s="187"/>
      <c r="D38" s="187"/>
      <c r="E38" s="187"/>
      <c r="F38" s="194" t="s">
        <v>337</v>
      </c>
      <c r="G38" s="194"/>
      <c r="H38" s="195"/>
      <c r="I38" s="198" t="s">
        <v>354</v>
      </c>
      <c r="J38" s="199"/>
      <c r="K38" s="188" t="s">
        <v>338</v>
      </c>
      <c r="L38" s="188"/>
      <c r="M38" s="188" t="s">
        <v>339</v>
      </c>
      <c r="N38" s="188"/>
      <c r="O38" s="153"/>
      <c r="P38" s="153"/>
      <c r="Q38" s="145"/>
      <c r="R38" s="145"/>
      <c r="S38" s="22"/>
      <c r="T38" s="22"/>
      <c r="U38" s="22"/>
    </row>
    <row r="39" spans="1:21" ht="16.5" customHeight="1" x14ac:dyDescent="0.25">
      <c r="A39" s="23">
        <v>1</v>
      </c>
      <c r="B39" s="165" t="s">
        <v>319</v>
      </c>
      <c r="C39" s="165"/>
      <c r="D39" s="165"/>
      <c r="E39" s="165"/>
      <c r="F39" s="196">
        <f>P33+P30</f>
        <v>237105.1458192</v>
      </c>
      <c r="G39" s="196"/>
      <c r="H39" s="197"/>
      <c r="I39" s="200">
        <f>VLOOKUP(H9,O39:P46,2,)</f>
        <v>1.0527260918901</v>
      </c>
      <c r="J39" s="201"/>
      <c r="K39" s="182">
        <f>F39*$I$39</f>
        <v>249606.7735252787</v>
      </c>
      <c r="L39" s="182"/>
      <c r="M39" s="182">
        <f>K39*1.2</f>
        <v>299528.12823033443</v>
      </c>
      <c r="N39" s="182"/>
      <c r="O39" s="156" t="s">
        <v>74</v>
      </c>
      <c r="P39" s="157">
        <v>1.147</v>
      </c>
      <c r="Q39" s="146"/>
      <c r="R39" s="146"/>
      <c r="S39" s="22"/>
      <c r="T39" s="22"/>
      <c r="U39" s="22"/>
    </row>
    <row r="40" spans="1:21" ht="16.5" customHeight="1" x14ac:dyDescent="0.25">
      <c r="A40" s="23">
        <v>2</v>
      </c>
      <c r="B40" s="165" t="s">
        <v>2</v>
      </c>
      <c r="C40" s="165"/>
      <c r="D40" s="165"/>
      <c r="E40" s="165"/>
      <c r="F40" s="180">
        <f>P31</f>
        <v>403878.64548000006</v>
      </c>
      <c r="G40" s="180"/>
      <c r="H40" s="181"/>
      <c r="I40" s="202"/>
      <c r="J40" s="203"/>
      <c r="K40" s="182">
        <f t="shared" ref="K40:K41" si="11">F40*$I$39</f>
        <v>425173.5880540277</v>
      </c>
      <c r="L40" s="182"/>
      <c r="M40" s="182">
        <f>K40*1.2</f>
        <v>510208.30566483323</v>
      </c>
      <c r="N40" s="182"/>
      <c r="O40" s="156" t="s">
        <v>75</v>
      </c>
      <c r="P40" s="157">
        <v>1.06968874824043</v>
      </c>
      <c r="Q40" s="146"/>
      <c r="R40" s="146"/>
      <c r="S40" s="22"/>
      <c r="T40" s="22"/>
      <c r="U40" s="22"/>
    </row>
    <row r="41" spans="1:21" ht="16.5" customHeight="1" x14ac:dyDescent="0.25">
      <c r="A41" s="23">
        <v>3</v>
      </c>
      <c r="B41" s="165" t="s">
        <v>3</v>
      </c>
      <c r="C41" s="165"/>
      <c r="D41" s="165"/>
      <c r="E41" s="165"/>
      <c r="F41" s="180">
        <f>P32</f>
        <v>0</v>
      </c>
      <c r="G41" s="180"/>
      <c r="H41" s="181"/>
      <c r="I41" s="202"/>
      <c r="J41" s="203"/>
      <c r="K41" s="182">
        <f t="shared" si="11"/>
        <v>0</v>
      </c>
      <c r="L41" s="182"/>
      <c r="M41" s="183">
        <f t="shared" ref="M41" si="12">K41*1.2</f>
        <v>0</v>
      </c>
      <c r="N41" s="183"/>
      <c r="O41" s="156" t="s">
        <v>76</v>
      </c>
      <c r="P41" s="157">
        <v>1.0527260918901</v>
      </c>
      <c r="Q41" s="146"/>
      <c r="R41" s="146"/>
      <c r="S41" s="22"/>
      <c r="T41" s="22"/>
      <c r="U41" s="22"/>
    </row>
    <row r="42" spans="1:21" ht="16.5" customHeight="1" x14ac:dyDescent="0.25">
      <c r="A42" s="23">
        <v>4</v>
      </c>
      <c r="B42" s="165" t="s">
        <v>4</v>
      </c>
      <c r="C42" s="165"/>
      <c r="D42" s="165"/>
      <c r="E42" s="165"/>
      <c r="F42" s="180"/>
      <c r="G42" s="180"/>
      <c r="H42" s="181"/>
      <c r="I42" s="202"/>
      <c r="J42" s="203"/>
      <c r="K42" s="166">
        <f>SUM(F43:H45)*$I$39</f>
        <v>138599.8862683895</v>
      </c>
      <c r="L42" s="167"/>
      <c r="M42" s="166">
        <f>K42*1.2</f>
        <v>166319.8635220674</v>
      </c>
      <c r="N42" s="167"/>
      <c r="O42" s="156" t="s">
        <v>77</v>
      </c>
      <c r="P42" s="157">
        <v>1.04761984318213</v>
      </c>
      <c r="Q42" s="155"/>
      <c r="R42" s="146"/>
      <c r="S42" s="22"/>
      <c r="T42" s="22"/>
      <c r="U42" s="22"/>
    </row>
    <row r="43" spans="1:21" ht="15.75" customHeight="1" x14ac:dyDescent="0.25">
      <c r="A43" s="137" t="s">
        <v>78</v>
      </c>
      <c r="B43" s="172" t="s">
        <v>356</v>
      </c>
      <c r="C43" s="172"/>
      <c r="D43" s="172"/>
      <c r="E43" s="172"/>
      <c r="F43" s="170">
        <f>SUM(F39:H41)/100*P49</f>
        <v>13717.053133802881</v>
      </c>
      <c r="G43" s="170"/>
      <c r="H43" s="171"/>
      <c r="I43" s="202"/>
      <c r="J43" s="203"/>
      <c r="K43" s="168"/>
      <c r="L43" s="169"/>
      <c r="M43" s="168"/>
      <c r="N43" s="169"/>
      <c r="O43" s="158" t="s">
        <v>359</v>
      </c>
      <c r="P43" s="157">
        <f>1.0457995653007*P42</f>
        <v>1.0956003766002589</v>
      </c>
      <c r="Q43" s="155"/>
      <c r="R43" s="151"/>
      <c r="S43" s="22"/>
      <c r="T43" s="22"/>
      <c r="U43" s="22"/>
    </row>
    <row r="44" spans="1:21" ht="15.75" customHeight="1" x14ac:dyDescent="0.25">
      <c r="A44" s="137" t="s">
        <v>79</v>
      </c>
      <c r="B44" s="172" t="s">
        <v>358</v>
      </c>
      <c r="C44" s="172"/>
      <c r="D44" s="172"/>
      <c r="E44" s="172"/>
      <c r="F44" s="170">
        <f>SUM(F39:H41)/100*P50</f>
        <v>74995.103582006399</v>
      </c>
      <c r="G44" s="170"/>
      <c r="H44" s="171"/>
      <c r="I44" s="202"/>
      <c r="J44" s="203"/>
      <c r="K44" s="168"/>
      <c r="L44" s="169"/>
      <c r="M44" s="168"/>
      <c r="N44" s="169"/>
      <c r="O44" s="158" t="s">
        <v>360</v>
      </c>
      <c r="P44" s="157">
        <f>1.0457995653007*P43</f>
        <v>1.1457783975918339</v>
      </c>
      <c r="Q44" s="155"/>
      <c r="R44" s="151"/>
      <c r="S44" s="22"/>
      <c r="T44" s="22"/>
      <c r="U44" s="22"/>
    </row>
    <row r="45" spans="1:21" ht="15.75" customHeight="1" x14ac:dyDescent="0.25">
      <c r="A45" s="137" t="s">
        <v>80</v>
      </c>
      <c r="B45" s="173" t="s">
        <v>357</v>
      </c>
      <c r="C45" s="173"/>
      <c r="D45" s="173"/>
      <c r="E45" s="173"/>
      <c r="F45" s="170">
        <f>SUM(F39:H41)/100*P51</f>
        <v>42945.914017046402</v>
      </c>
      <c r="G45" s="170"/>
      <c r="H45" s="171"/>
      <c r="I45" s="202"/>
      <c r="J45" s="203"/>
      <c r="K45" s="168"/>
      <c r="L45" s="169"/>
      <c r="M45" s="168"/>
      <c r="N45" s="169"/>
      <c r="O45" s="158" t="s">
        <v>361</v>
      </c>
      <c r="P45" s="157">
        <f>1.0457995653007*P44</f>
        <v>1.1982545501324724</v>
      </c>
      <c r="Q45" s="155"/>
      <c r="R45" s="151"/>
      <c r="S45" s="22"/>
      <c r="T45" s="22"/>
      <c r="U45" s="22"/>
    </row>
    <row r="46" spans="1:21" ht="14.25" customHeight="1" x14ac:dyDescent="0.25">
      <c r="A46" s="174" t="s">
        <v>81</v>
      </c>
      <c r="B46" s="174"/>
      <c r="C46" s="174"/>
      <c r="D46" s="174"/>
      <c r="E46" s="174"/>
      <c r="F46" s="164">
        <f>SUM(F39:H45)</f>
        <v>772641.86203205574</v>
      </c>
      <c r="G46" s="164"/>
      <c r="H46" s="164"/>
      <c r="I46" s="164"/>
      <c r="J46" s="164"/>
      <c r="K46" s="163">
        <f>SUM(K39:L45)</f>
        <v>813380.24784769595</v>
      </c>
      <c r="L46" s="163"/>
      <c r="M46" s="163">
        <f>SUM(M39:N45)</f>
        <v>976056.2974172351</v>
      </c>
      <c r="N46" s="163"/>
      <c r="O46" s="158" t="s">
        <v>362</v>
      </c>
      <c r="P46" s="157">
        <f>1.0457995653007*P45</f>
        <v>1.2531340876481254</v>
      </c>
      <c r="Q46" s="155"/>
      <c r="R46" s="152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58"/>
      <c r="P47" s="159"/>
      <c r="Q47" s="147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58"/>
      <c r="P48" s="160"/>
      <c r="Q48" s="148"/>
      <c r="R48" s="55"/>
      <c r="S48" s="46"/>
      <c r="T48" s="47"/>
      <c r="U48" s="56"/>
    </row>
    <row r="49" spans="1:21" s="26" customFormat="1" ht="39.75" customHeight="1" x14ac:dyDescent="0.25">
      <c r="A49" s="64"/>
      <c r="B49" s="176" t="s">
        <v>342</v>
      </c>
      <c r="C49" s="176"/>
      <c r="D49" s="176"/>
      <c r="E49" s="176"/>
      <c r="F49" s="176"/>
      <c r="G49" s="176"/>
      <c r="H49" s="176"/>
      <c r="I49" s="176"/>
      <c r="J49" s="176"/>
      <c r="K49" s="176"/>
      <c r="L49" s="176"/>
      <c r="M49" s="176"/>
      <c r="N49" s="176"/>
      <c r="O49" s="158"/>
      <c r="P49" s="161">
        <v>2.14</v>
      </c>
      <c r="Q49" s="148"/>
      <c r="R49" s="55"/>
      <c r="S49" s="46"/>
      <c r="T49" s="47"/>
      <c r="U49" s="56"/>
    </row>
    <row r="50" spans="1:21" s="26" customFormat="1" ht="28.5" customHeight="1" x14ac:dyDescent="0.25">
      <c r="A50" s="64"/>
      <c r="B50" s="176" t="s">
        <v>345</v>
      </c>
      <c r="C50" s="176"/>
      <c r="D50" s="176"/>
      <c r="E50" s="176"/>
      <c r="F50" s="176"/>
      <c r="G50" s="176"/>
      <c r="H50" s="176"/>
      <c r="I50" s="176"/>
      <c r="J50" s="176"/>
      <c r="K50" s="176"/>
      <c r="L50" s="176"/>
      <c r="M50" s="176"/>
      <c r="N50" s="176"/>
      <c r="O50" s="158"/>
      <c r="P50" s="161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75" t="s">
        <v>343</v>
      </c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58"/>
      <c r="P51" s="162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75" t="s">
        <v>344</v>
      </c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54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B53:N53"/>
    <mergeCell ref="B51:N51"/>
    <mergeCell ref="B52:N52"/>
    <mergeCell ref="B49:N49"/>
    <mergeCell ref="B50:N50"/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B107" sqref="B107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hidden="1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hidden="1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hidden="1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hidden="1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hidden="1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hidden="1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hidden="1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hidden="1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hidden="1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hidden="1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hidden="1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hidden="1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hidden="1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hidden="1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hidden="1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hidden="1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hidden="1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hidden="1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hidden="1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hidden="1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hidden="1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hidden="1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hidden="1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hidden="1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hidden="1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hidden="1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hidden="1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hidden="1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hidden="1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hidden="1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hidden="1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hidden="1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hidden="1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hidden="1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hidden="1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hidden="1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hidden="1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hidden="1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hidden="1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hidden="1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hidden="1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hidden="1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hidden="1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hidden="1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hidden="1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hidden="1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hidden="1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hidden="1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hidden="1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hidden="1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hidden="1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hidden="1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hidden="1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hidden="1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hidden="1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hidden="1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hidden="1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hidden="1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hidden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hidden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hidden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hidden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hidden="1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hidden="1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hidden="1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hidden="1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hidden="1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hidden="1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hidden="1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hidden="1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hidden="1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hidden="1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hidden="1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hidden="1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hidden="1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hidden="1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hidden="1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hidden="1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hidden="1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hidden="1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hidden="1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hidden="1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hidden="1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hidden="1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hidden="1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hidden="1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hidden="1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hidden="1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hidden="1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hidden="1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hidden="1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hidden="1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hidden="1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hidden="1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hidden="1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hidden="1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hidden="1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hidden="1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hidden="1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hidden="1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hidden="1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hidden="1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hidden="1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hidden="1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hidden="1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hidden="1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hidden="1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hidden="1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hidden="1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hidden="1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hidden="1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hidden="1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hidden="1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hidden="1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hidden="1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hidden="1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hidden="1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hidden="1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hidden="1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hidden="1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hidden="1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hidden="1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hidden="1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hidden="1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hidden="1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hidden="1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hidden="1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hidden="1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hidden="1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hidden="1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hidden="1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hidden="1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hidden="1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hidden="1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hidden="1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hidden="1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hidden="1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hidden="1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hidden="1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hidden="1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hidden="1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hidden="1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hidden="1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hidden="1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hidden="1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hidden="1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hidden="1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hidden="1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hidden="1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hidden="1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hidden="1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hidden="1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hidden="1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hidden="1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hidden="1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hidden="1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hidden="1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hidden="1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hidden="1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hidden="1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hidden="1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hidden="1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hidden="1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hidden="1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hidden="1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hidden="1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hidden="1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hidden="1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hidden="1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hidden="1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hidden="1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hidden="1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hidden="1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hidden="1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hidden="1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hidden="1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hidden="1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hidden="1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hidden="1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hidden="1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hidden="1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hidden="1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hidden="1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hidden="1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hidden="1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hidden="1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hidden="1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hidden="1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hidden="1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hidden="1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hidden="1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hidden="1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hidden="1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hidden="1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hidden="1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hidden="1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hidden="1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hidden="1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hidden="1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hidden="1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hidden="1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hidden="1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hidden="1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hidden="1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hidden="1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hidden="1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hidden="1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hidden="1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hidden="1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hidden="1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hidden="1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hidden="1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hidden="1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hidden="1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hidden="1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hidden="1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hidden="1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hidden="1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hidden="1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hidden="1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hidden="1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hidden="1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hidden="1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hidden="1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hidden="1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hidden="1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hidden="1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hidden="1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hidden="1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hidden="1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hidden="1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hidden="1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hidden="1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hidden="1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hidden="1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hidden="1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hidden="1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hidden="1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hidden="1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hidden="1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hidden="1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hidden="1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hidden="1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hidden="1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hidden="1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hidden="1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hidden="1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hidden="1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hidden="1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hidden="1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hidden="1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hidden="1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hidden="1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hidden="1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hidden="1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hidden="1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hidden="1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hidden="1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hidden="1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hidden="1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hidden="1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hidden="1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hidden="1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hidden="1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hidden="1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ht="22.5" hidden="1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ht="22.5" hidden="1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ht="22.5" hidden="1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ht="22.5" hidden="1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hidden="1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hidden="1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hidden="1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hidden="1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hidden="1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hidden="1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hidden="1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hidden="1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hidden="1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hidden="1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hidden="1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hidden="1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hidden="1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hidden="1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hidden="1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>
    <filterColumn colId="1">
      <filters>
        <filter val="Реконструкция КЛ-0,4  (АПВБбШп 4х240-1кВ)"/>
        <filter val="Реконструкция КЛ-0,4 два кабеля в траншее (АПВБбШп 4х240-1кВ)"/>
        <filter val="Строительство 100 м КЛ-0,4  (АПВБбШп 4х240-1кВ)"/>
        <filter val="Строительство 100 мКЛ-0,4 два кабеля в траншее (АПВБбШп 4х240-1кВ)"/>
        <filter val="Строительство КЛ-0,4  (АПВБбШп 4х240-1кВ)"/>
        <filter val="Строительство КЛ-0,4 два кабеля в траншее (АПВБбШп 4х240-1кВ)"/>
        <filter val="Строительство КЛ-0,4 четыре кабеля в траншее (АПВБШп 4х240-1кВ)"/>
      </filters>
    </filterColumn>
  </autoFilter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2024-02-21T14:13:58Z</dcterms:modified>
</cp:coreProperties>
</file>