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89A7DD67-222E-42E0-BB13-DF1781E5EEB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K9" i="1"/>
  <c r="E9" i="1"/>
  <c r="H3" i="2" l="1"/>
  <c r="H11" i="2" s="1"/>
  <c r="G3" i="2" l="1"/>
  <c r="G10" i="2" s="1"/>
  <c r="F3" i="2"/>
  <c r="F9" i="2" s="1"/>
  <c r="G9" i="2" s="1"/>
  <c r="H9" i="2" s="1"/>
  <c r="E3" i="2"/>
  <c r="D3" i="2"/>
  <c r="C3" i="2"/>
  <c r="C6" i="2" s="1"/>
  <c r="E11" i="1" l="1"/>
  <c r="H10" i="2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G10" i="1" l="1"/>
  <c r="F10" i="1"/>
  <c r="M10" i="1"/>
  <c r="L10" i="1"/>
  <c r="J10" i="1"/>
  <c r="I10" i="1"/>
  <c r="E10" i="1"/>
  <c r="E14" i="1" s="1"/>
  <c r="K10" i="1"/>
  <c r="H10" i="1"/>
  <c r="E15" i="1" l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<sst xmlns="http://schemas.openxmlformats.org/spreadsheetml/2006/main" count="41" uniqueCount="28">
  <si>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</si>
  <si>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</si>
  <si>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</si>
  <si>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</si>
  <si>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</si>
  <si>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</si>
  <si>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</si>
  <si>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</si>
  <si>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</si>
  <si>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</si>
  <si>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</si>
  <si>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</si>
  <si>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</si>
  <si>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</si>
  <si>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</si>
  <si>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</si>
  <si>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</si>
  <si>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</si>
  <si>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</si>
  <si>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</si>
  <si>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</si>
  <si>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</si>
  <si>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</si>
  <si>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</si>
  <si>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ООО "СТОРГЕ БК"</t>
  </si>
  <si>
    <t>ООО "СЗП"</t>
  </si>
  <si>
    <t>ООО "НЭП"</t>
  </si>
  <si>
    <t>Приобретение распределительных устройств 0,4-10 кВ (83 шт.) для нужд филиалов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</si>
</sst>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4" fontId="3" fillId="0" borderId="5" xfId="0" applyNumberFormat="1" applyFont="1" applyBorder="1" applyProtection="1"/>
    <xf numFmtId="4" fontId="3" fillId="0" borderId="1" xfId="0" applyNumberFormat="1" applyFont="1" applyBorder="1" applyProtection="1"/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6" t="s">
        <v>0</v>
      </c>
      <c r="B6" s="27" t="s">
        <v>1</v>
      </c>
      <c r="C6" s="28"/>
      <c r="D6" s="26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6"/>
      <c r="B7" s="29"/>
      <c r="C7" s="30"/>
      <c r="D7" s="26"/>
      <c r="E7" s="23" t="s">
        <v>24</v>
      </c>
      <c r="F7" s="24"/>
      <c r="G7" s="25"/>
      <c r="H7" s="23" t="s">
        <v>25</v>
      </c>
      <c r="I7" s="24"/>
      <c r="J7" s="25"/>
      <c r="K7" s="23" t="s">
        <v>26</v>
      </c>
      <c r="L7" s="24"/>
      <c r="M7" s="25"/>
    </row>
    <row r="8" spans="1:13" x14ac:dyDescent="0.25">
      <c r="A8" s="26"/>
      <c r="B8" s="31"/>
      <c r="C8" s="32"/>
      <c r="D8" s="26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28.5" customHeight="1" x14ac:dyDescent="0.25">
      <c r="A9" s="11" t="s">
        <v>2</v>
      </c>
      <c r="B9" s="38" t="s">
        <v>27</v>
      </c>
      <c r="C9" s="39"/>
      <c r="D9" s="12">
        <v>1</v>
      </c>
      <c r="E9" s="19">
        <f ca="1">G9/1.2</f>
        <v>20718.97</v>
      </c>
      <c r="F9" s="19">
        <v>4143.7939999999981</v>
      </c>
      <c r="G9" s="19">
        <v>24862.763999999999</v>
      </c>
      <c r="H9" s="19">
        <f ca="1">J9/1.2</f>
        <v>20449.438333333335</v>
      </c>
      <c r="I9" s="19">
        <v>4089.8876666666656</v>
      </c>
      <c r="J9" s="19">
        <v>24539.326000000001</v>
      </c>
      <c r="K9" s="19">
        <f ca="1">M9/1.2</f>
        <v>20635.291666666668</v>
      </c>
      <c r="L9" s="19">
        <v>4127.0583333333307</v>
      </c>
      <c r="M9" s="19">
        <v>24762.35</v>
      </c>
    </row>
    <row r="10" spans="1:13" x14ac:dyDescent="0.25">
      <c r="A10" s="11" t="s">
        <v>17</v>
      </c>
      <c r="B10" s="36" t="s">
        <v>7</v>
      </c>
      <c r="C10" s="37"/>
      <c r="D10" s="12"/>
      <c r="E10" s="19">
        <f ca="1">E9*E11</f>
        <v>21939.670966480862</v>
      </c>
      <c r="F10" s="19">
        <f ca="1">F9*E11</f>
        <v>4387.9341932961706</v>
      </c>
      <c r="G10" s="19">
        <f ca="1">G9*E11</f>
        <v>26327.605159777035</v>
      </c>
      <c r="H10" s="19">
        <f ca="1">H9*E11</f>
        <v>21654.259284253716</v>
      </c>
      <c r="I10" s="19">
        <f ca="1">I9*E11</f>
        <v>4330.8518568507416</v>
      </c>
      <c r="J10" s="19">
        <f ca="1">J9*E11</f>
        <v>25985.111141104455</v>
      </c>
      <c r="K10" s="19">
        <f ca="1">K9*E11</f>
        <v>21851.06255108392</v>
      </c>
      <c r="L10" s="19">
        <f ca="1">L9*E11</f>
        <v>4370.2125102167811</v>
      </c>
      <c r="M10" s="19">
        <f ca="1">M9*E11</f>
        <v>26221.275061300701</v>
      </c>
    </row>
    <row r="11" spans="1:13" x14ac:dyDescent="0.25">
      <c r="A11" s="11" t="s">
        <v>18</v>
      </c>
      <c r="B11" s="36" t="s">
        <v>12</v>
      </c>
      <c r="C11" s="37"/>
      <c r="D11" s="13" t="s">
        <v>16</v>
      </c>
      <c r="E11" s="15">
        <f ca="1">IF(E13&lt;E12,"Год поставки не может быть раньше года КП",IFERROR(INDEX(Матрица!B6:H12,MATCH(Лист1!E12,Матрица!A6:A12,0),MATCH(Лист1!E13,Матрица!B5:H5,0)),"Необходимо указать год по п.4-5 в диапазоне 2020-2024"))</f>
        <v>1.0589170681014</v>
      </c>
    </row>
    <row r="12" spans="1:13" x14ac:dyDescent="0.25">
      <c r="A12" s="11" t="s">
        <v>19</v>
      </c>
      <c r="B12" s="36" t="s">
        <v>14</v>
      </c>
      <c r="C12" s="37"/>
      <c r="D12" s="13" t="s">
        <v>16</v>
      </c>
      <c r="E12" s="12">
        <v>2022</v>
      </c>
    </row>
    <row r="13" spans="1:13" x14ac:dyDescent="0.25">
      <c r="A13" s="11" t="s">
        <v>20</v>
      </c>
      <c r="B13" s="36" t="s">
        <v>15</v>
      </c>
      <c r="C13" s="37"/>
      <c r="D13" s="13" t="s">
        <v>16</v>
      </c>
      <c r="E13" s="12">
        <v>2023</v>
      </c>
      <c r="F13" s="20"/>
      <c r="I13" s="20"/>
      <c r="L13" s="20"/>
    </row>
    <row r="14" spans="1:13" ht="18.75" customHeight="1" x14ac:dyDescent="0.25">
      <c r="A14" s="34" t="s">
        <v>21</v>
      </c>
      <c r="B14" s="33" t="s">
        <v>23</v>
      </c>
      <c r="C14" s="14" t="s">
        <v>8</v>
      </c>
      <c r="D14" s="14" t="s">
        <v>16</v>
      </c>
      <c r="E14" s="21">
        <f ca="1">AVERAGE(E10,H10,K10)</f>
        <v>21814.997600606166</v>
      </c>
    </row>
    <row r="15" spans="1:13" ht="19.5" customHeight="1" x14ac:dyDescent="0.25">
      <c r="A15" s="35"/>
      <c r="B15" s="33"/>
      <c r="C15" s="13" t="s">
        <v>10</v>
      </c>
      <c r="D15" s="13" t="s">
        <v>16</v>
      </c>
      <c r="E15" s="22">
        <f ca="1">AVERAGE(G10,J10,M10)</f>
        <v>26177.997120727396</v>
      </c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2023-02-14T15:02:25Z</dcterms:modified>
</cp:coreProperties>
</file>