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M_24-1-00-1-02-04-0-0260 +\"/>
    </mc:Choice>
  </mc:AlternateContent>
  <xr:revisionPtr revIDLastSave="0" documentId="13_ncr:1_{C84095E7-06D3-4287-A0EE-B2801E29328F}" xr6:coauthVersionLast="36" xr6:coauthVersionMax="36" xr10:uidLastSave="{00000000-0000-0000-0000-000000000000}"/>
  <bookViews>
    <workbookView xWindow="0" yWindow="60" windowWidth="20730" windowHeight="9840" xr2:uid="{00000000-000D-0000-FFFF-FFFF00000000}"/>
  </bookViews>
  <sheets>
    <sheet name="Расчет стоимости" sheetId="4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4" l="1"/>
  <c r="G37" i="4"/>
  <c r="G40" i="4"/>
  <c r="G39" i="4"/>
  <c r="G38" i="4"/>
  <c r="G36" i="4"/>
  <c r="G35" i="4"/>
  <c r="G34" i="4"/>
  <c r="F41" i="4"/>
  <c r="F36" i="4"/>
  <c r="F35" i="4"/>
  <c r="F34" i="4"/>
  <c r="E41" i="4"/>
  <c r="E40" i="4"/>
  <c r="E39" i="4"/>
  <c r="E38" i="4"/>
  <c r="E37" i="4" s="1"/>
  <c r="E36" i="4"/>
  <c r="E35" i="4"/>
  <c r="E34" i="4"/>
  <c r="C41" i="4" l="1"/>
  <c r="C40" i="4"/>
  <c r="C39" i="4"/>
  <c r="C38" i="4"/>
  <c r="C36" i="4"/>
  <c r="C35" i="4"/>
  <c r="C34" i="4"/>
  <c r="C37" i="4" l="1"/>
  <c r="H29" i="4"/>
  <c r="H28" i="4"/>
  <c r="H27" i="4"/>
  <c r="H25" i="4" s="1"/>
  <c r="H26" i="4"/>
  <c r="H24" i="4"/>
  <c r="H23" i="4"/>
  <c r="H21" i="4"/>
  <c r="H20" i="4"/>
  <c r="H18" i="4"/>
  <c r="H17" i="4"/>
  <c r="F27" i="4"/>
  <c r="F26" i="4"/>
  <c r="F25" i="4" s="1"/>
  <c r="F24" i="4"/>
  <c r="F23" i="4"/>
  <c r="F21" i="4"/>
  <c r="F20" i="4"/>
  <c r="F18" i="4"/>
  <c r="F17" i="4"/>
  <c r="E27" i="4"/>
  <c r="E26" i="4"/>
  <c r="E25" i="4" l="1"/>
</calcChain>
</file>

<file path=xl/sharedStrings.xml><?xml version="1.0" encoding="utf-8"?>
<sst xmlns="http://schemas.openxmlformats.org/spreadsheetml/2006/main" count="59" uniqueCount="44">
  <si>
    <t>Вид работ</t>
  </si>
  <si>
    <t>ПИР</t>
  </si>
  <si>
    <t>СМР</t>
  </si>
  <si>
    <t>Оборудование</t>
  </si>
  <si>
    <t>- иные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</si>
  <si>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</si>
  <si>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</si>
  <si>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</si>
  <si>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</si>
  <si>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</si>
  <si>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</si>
  <si>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</si>
  <si>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</si>
  <si>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</si>
  <si>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</si>
  <si>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</si>
  <si>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</si>
  <si>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</si>
  <si>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</si>
  <si>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</si>
  <si>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</si>
  <si>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</si>
  <si>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1.1.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</si>
  <si>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</si>
  <si>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</si>
  <si>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</si>
  <si>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</si>
  <si>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Приложение № 2 к Приказу от ____________№ ____</t>
  </si>
  <si>
    <t>1.2.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</si>
  <si>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</si>
  <si>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</si>
  <si>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</si>
  <si>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1.3.</t>
  </si>
  <si>
    <t>шт</t>
  </si>
  <si>
    <t>Замена прибора учета однофазного прямого включения 0,22кВ, в т.ч.:</t>
  </si>
  <si>
    <t>Замена прибора учета трехфазного прямого включения 0,4кВ, в т.ч.:</t>
  </si>
  <si>
    <t>Замена прибора учета трехфазного для РП (СП, ТП, РТП) 0,4кВ, в т.ч.:</t>
  </si>
  <si>
    <t>2024 год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</si>
  <si>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2024г</t>
    </r>
  </si>
  <si>
    <t>ЦА, Замена приборов коммерческого учета 0,22(0,4) кВ в соответствии с требованиями Федерального закона от 27.12.2018 № 522-ФЗ (24-1-00-1-02-04-0-0260)</t>
  </si>
  <si>
    <t>M_24-1-00-1-02-04-0-0260</t>
  </si>
  <si>
    <t xml:space="preserve">ПИР </t>
  </si>
  <si>
    <t xml:space="preserve">- cодержание службы заказчика застройщика </t>
  </si>
  <si>
    <t>- проценты по кредитам и займам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</si>
</sst>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0.0%"/>
    <numFmt numFmtId="167" formatCode="_-* #,##0.0\ _₽_-;\-* #,##0.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5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/>
    </xf>
    <xf numFmtId="0" fontId="5" fillId="0" borderId="0" xfId="0" applyFont="1"/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9" fillId="0" borderId="3" xfId="0" applyFont="1" applyBorder="1" applyAlignment="1">
      <alignment horizontal="center"/>
    </xf>
    <xf numFmtId="0" fontId="9" fillId="0" borderId="3" xfId="0" applyFont="1" applyBorder="1"/>
    <xf numFmtId="0" fontId="7" fillId="0" borderId="3" xfId="0" applyFont="1" applyBorder="1"/>
    <xf numFmtId="49" fontId="7" fillId="0" borderId="3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indent="1"/>
    </xf>
    <xf numFmtId="0" fontId="9" fillId="0" borderId="0" xfId="0" applyFont="1"/>
    <xf numFmtId="0" fontId="7" fillId="0" borderId="3" xfId="0" quotePrefix="1" applyFont="1" applyBorder="1" applyAlignment="1">
      <alignment horizontal="left" indent="1"/>
    </xf>
    <xf numFmtId="0" fontId="9" fillId="0" borderId="3" xfId="0" applyFont="1" applyBorder="1" applyAlignment="1">
      <alignment horizontal="left"/>
    </xf>
    <xf numFmtId="0" fontId="6" fillId="0" borderId="0" xfId="7" applyFont="1" applyFill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4" fontId="6" fillId="0" borderId="3" xfId="0" applyNumberFormat="1" applyFont="1" applyBorder="1" applyAlignment="1">
      <alignment horizontal="center"/>
    </xf>
    <xf numFmtId="4" fontId="6" fillId="0" borderId="0" xfId="0" applyNumberFormat="1" applyFont="1"/>
    <xf numFmtId="4" fontId="5" fillId="0" borderId="3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/>
    </xf>
    <xf numFmtId="16" fontId="7" fillId="0" borderId="3" xfId="0" applyNumberFormat="1" applyFont="1" applyBorder="1" applyAlignment="1">
      <alignment horizontal="center"/>
    </xf>
    <xf numFmtId="43" fontId="6" fillId="0" borderId="0" xfId="8" applyFont="1"/>
    <xf numFmtId="43" fontId="6" fillId="0" borderId="0" xfId="0" applyNumberFormat="1" applyFont="1"/>
    <xf numFmtId="4" fontId="6" fillId="0" borderId="0" xfId="8" applyNumberFormat="1" applyFont="1"/>
    <xf numFmtId="166" fontId="7" fillId="0" borderId="3" xfId="9" applyNumberFormat="1" applyFont="1" applyBorder="1" applyAlignment="1">
      <alignment horizontal="center"/>
    </xf>
    <xf numFmtId="4" fontId="6" fillId="0" borderId="0" xfId="0" applyNumberFormat="1" applyFont="1" applyAlignment="1">
      <alignment horizontal="center"/>
    </xf>
    <xf numFmtId="9" fontId="6" fillId="0" borderId="0" xfId="9" applyFont="1" applyAlignment="1">
      <alignment horizontal="center"/>
    </xf>
    <xf numFmtId="10" fontId="7" fillId="0" borderId="3" xfId="9" applyNumberFormat="1" applyFont="1" applyBorder="1" applyAlignment="1">
      <alignment horizontal="center"/>
    </xf>
    <xf numFmtId="3" fontId="6" fillId="0" borderId="0" xfId="0" applyNumberFormat="1" applyFont="1" applyAlignment="1">
      <alignment horizontal="center"/>
    </xf>
    <xf numFmtId="167" fontId="6" fillId="0" borderId="0" xfId="8" applyNumberFormat="1" applyFont="1"/>
    <xf numFmtId="43" fontId="6" fillId="0" borderId="0" xfId="8" applyFont="1" applyAlignment="1">
      <alignment horizontal="center"/>
    </xf>
    <xf numFmtId="10" fontId="6" fillId="0" borderId="0" xfId="9" applyNumberFormat="1" applyFont="1" applyAlignment="1">
      <alignment horizontal="center"/>
    </xf>
    <xf numFmtId="164" fontId="6" fillId="0" borderId="0" xfId="0" applyNumberFormat="1" applyFont="1"/>
    <xf numFmtId="10" fontId="6" fillId="0" borderId="0" xfId="9" applyNumberFormat="1" applyFont="1"/>
    <xf numFmtId="167" fontId="5" fillId="0" borderId="0" xfId="8" applyNumberFormat="1" applyFont="1"/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2" applyFont="1" applyFill="1" applyBorder="1" applyAlignment="1" applyProtection="1">
      <alignment horizontal="center" vertical="center" wrapText="1"/>
      <protection locked="0"/>
    </xf>
  </cellXfs>
  <cellStyles count="10">
    <cellStyle name="Обычный" xfId="0" builtinId="0"/>
    <cellStyle name="Обычный 10 2 3 2 2 2" xfId="3" xr:uid="{00000000-0005-0000-0000-000001000000}"/>
    <cellStyle name="Обычный 2" xfId="1" xr:uid="{00000000-0005-0000-0000-000002000000}"/>
    <cellStyle name="Обычный 2 2" xfId="2" xr:uid="{00000000-0005-0000-0000-000003000000}"/>
    <cellStyle name="Обычный 2 2 2" xfId="4" xr:uid="{00000000-0005-0000-0000-000004000000}"/>
    <cellStyle name="Обычный 2 3" xfId="7" xr:uid="{00000000-0005-0000-0000-000005000000}"/>
    <cellStyle name="Процентный" xfId="9" builtinId="5"/>
    <cellStyle name="Финансовый" xfId="8" builtinId="3"/>
    <cellStyle name="Финансовый 2" xfId="5" xr:uid="{00000000-0005-0000-0000-000008000000}"/>
    <cellStyle name="Финансовый 2 2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5"/>
  <sheetViews>
    <sheetView tabSelected="1" zoomScale="68" zoomScaleNormal="68" workbookViewId="0">
      <selection activeCell="F10" sqref="F10"/>
    </sheetView>
  </sheetViews>
  <sheetFormatPr defaultRowHeight="15" x14ac:dyDescent="0.25"/>
  <cols>
    <col min="1" max="1" width="6.7109375" style="4" customWidth="1"/>
    <col min="2" max="2" width="59.5703125" style="2" customWidth="1"/>
    <col min="3" max="3" width="16" style="2" customWidth="1"/>
    <col min="4" max="4" width="13.42578125" style="2" customWidth="1"/>
    <col min="5" max="5" width="14.5703125" style="2" customWidth="1"/>
    <col min="6" max="6" width="14" style="2" customWidth="1"/>
    <col min="7" max="7" width="18" style="2" customWidth="1"/>
    <col min="8" max="8" width="15.28515625" style="2" customWidth="1"/>
    <col min="9" max="9" width="18.85546875" style="2" bestFit="1" customWidth="1"/>
    <col min="10" max="10" width="17.5703125" style="2" customWidth="1"/>
    <col min="11" max="11" width="13.28515625" style="2" hidden="1" customWidth="1"/>
    <col min="12" max="12" width="16.85546875" style="2" bestFit="1" customWidth="1"/>
    <col min="13" max="13" width="14" style="2" customWidth="1"/>
    <col min="14" max="14" width="5.7109375" style="2" customWidth="1"/>
    <col min="15" max="15" width="12.140625" style="2" bestFit="1" customWidth="1"/>
    <col min="16" max="16384" width="9.140625" style="2"/>
  </cols>
  <sheetData>
    <row r="1" spans="1:14" x14ac:dyDescent="0.25">
      <c r="H1" s="21" t="s">
        <v>27</v>
      </c>
    </row>
    <row r="3" spans="1:14" x14ac:dyDescent="0.25">
      <c r="A3" s="1" t="s">
        <v>17</v>
      </c>
    </row>
    <row r="5" spans="1:14" ht="28.5" customHeight="1" x14ac:dyDescent="0.25">
      <c r="A5" s="47" t="s">
        <v>39</v>
      </c>
      <c r="B5" s="47"/>
      <c r="C5" s="47"/>
      <c r="D5" s="47"/>
      <c r="E5" s="47"/>
      <c r="F5" s="47"/>
    </row>
    <row r="7" spans="1:14" ht="21" customHeight="1" x14ac:dyDescent="0.25">
      <c r="A7" s="8" t="s">
        <v>6</v>
      </c>
      <c r="F7" s="47" t="s">
        <v>40</v>
      </c>
      <c r="G7" s="47"/>
      <c r="H7" s="47"/>
    </row>
    <row r="8" spans="1:14" x14ac:dyDescent="0.25">
      <c r="A8" s="9"/>
    </row>
    <row r="9" spans="1:14" x14ac:dyDescent="0.25">
      <c r="A9" s="8" t="s">
        <v>13</v>
      </c>
      <c r="F9" s="47" t="s">
        <v>37</v>
      </c>
      <c r="G9" s="47"/>
      <c r="H9" s="47"/>
    </row>
    <row r="10" spans="1:14" x14ac:dyDescent="0.25">
      <c r="A10" s="9"/>
    </row>
    <row r="11" spans="1:14" x14ac:dyDescent="0.25">
      <c r="A11" s="10" t="s">
        <v>18</v>
      </c>
      <c r="B11" s="5"/>
      <c r="C11" s="5"/>
    </row>
    <row r="12" spans="1:14" x14ac:dyDescent="0.25">
      <c r="H12" s="11"/>
    </row>
    <row r="13" spans="1:14" s="4" customFormat="1" ht="26.25" customHeight="1" x14ac:dyDescent="0.25">
      <c r="A13" s="45" t="s">
        <v>7</v>
      </c>
      <c r="B13" s="45" t="s">
        <v>19</v>
      </c>
      <c r="C13" s="45" t="s">
        <v>9</v>
      </c>
      <c r="D13" s="45" t="s">
        <v>8</v>
      </c>
      <c r="E13" s="45" t="s">
        <v>30</v>
      </c>
      <c r="F13" s="45" t="s">
        <v>12</v>
      </c>
      <c r="G13" s="45" t="s">
        <v>26</v>
      </c>
      <c r="H13" s="45" t="s">
        <v>29</v>
      </c>
    </row>
    <row r="14" spans="1:14" ht="60.75" customHeight="1" x14ac:dyDescent="0.25">
      <c r="A14" s="46"/>
      <c r="B14" s="46"/>
      <c r="C14" s="46"/>
      <c r="D14" s="46"/>
      <c r="E14" s="46"/>
      <c r="F14" s="46"/>
      <c r="G14" s="46"/>
      <c r="H14" s="46"/>
    </row>
    <row r="15" spans="1:14" x14ac:dyDescent="0.25">
      <c r="A15" s="12" t="s">
        <v>20</v>
      </c>
      <c r="B15" s="13" t="s">
        <v>21</v>
      </c>
      <c r="C15" s="16"/>
      <c r="D15" s="24"/>
      <c r="E15" s="25"/>
      <c r="F15" s="25"/>
      <c r="G15" s="25"/>
      <c r="H15" s="25"/>
    </row>
    <row r="16" spans="1:14" x14ac:dyDescent="0.25">
      <c r="A16" s="15" t="s">
        <v>22</v>
      </c>
      <c r="B16" s="14" t="s">
        <v>34</v>
      </c>
      <c r="C16" s="16"/>
      <c r="D16" s="24"/>
      <c r="E16" s="25"/>
      <c r="F16" s="25"/>
      <c r="G16" s="25"/>
      <c r="H16" s="25"/>
      <c r="J16" s="31"/>
      <c r="K16" s="31"/>
      <c r="L16" s="31"/>
      <c r="M16" s="31"/>
      <c r="N16" s="31"/>
    </row>
    <row r="17" spans="1:14" x14ac:dyDescent="0.25">
      <c r="A17" s="16"/>
      <c r="B17" s="17" t="s">
        <v>2</v>
      </c>
      <c r="C17" s="16" t="s">
        <v>33</v>
      </c>
      <c r="D17" s="24">
        <v>2013</v>
      </c>
      <c r="E17" s="25">
        <v>1066</v>
      </c>
      <c r="F17" s="25">
        <f>D17*E17</f>
        <v>2145858</v>
      </c>
      <c r="G17" s="25">
        <v>6.68</v>
      </c>
      <c r="H17" s="25">
        <f>F17*G17</f>
        <v>14334331.439999999</v>
      </c>
      <c r="I17" s="42"/>
      <c r="J17" s="31"/>
      <c r="K17" s="31"/>
      <c r="L17" s="31"/>
      <c r="M17" s="31"/>
      <c r="N17" s="31"/>
    </row>
    <row r="18" spans="1:14" x14ac:dyDescent="0.25">
      <c r="A18" s="16"/>
      <c r="B18" s="17" t="s">
        <v>3</v>
      </c>
      <c r="C18" s="16" t="s">
        <v>33</v>
      </c>
      <c r="D18" s="24">
        <v>2013</v>
      </c>
      <c r="E18" s="25">
        <v>2574.0000000000005</v>
      </c>
      <c r="F18" s="25">
        <f>D18*E18</f>
        <v>5181462.0000000009</v>
      </c>
      <c r="G18" s="25">
        <v>6.68</v>
      </c>
      <c r="H18" s="25">
        <f>F18*G18</f>
        <v>34612166.160000004</v>
      </c>
      <c r="J18" s="31"/>
      <c r="K18" s="31"/>
      <c r="L18" s="31"/>
      <c r="M18" s="31"/>
      <c r="N18" s="31"/>
    </row>
    <row r="19" spans="1:14" x14ac:dyDescent="0.25">
      <c r="A19" s="15" t="s">
        <v>28</v>
      </c>
      <c r="B19" s="14" t="s">
        <v>35</v>
      </c>
      <c r="C19" s="16"/>
      <c r="D19" s="24"/>
      <c r="E19" s="25"/>
      <c r="F19" s="25"/>
      <c r="G19" s="25"/>
      <c r="H19" s="25"/>
      <c r="J19" s="31"/>
      <c r="K19" s="31"/>
      <c r="L19" s="31"/>
      <c r="M19" s="31"/>
      <c r="N19" s="31"/>
    </row>
    <row r="20" spans="1:14" x14ac:dyDescent="0.25">
      <c r="A20" s="16"/>
      <c r="B20" s="17" t="s">
        <v>2</v>
      </c>
      <c r="C20" s="16" t="s">
        <v>33</v>
      </c>
      <c r="D20" s="24">
        <v>1787</v>
      </c>
      <c r="E20" s="25">
        <v>1665</v>
      </c>
      <c r="F20" s="25">
        <f>D20*E20</f>
        <v>2975355</v>
      </c>
      <c r="G20" s="25">
        <v>6.68</v>
      </c>
      <c r="H20" s="25">
        <f>F20*G20</f>
        <v>19875371.399999999</v>
      </c>
      <c r="I20" s="42"/>
      <c r="J20" s="31"/>
      <c r="K20" s="31"/>
      <c r="L20" s="31"/>
      <c r="M20" s="31"/>
      <c r="N20" s="31"/>
    </row>
    <row r="21" spans="1:14" x14ac:dyDescent="0.25">
      <c r="A21" s="16"/>
      <c r="B21" s="17" t="s">
        <v>3</v>
      </c>
      <c r="C21" s="16" t="s">
        <v>33</v>
      </c>
      <c r="D21" s="24">
        <v>1787</v>
      </c>
      <c r="E21" s="25">
        <v>4110</v>
      </c>
      <c r="F21" s="25">
        <f>D21*E21</f>
        <v>7344570</v>
      </c>
      <c r="G21" s="25">
        <v>6.68</v>
      </c>
      <c r="H21" s="25">
        <f>F21*G21</f>
        <v>49061727.600000001</v>
      </c>
      <c r="J21" s="31"/>
      <c r="K21" s="31"/>
      <c r="L21" s="31"/>
      <c r="M21" s="31"/>
      <c r="N21" s="31"/>
    </row>
    <row r="22" spans="1:14" x14ac:dyDescent="0.25">
      <c r="A22" s="15" t="s">
        <v>32</v>
      </c>
      <c r="B22" s="14" t="s">
        <v>36</v>
      </c>
      <c r="C22" s="16"/>
      <c r="D22" s="24"/>
      <c r="E22" s="25"/>
      <c r="F22" s="25"/>
      <c r="G22" s="25"/>
      <c r="H22" s="25"/>
      <c r="J22" s="31"/>
      <c r="K22" s="31"/>
      <c r="L22" s="31"/>
      <c r="M22" s="31"/>
      <c r="N22" s="31"/>
    </row>
    <row r="23" spans="1:14" x14ac:dyDescent="0.25">
      <c r="A23" s="16"/>
      <c r="B23" s="17" t="s">
        <v>2</v>
      </c>
      <c r="C23" s="16" t="s">
        <v>33</v>
      </c>
      <c r="D23" s="24">
        <v>688</v>
      </c>
      <c r="E23" s="25">
        <v>1593</v>
      </c>
      <c r="F23" s="25">
        <f>D23*E23</f>
        <v>1095984</v>
      </c>
      <c r="G23" s="25">
        <v>6.68</v>
      </c>
      <c r="H23" s="25">
        <f>F23*G23</f>
        <v>7321173.1200000001</v>
      </c>
      <c r="I23" s="42"/>
      <c r="J23" s="31"/>
      <c r="K23" s="31"/>
      <c r="L23" s="31"/>
      <c r="M23" s="31"/>
      <c r="N23" s="31"/>
    </row>
    <row r="24" spans="1:14" x14ac:dyDescent="0.25">
      <c r="A24" s="16"/>
      <c r="B24" s="17" t="s">
        <v>3</v>
      </c>
      <c r="C24" s="16" t="s">
        <v>33</v>
      </c>
      <c r="D24" s="24">
        <v>688</v>
      </c>
      <c r="E24" s="25">
        <v>4665</v>
      </c>
      <c r="F24" s="25">
        <f>D24*E24</f>
        <v>3209520</v>
      </c>
      <c r="G24" s="25">
        <v>6.68</v>
      </c>
      <c r="H24" s="25">
        <f>F24*G24</f>
        <v>21439593.599999998</v>
      </c>
      <c r="J24" s="31"/>
      <c r="K24" s="31"/>
      <c r="L24" s="31"/>
      <c r="M24" s="31"/>
      <c r="N24" s="31"/>
    </row>
    <row r="25" spans="1:14" x14ac:dyDescent="0.25">
      <c r="A25" s="16"/>
      <c r="B25" s="13" t="s">
        <v>10</v>
      </c>
      <c r="C25" s="16"/>
      <c r="D25" s="24"/>
      <c r="E25" s="27">
        <f>SUM(E26:E27)</f>
        <v>15673</v>
      </c>
      <c r="F25" s="27">
        <f>SUM(F26:F27)</f>
        <v>21952749</v>
      </c>
      <c r="G25" s="27"/>
      <c r="H25" s="27">
        <f>SUM(H26:H27)</f>
        <v>146644363.31999999</v>
      </c>
      <c r="J25" s="31"/>
      <c r="K25" s="31"/>
      <c r="L25" s="31"/>
      <c r="M25" s="31"/>
      <c r="N25" s="31"/>
    </row>
    <row r="26" spans="1:14" x14ac:dyDescent="0.25">
      <c r="A26" s="16"/>
      <c r="B26" s="17" t="s">
        <v>2</v>
      </c>
      <c r="C26" s="16"/>
      <c r="D26" s="24"/>
      <c r="E26" s="25">
        <f>SUM(E17,E20,E23)</f>
        <v>4324</v>
      </c>
      <c r="F26" s="25">
        <f>SUM(F17,F20,F23)</f>
        <v>6217197</v>
      </c>
      <c r="G26" s="25"/>
      <c r="H26" s="25">
        <f>SUM(H17,H20,H23)</f>
        <v>41530875.959999993</v>
      </c>
      <c r="J26" s="31"/>
      <c r="K26" s="31"/>
      <c r="L26" s="31"/>
      <c r="M26" s="31"/>
      <c r="N26" s="31"/>
    </row>
    <row r="27" spans="1:14" x14ac:dyDescent="0.25">
      <c r="A27" s="16"/>
      <c r="B27" s="17" t="s">
        <v>3</v>
      </c>
      <c r="C27" s="16"/>
      <c r="D27" s="24"/>
      <c r="E27" s="25">
        <f>SUM(E18,E21,E24)</f>
        <v>11349</v>
      </c>
      <c r="F27" s="25">
        <f>SUM(F18,F21,F24)</f>
        <v>15735552</v>
      </c>
      <c r="G27" s="25"/>
      <c r="H27" s="25">
        <f>SUM(H18,H21,H24)</f>
        <v>105113487.36</v>
      </c>
      <c r="N27" s="31"/>
    </row>
    <row r="28" spans="1:14" x14ac:dyDescent="0.25">
      <c r="A28" s="12" t="s">
        <v>23</v>
      </c>
      <c r="B28" s="13" t="s">
        <v>41</v>
      </c>
      <c r="C28" s="16"/>
      <c r="D28" s="24"/>
      <c r="E28" s="25"/>
      <c r="F28" s="25"/>
      <c r="G28" s="25"/>
      <c r="H28" s="27">
        <f>H25*8%</f>
        <v>11731549.0656</v>
      </c>
      <c r="N28" s="31"/>
    </row>
    <row r="29" spans="1:14" x14ac:dyDescent="0.25">
      <c r="A29" s="12" t="s">
        <v>25</v>
      </c>
      <c r="B29" s="13" t="s">
        <v>24</v>
      </c>
      <c r="C29" s="16"/>
      <c r="D29" s="24"/>
      <c r="E29" s="25"/>
      <c r="F29" s="25"/>
      <c r="G29" s="25"/>
      <c r="H29" s="27">
        <f>SUM(H28,H25)</f>
        <v>158375912.3856</v>
      </c>
      <c r="J29" s="31"/>
      <c r="N29" s="31"/>
    </row>
    <row r="30" spans="1:14" x14ac:dyDescent="0.25">
      <c r="A30" s="7"/>
      <c r="B30" s="3"/>
      <c r="C30" s="3"/>
      <c r="H30" s="31"/>
      <c r="N30" s="31"/>
    </row>
    <row r="31" spans="1:14" x14ac:dyDescent="0.25">
      <c r="A31" s="5" t="s">
        <v>11</v>
      </c>
      <c r="B31" s="3"/>
      <c r="C31" s="3"/>
      <c r="H31" s="43"/>
      <c r="J31" s="32"/>
    </row>
    <row r="32" spans="1:14" x14ac:dyDescent="0.25">
      <c r="A32" s="18"/>
      <c r="B32" s="3"/>
      <c r="C32" s="3"/>
    </row>
    <row r="33" spans="1:16" ht="63.75" customHeight="1" x14ac:dyDescent="0.25">
      <c r="A33" s="6" t="s">
        <v>7</v>
      </c>
      <c r="B33" s="6" t="s">
        <v>0</v>
      </c>
      <c r="C33" s="22" t="s">
        <v>31</v>
      </c>
      <c r="D33" s="23" t="s">
        <v>38</v>
      </c>
      <c r="E33" s="23" t="s">
        <v>14</v>
      </c>
      <c r="F33" s="23" t="s">
        <v>15</v>
      </c>
      <c r="G33" s="23" t="s">
        <v>16</v>
      </c>
    </row>
    <row r="34" spans="1:16" x14ac:dyDescent="0.25">
      <c r="A34" s="16">
        <v>1</v>
      </c>
      <c r="B34" s="17" t="s">
        <v>1</v>
      </c>
      <c r="C34" s="28">
        <f>H28</f>
        <v>11731549.0656</v>
      </c>
      <c r="D34" s="37">
        <v>1.0527260918901</v>
      </c>
      <c r="E34" s="29">
        <f>C34*D34</f>
        <v>12350107.799646042</v>
      </c>
      <c r="F34" s="29">
        <f>E34*0.2</f>
        <v>2470021.5599292084</v>
      </c>
      <c r="G34" s="29">
        <f>E34+F34</f>
        <v>14820129.359575251</v>
      </c>
      <c r="I34" s="39"/>
      <c r="J34" s="26"/>
      <c r="K34" s="26"/>
      <c r="L34" s="26"/>
      <c r="M34" s="26"/>
      <c r="N34" s="26"/>
      <c r="O34" s="26"/>
    </row>
    <row r="35" spans="1:16" x14ac:dyDescent="0.25">
      <c r="A35" s="16">
        <v>2</v>
      </c>
      <c r="B35" s="17" t="s">
        <v>2</v>
      </c>
      <c r="C35" s="29">
        <f>H26</f>
        <v>41530875.959999993</v>
      </c>
      <c r="D35" s="37">
        <v>1.0527260918901</v>
      </c>
      <c r="E35" s="29">
        <f>C35*D35</f>
        <v>43720636.742143296</v>
      </c>
      <c r="F35" s="29">
        <f>E35*0.2</f>
        <v>8744127.3484286591</v>
      </c>
      <c r="G35" s="29">
        <f>E35+F35</f>
        <v>52464764.090571955</v>
      </c>
      <c r="I35" s="39"/>
      <c r="J35" s="26"/>
      <c r="K35" s="26"/>
      <c r="L35" s="26"/>
      <c r="M35" s="26"/>
      <c r="N35" s="26"/>
      <c r="O35" s="26"/>
    </row>
    <row r="36" spans="1:16" x14ac:dyDescent="0.25">
      <c r="A36" s="16">
        <v>3</v>
      </c>
      <c r="B36" s="17" t="s">
        <v>3</v>
      </c>
      <c r="C36" s="29">
        <f>H27</f>
        <v>105113487.36</v>
      </c>
      <c r="D36" s="37">
        <v>1.0527260918901</v>
      </c>
      <c r="E36" s="29">
        <f>C36*D36</f>
        <v>110655710.75343223</v>
      </c>
      <c r="F36" s="29">
        <f>E36*0.2</f>
        <v>22131142.150686447</v>
      </c>
      <c r="G36" s="29">
        <f>E36+F36</f>
        <v>132786852.90411867</v>
      </c>
      <c r="H36" s="26"/>
      <c r="I36" s="39"/>
      <c r="J36" s="26"/>
      <c r="K36" s="26"/>
      <c r="L36" s="26"/>
      <c r="M36" s="26"/>
      <c r="N36" s="26"/>
      <c r="O36" s="26"/>
    </row>
    <row r="37" spans="1:16" x14ac:dyDescent="0.25">
      <c r="A37" s="16">
        <v>4</v>
      </c>
      <c r="B37" s="17" t="s">
        <v>5</v>
      </c>
      <c r="C37" s="29">
        <f>SUM(C38:C40)</f>
        <v>29141167.878950402</v>
      </c>
      <c r="D37" s="34"/>
      <c r="E37" s="29">
        <f>SUM(E38:E40)</f>
        <v>30677667.774320766</v>
      </c>
      <c r="F37" s="29">
        <v>0</v>
      </c>
      <c r="G37" s="29">
        <f>SUM(G38:G40)</f>
        <v>30677667.774320766</v>
      </c>
      <c r="H37" s="26"/>
      <c r="I37" s="39"/>
      <c r="J37" s="26"/>
      <c r="K37" s="26"/>
      <c r="L37" s="26"/>
      <c r="M37" s="26"/>
      <c r="N37" s="26"/>
      <c r="O37" s="26"/>
    </row>
    <row r="38" spans="1:16" x14ac:dyDescent="0.25">
      <c r="A38" s="30"/>
      <c r="B38" s="19" t="s">
        <v>42</v>
      </c>
      <c r="C38" s="29">
        <f>SUM(C34:C36)*11.7%</f>
        <v>18529981.749115199</v>
      </c>
      <c r="D38" s="34"/>
      <c r="E38" s="29">
        <f>SUM(E34:E36)*11.7%</f>
        <v>19506995.269540921</v>
      </c>
      <c r="F38" s="29">
        <v>0</v>
      </c>
      <c r="G38" s="29">
        <f>E38+F38</f>
        <v>19506995.269540921</v>
      </c>
      <c r="I38" s="39"/>
      <c r="J38" s="26"/>
      <c r="K38" s="26"/>
      <c r="L38" s="26"/>
      <c r="M38" s="26"/>
      <c r="N38" s="26"/>
      <c r="O38" s="26"/>
    </row>
    <row r="39" spans="1:16" x14ac:dyDescent="0.25">
      <c r="A39" s="30"/>
      <c r="B39" s="17" t="s">
        <v>43</v>
      </c>
      <c r="C39" s="29">
        <f>SUM(C34:C36)*6.7%</f>
        <v>10611186.129835201</v>
      </c>
      <c r="D39" s="34"/>
      <c r="E39" s="29">
        <f>SUM(E34:E36)*6.7%</f>
        <v>11170672.504779845</v>
      </c>
      <c r="F39" s="29">
        <v>0</v>
      </c>
      <c r="G39" s="29">
        <f>E39+F39</f>
        <v>11170672.504779845</v>
      </c>
      <c r="I39" s="39"/>
      <c r="J39" s="26"/>
      <c r="K39" s="26"/>
      <c r="L39" s="26"/>
      <c r="M39" s="26"/>
      <c r="N39" s="26"/>
      <c r="O39" s="26"/>
    </row>
    <row r="40" spans="1:16" x14ac:dyDescent="0.25">
      <c r="A40" s="16"/>
      <c r="B40" s="17" t="s">
        <v>4</v>
      </c>
      <c r="C40" s="29">
        <f>SUM(C34:C36)*0%</f>
        <v>0</v>
      </c>
      <c r="D40" s="34"/>
      <c r="E40" s="29">
        <f>SUM(E34:E36)*0%</f>
        <v>0</v>
      </c>
      <c r="F40" s="29">
        <v>0</v>
      </c>
      <c r="G40" s="29">
        <f>E40+F40</f>
        <v>0</v>
      </c>
      <c r="I40" s="39"/>
      <c r="J40" s="26"/>
      <c r="K40" s="26"/>
      <c r="L40" s="26"/>
      <c r="M40" s="26"/>
      <c r="N40" s="26"/>
      <c r="O40" s="26"/>
    </row>
    <row r="41" spans="1:16" x14ac:dyDescent="0.25">
      <c r="A41" s="16">
        <v>5</v>
      </c>
      <c r="B41" s="20" t="s">
        <v>24</v>
      </c>
      <c r="C41" s="29">
        <f>SUM(C34:C37)</f>
        <v>187517080.26455039</v>
      </c>
      <c r="D41" s="34"/>
      <c r="E41" s="29">
        <f>SUM(E34:E37)</f>
        <v>197404123.06954235</v>
      </c>
      <c r="F41" s="29">
        <f>SUM(F34:F37)</f>
        <v>33345291.059044316</v>
      </c>
      <c r="G41" s="29">
        <f>SUM(G34:G37)</f>
        <v>230749414.12858665</v>
      </c>
      <c r="I41" s="39"/>
      <c r="J41" s="26"/>
      <c r="K41" s="26"/>
      <c r="L41" s="26"/>
      <c r="M41" s="26"/>
      <c r="N41" s="26"/>
      <c r="O41" s="33"/>
      <c r="P41" s="31"/>
    </row>
    <row r="42" spans="1:16" x14ac:dyDescent="0.25">
      <c r="I42" s="39"/>
      <c r="J42" s="26"/>
      <c r="K42" s="26"/>
      <c r="L42" s="26"/>
      <c r="M42" s="26"/>
      <c r="N42" s="26"/>
      <c r="O42" s="26"/>
    </row>
    <row r="43" spans="1:16" x14ac:dyDescent="0.25">
      <c r="D43" s="4"/>
      <c r="G43" s="31"/>
      <c r="I43" s="39"/>
      <c r="J43" s="26"/>
      <c r="K43" s="26"/>
      <c r="L43" s="26"/>
      <c r="M43" s="26"/>
      <c r="N43" s="26"/>
      <c r="O43" s="26"/>
    </row>
    <row r="44" spans="1:16" x14ac:dyDescent="0.25">
      <c r="B44" s="35"/>
      <c r="C44" s="35"/>
      <c r="D44" s="35"/>
      <c r="E44" s="36"/>
      <c r="F44" s="35"/>
      <c r="G44" s="35"/>
      <c r="H44" s="35"/>
      <c r="I44" s="39"/>
      <c r="J44" s="26"/>
      <c r="K44" s="26"/>
      <c r="L44" s="26"/>
      <c r="M44" s="26"/>
      <c r="N44" s="33"/>
      <c r="O44" s="26"/>
    </row>
    <row r="45" spans="1:16" x14ac:dyDescent="0.25">
      <c r="B45" s="35"/>
      <c r="C45" s="35"/>
      <c r="D45" s="38"/>
      <c r="E45" s="36"/>
      <c r="F45" s="35"/>
      <c r="G45" s="40"/>
      <c r="H45" s="40"/>
      <c r="I45" s="39"/>
      <c r="J45" s="26"/>
      <c r="K45" s="26"/>
      <c r="L45" s="33"/>
      <c r="M45" s="26"/>
      <c r="N45" s="33"/>
      <c r="O45" s="26"/>
    </row>
    <row r="46" spans="1:16" x14ac:dyDescent="0.25">
      <c r="B46" s="35"/>
      <c r="C46" s="35"/>
      <c r="D46" s="38"/>
      <c r="E46" s="35"/>
      <c r="F46" s="35"/>
      <c r="G46" s="40"/>
      <c r="H46" s="40"/>
      <c r="J46" s="26"/>
      <c r="K46" s="26"/>
      <c r="L46" s="33"/>
      <c r="M46" s="26"/>
      <c r="N46" s="26"/>
      <c r="O46" s="26"/>
    </row>
    <row r="47" spans="1:16" x14ac:dyDescent="0.25">
      <c r="C47" s="35"/>
      <c r="D47" s="38"/>
      <c r="F47" s="35"/>
      <c r="G47" s="31"/>
      <c r="H47" s="31"/>
      <c r="I47" s="35"/>
      <c r="J47" s="26"/>
      <c r="K47" s="26"/>
      <c r="L47" s="26"/>
      <c r="M47" s="26"/>
      <c r="N47" s="26"/>
      <c r="O47" s="26"/>
    </row>
    <row r="48" spans="1:16" x14ac:dyDescent="0.25">
      <c r="B48" s="35"/>
      <c r="C48" s="35"/>
      <c r="D48" s="38"/>
      <c r="E48" s="35"/>
      <c r="F48" s="35"/>
      <c r="G48" s="40"/>
      <c r="H48" s="40"/>
      <c r="I48" s="35"/>
      <c r="J48" s="31"/>
    </row>
    <row r="49" spans="2:10" x14ac:dyDescent="0.25">
      <c r="B49" s="35"/>
      <c r="C49" s="35"/>
      <c r="D49" s="38"/>
      <c r="E49" s="35"/>
      <c r="F49" s="35"/>
      <c r="H49" s="40"/>
      <c r="I49" s="35"/>
      <c r="J49" s="31"/>
    </row>
    <row r="50" spans="2:10" x14ac:dyDescent="0.25">
      <c r="B50" s="35"/>
      <c r="C50" s="35"/>
      <c r="D50" s="35"/>
      <c r="E50" s="35"/>
      <c r="F50" s="35"/>
      <c r="G50" s="44"/>
      <c r="H50" s="44"/>
      <c r="J50" s="31"/>
    </row>
    <row r="51" spans="2:10" x14ac:dyDescent="0.25">
      <c r="B51" s="35"/>
      <c r="C51" s="35"/>
      <c r="D51" s="35"/>
      <c r="E51" s="36"/>
      <c r="F51" s="35"/>
      <c r="G51" s="35"/>
      <c r="H51" s="35"/>
      <c r="I51" s="35"/>
      <c r="J51" s="31"/>
    </row>
    <row r="52" spans="2:10" x14ac:dyDescent="0.25">
      <c r="B52" s="35"/>
      <c r="C52" s="35"/>
      <c r="D52" s="35"/>
      <c r="E52" s="36"/>
      <c r="F52" s="35"/>
      <c r="G52" s="35"/>
      <c r="H52" s="35"/>
      <c r="I52" s="41"/>
      <c r="J52" s="31"/>
    </row>
    <row r="53" spans="2:10" x14ac:dyDescent="0.25">
      <c r="B53" s="35"/>
      <c r="C53" s="35"/>
      <c r="D53" s="35"/>
      <c r="E53" s="35"/>
      <c r="F53" s="35"/>
      <c r="G53" s="35"/>
      <c r="H53" s="35"/>
      <c r="I53" s="35"/>
      <c r="J53" s="31"/>
    </row>
    <row r="54" spans="2:10" x14ac:dyDescent="0.25">
      <c r="B54" s="35"/>
      <c r="C54" s="35"/>
      <c r="D54" s="35"/>
      <c r="E54" s="35"/>
      <c r="F54" s="35"/>
      <c r="G54" s="35"/>
      <c r="I54" s="35"/>
      <c r="J54" s="31"/>
    </row>
    <row r="55" spans="2:10" x14ac:dyDescent="0.25">
      <c r="G55" s="31"/>
      <c r="I55" s="35"/>
    </row>
    <row r="56" spans="2:10" x14ac:dyDescent="0.25">
      <c r="B56" s="35"/>
      <c r="C56" s="35"/>
      <c r="D56" s="35"/>
      <c r="E56" s="35"/>
      <c r="F56" s="35"/>
      <c r="G56" s="35"/>
      <c r="I56" s="35"/>
    </row>
    <row r="57" spans="2:10" x14ac:dyDescent="0.25">
      <c r="B57" s="35"/>
      <c r="C57" s="35"/>
      <c r="D57" s="35"/>
      <c r="E57" s="35"/>
      <c r="F57" s="35"/>
      <c r="G57" s="35"/>
      <c r="H57" s="35"/>
      <c r="I57" s="35"/>
    </row>
    <row r="58" spans="2:10" x14ac:dyDescent="0.25">
      <c r="B58" s="35"/>
      <c r="C58" s="35"/>
      <c r="D58" s="35"/>
      <c r="E58" s="35"/>
      <c r="F58" s="35"/>
      <c r="G58" s="35"/>
      <c r="J58" s="26"/>
    </row>
    <row r="59" spans="2:10" x14ac:dyDescent="0.25">
      <c r="B59" s="35"/>
      <c r="C59" s="35"/>
      <c r="D59" s="35"/>
      <c r="E59" s="36"/>
      <c r="F59" s="35"/>
      <c r="G59" s="35"/>
      <c r="H59" s="35"/>
      <c r="I59" s="35"/>
      <c r="J59" s="26"/>
    </row>
    <row r="60" spans="2:10" x14ac:dyDescent="0.25">
      <c r="B60" s="35"/>
      <c r="C60" s="35"/>
      <c r="D60" s="35"/>
      <c r="E60" s="36"/>
      <c r="F60" s="35"/>
      <c r="G60" s="35"/>
      <c r="H60" s="35"/>
      <c r="I60" s="35"/>
      <c r="J60" s="26"/>
    </row>
    <row r="61" spans="2:10" x14ac:dyDescent="0.25">
      <c r="B61" s="35"/>
      <c r="C61" s="35"/>
      <c r="D61" s="35"/>
      <c r="E61" s="35"/>
      <c r="F61" s="35"/>
      <c r="G61" s="35"/>
      <c r="H61" s="35"/>
      <c r="I61" s="35"/>
      <c r="J61" s="26"/>
    </row>
    <row r="62" spans="2:10" x14ac:dyDescent="0.25">
      <c r="B62" s="35"/>
      <c r="C62" s="35"/>
      <c r="D62" s="35"/>
      <c r="E62" s="35"/>
      <c r="F62" s="35"/>
      <c r="G62" s="35"/>
      <c r="H62" s="35"/>
      <c r="I62" s="35"/>
      <c r="J62" s="26"/>
    </row>
    <row r="63" spans="2:10" x14ac:dyDescent="0.25">
      <c r="B63" s="35"/>
      <c r="C63" s="35"/>
      <c r="D63" s="35"/>
      <c r="E63" s="35"/>
      <c r="F63" s="35"/>
      <c r="G63" s="35"/>
      <c r="H63" s="35"/>
      <c r="I63" s="35"/>
    </row>
    <row r="64" spans="2:10" x14ac:dyDescent="0.25">
      <c r="B64" s="35"/>
      <c r="C64" s="35"/>
      <c r="D64" s="35"/>
      <c r="E64" s="35"/>
      <c r="F64" s="35"/>
      <c r="G64" s="35"/>
      <c r="H64" s="35"/>
      <c r="I64" s="35"/>
    </row>
    <row r="65" spans="2:9" x14ac:dyDescent="0.25">
      <c r="B65" s="35"/>
      <c r="C65" s="35"/>
      <c r="D65" s="35"/>
      <c r="E65" s="35"/>
      <c r="F65" s="35"/>
      <c r="G65" s="35"/>
      <c r="H65" s="35"/>
      <c r="I65" s="35"/>
    </row>
    <row r="66" spans="2:9" x14ac:dyDescent="0.25">
      <c r="B66" s="35"/>
      <c r="C66" s="35"/>
      <c r="D66" s="35"/>
      <c r="E66" s="35"/>
      <c r="F66" s="35"/>
      <c r="G66" s="35"/>
      <c r="H66" s="35"/>
      <c r="I66" s="35"/>
    </row>
    <row r="67" spans="2:9" x14ac:dyDescent="0.25">
      <c r="B67" s="35"/>
      <c r="C67" s="35"/>
      <c r="D67" s="35"/>
      <c r="E67" s="35"/>
      <c r="F67" s="35"/>
      <c r="G67" s="35"/>
      <c r="H67" s="35"/>
      <c r="I67" s="35"/>
    </row>
    <row r="68" spans="2:9" x14ac:dyDescent="0.25">
      <c r="B68" s="35"/>
      <c r="C68" s="35"/>
      <c r="D68" s="35"/>
      <c r="E68" s="35"/>
      <c r="F68" s="35"/>
      <c r="G68" s="35"/>
      <c r="H68" s="35"/>
      <c r="I68" s="35"/>
    </row>
    <row r="69" spans="2:9" x14ac:dyDescent="0.25">
      <c r="B69" s="35"/>
      <c r="C69" s="35"/>
      <c r="D69" s="35"/>
      <c r="E69" s="35"/>
      <c r="F69" s="35"/>
      <c r="G69" s="35"/>
      <c r="H69" s="35"/>
      <c r="I69" s="35"/>
    </row>
    <row r="70" spans="2:9" x14ac:dyDescent="0.25">
      <c r="B70" s="35"/>
      <c r="C70" s="35"/>
      <c r="D70" s="35"/>
      <c r="E70" s="35"/>
      <c r="F70" s="35"/>
      <c r="G70" s="35"/>
      <c r="H70" s="35"/>
      <c r="I70" s="35"/>
    </row>
    <row r="71" spans="2:9" x14ac:dyDescent="0.25">
      <c r="B71" s="35"/>
      <c r="C71" s="35"/>
      <c r="D71" s="35"/>
      <c r="E71" s="35"/>
      <c r="F71" s="35"/>
      <c r="G71" s="35"/>
      <c r="H71" s="35"/>
      <c r="I71" s="35"/>
    </row>
    <row r="72" spans="2:9" x14ac:dyDescent="0.25">
      <c r="B72" s="35"/>
      <c r="C72" s="35"/>
      <c r="D72" s="35"/>
      <c r="E72" s="35"/>
      <c r="F72" s="35"/>
      <c r="G72" s="35"/>
      <c r="H72" s="35"/>
      <c r="I72" s="35"/>
    </row>
    <row r="73" spans="2:9" x14ac:dyDescent="0.25">
      <c r="H73" s="35"/>
      <c r="I73" s="35"/>
    </row>
    <row r="74" spans="2:9" x14ac:dyDescent="0.25">
      <c r="H74" s="35"/>
      <c r="I74" s="35"/>
    </row>
    <row r="75" spans="2:9" x14ac:dyDescent="0.25">
      <c r="H75" s="35"/>
      <c r="I75" s="35"/>
    </row>
  </sheetData>
  <mergeCells count="11"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Семирягина Светлана Александровна</cp:lastModifiedBy>
  <cp:lastPrinted>2021-11-12T05:23:28Z</cp:lastPrinted>
  <dcterms:created xsi:type="dcterms:W3CDTF">2021-07-06T05:30:42Z</dcterms:created>
  <dcterms:modified xsi:type="dcterms:W3CDTF">2024-02-29T10:19:51Z</dcterms:modified>
</cp:coreProperties>
</file>