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89B42E5D-C6B9-481D-A9E8-681D4183FCD6}" xr6:coauthVersionLast="36" xr6:coauthVersionMax="36" xr10:uidLastSave="{00000000-0000-0000-0000-000000000000}"/>
  <bookViews>
    <workbookView xWindow="-120" yWindow="-120" windowWidth="20730" windowHeight="11160" xr2:uid="{00000000-000D-0000-FFFF-FFFF00000000}"/>
  </bookViews>
  <sheets>
    <sheet name="Анализ рынка" sheetId="3" r:id="rId1"/>
    <sheet name="Расчет стоимости" sheetId="4" r:id="rId2"/>
  </sheets>
  <definedNames>
    <definedName name="_xlnm._FilterDatabase" localSheetId="1" hidden="1">'Расчет стоимости'!$A$5:$AD$9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3" l="1"/>
  <c r="Y10" i="4"/>
  <c r="V10" i="4"/>
  <c r="P10" i="4"/>
  <c r="M10" i="4"/>
  <c r="F6" i="4" l="1"/>
  <c r="F7" i="4"/>
  <c r="S10" i="4" l="1"/>
  <c r="J10" i="4"/>
  <c r="J9" i="4" l="1"/>
  <c r="I9" i="4"/>
  <c r="W8" i="4"/>
  <c r="T8" i="4"/>
  <c r="Q8" i="4"/>
  <c r="N8" i="4"/>
  <c r="K8" i="4"/>
  <c r="Z7" i="4"/>
  <c r="Y7" i="4"/>
  <c r="X7" i="4" s="1"/>
  <c r="V7" i="4"/>
  <c r="U7" i="4" s="1"/>
  <c r="S7" i="4"/>
  <c r="R7" i="4" s="1"/>
  <c r="P7" i="4"/>
  <c r="O7" i="4" s="1"/>
  <c r="M7" i="4"/>
  <c r="L7" i="4" s="1"/>
  <c r="J7" i="4"/>
  <c r="I7" i="4" s="1"/>
  <c r="Z6" i="4"/>
  <c r="J6" i="4"/>
  <c r="Z8" i="4" l="1"/>
  <c r="M6" i="4"/>
  <c r="L6" i="4" s="1"/>
  <c r="S6" i="4"/>
  <c r="R6" i="4" s="1"/>
  <c r="R8" i="4" s="1"/>
  <c r="R9" i="4" s="1"/>
  <c r="AB7" i="4"/>
  <c r="I6" i="4"/>
  <c r="L8" i="4"/>
  <c r="AA7" i="4"/>
  <c r="P6" i="4"/>
  <c r="V6" i="4"/>
  <c r="M8" i="4"/>
  <c r="M9" i="4" s="1"/>
  <c r="Y6" i="4"/>
  <c r="S8" i="4" l="1"/>
  <c r="S9" i="4" s="1"/>
  <c r="AB6" i="4"/>
  <c r="AB8" i="4" s="1"/>
  <c r="E14" i="3" s="1"/>
  <c r="U6" i="4"/>
  <c r="U8" i="4" s="1"/>
  <c r="U9" i="4" s="1"/>
  <c r="V8" i="4"/>
  <c r="V9" i="4" s="1"/>
  <c r="P8" i="4"/>
  <c r="P9" i="4" s="1"/>
  <c r="O6" i="4"/>
  <c r="O8" i="4" s="1"/>
  <c r="O9" i="4" s="1"/>
  <c r="L9" i="4"/>
  <c r="X6" i="4"/>
  <c r="X8" i="4" s="1"/>
  <c r="X9" i="4" s="1"/>
  <c r="Y8" i="4"/>
  <c r="Y9" i="4" s="1"/>
  <c r="AB9" i="4" l="1"/>
  <c r="AA6" i="4"/>
  <c r="AA9" i="4"/>
  <c r="D17" i="3" s="1"/>
  <c r="AA8" i="4"/>
  <c r="D14" i="3" s="1"/>
</calcChain>
</file>

<file path=xl/sharedStrings.xml><?xml version="1.0" encoding="utf-8"?>
<sst xmlns="http://schemas.openxmlformats.org/spreadsheetml/2006/main" count="79" uniqueCount="44">
  <si>
    <t>№</t>
  </si>
  <si>
    <t>Наименование</t>
  </si>
  <si>
    <t>1.</t>
  </si>
  <si>
    <t>1.1.</t>
  </si>
  <si>
    <t>1.2.</t>
  </si>
  <si>
    <t>Кол-во</t>
  </si>
  <si>
    <t>Поставщик № 1</t>
  </si>
  <si>
    <t>Поставщик № 2</t>
  </si>
  <si>
    <t>Поставщик № 3</t>
  </si>
  <si>
    <t>без НДС</t>
  </si>
  <si>
    <t>НДС</t>
  </si>
  <si>
    <t>с НДС</t>
  </si>
  <si>
    <t>тыс. руб</t>
  </si>
  <si>
    <t>Год КП</t>
  </si>
  <si>
    <t>2.</t>
  </si>
  <si>
    <t>4.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</si>
  <si>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</si>
  <si>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 (в текущих ценах)</t>
  </si>
  <si>
    <t>Стоимость проекта, определенная в соответствии с Положением о закупочной деятельности АО "ЛОЭСК" (в прогнозных ценах)</t>
  </si>
  <si>
    <t>в тыс. руб.</t>
  </si>
  <si>
    <t>ВСЕГО</t>
  </si>
  <si>
    <t>Марка, модель</t>
  </si>
  <si>
    <t>НАИМЕНОВАНИЕ ИНВЕСТИЦИОННОГО ПРОЕКТА</t>
  </si>
  <si>
    <t>Наименование инвестиционного проекта</t>
  </si>
  <si>
    <t>Количество</t>
  </si>
  <si>
    <t>Стоимость, без НДС</t>
  </si>
  <si>
    <t>Стоимость, с НДС</t>
  </si>
  <si>
    <t>Модель автотранспорта</t>
  </si>
  <si>
    <t>Расчет оценки полной стоимости по титулу:</t>
  </si>
  <si>
    <t>Итого в прогнозных ценах соответствующих лет</t>
  </si>
  <si>
    <t>Итого в текущих ценах</t>
  </si>
  <si>
    <t>Индексы-дефляторы</t>
  </si>
  <si>
    <t>Инвестиции в основной капитал</t>
  </si>
  <si>
    <t>дефлятор</t>
  </si>
  <si>
    <t>Цена за ед. в текущих ценах, без НДС</t>
  </si>
  <si>
    <t>Цена за ед. в текущих ценах, с НДС</t>
  </si>
  <si>
    <t>3.</t>
  </si>
  <si>
    <t>ООО "Техцентры СОТРАНС"</t>
  </si>
  <si>
    <t xml:space="preserve">Приобретение прицепной техники - 7 шт. </t>
  </si>
  <si>
    <t>Прицеп - роспуск</t>
  </si>
  <si>
    <t>ООО "ТЕХИНКОМ ПИТЕР"</t>
  </si>
  <si>
    <t>ООО "ПарнасАвтоКомплекс"</t>
  </si>
  <si>
    <t>ООО "РусКомТранс"</t>
  </si>
  <si>
    <t>Прицеп 2ПТС-4,5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</si>
</sst>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_-* #,##0\ _₽_-;\-* #,##0\ _₽_-;_-* &quot;-&quot;??\ _₽_-;_-@_-"/>
    <numFmt numFmtId="165" formatCode="0.0000"/>
    <numFmt numFmtId="166" formatCode="#,##0.00000"/>
    <numFmt numFmtId="167" formatCode="_-* #,##0.00000\ _₽_-;\-* #,##0.00000\ _₽_-;_-* &quot;-&quot;??\ _₽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Continuous"/>
      <protection locked="0"/>
    </xf>
    <xf numFmtId="164" fontId="2" fillId="0" borderId="1" xfId="1" applyNumberFormat="1" applyFont="1" applyBorder="1" applyAlignment="1" applyProtection="1">
      <alignment horizontal="center" vertical="center"/>
      <protection locked="0"/>
    </xf>
    <xf numFmtId="164" fontId="2" fillId="0" borderId="3" xfId="1" applyNumberFormat="1" applyFont="1" applyBorder="1" applyAlignment="1" applyProtection="1">
      <alignment horizontal="center" vertical="center"/>
      <protection locked="0"/>
    </xf>
    <xf numFmtId="164" fontId="2" fillId="0" borderId="1" xfId="1" applyNumberFormat="1" applyFont="1" applyBorder="1" applyAlignment="1" applyProtection="1">
      <alignment horizontal="center" vertical="center" wrapText="1"/>
      <protection locked="0"/>
    </xf>
    <xf numFmtId="0" fontId="7" fillId="0" borderId="0" xfId="2" applyFont="1" applyFill="1" applyAlignment="1">
      <alignment horizontal="center" vertical="center"/>
    </xf>
    <xf numFmtId="0" fontId="7" fillId="0" borderId="0" xfId="2" applyFont="1" applyFill="1" applyAlignment="1">
      <alignment horizontal="left" vertical="center"/>
    </xf>
    <xf numFmtId="4" fontId="7" fillId="0" borderId="0" xfId="2" applyNumberFormat="1" applyFont="1" applyFill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left" vertical="center" wrapText="1"/>
    </xf>
    <xf numFmtId="4" fontId="8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49" fontId="9" fillId="0" borderId="0" xfId="3" applyNumberFormat="1" applyFont="1" applyFill="1" applyBorder="1" applyAlignment="1" applyProtection="1">
      <alignment horizontal="center" vertical="center" wrapText="1"/>
    </xf>
    <xf numFmtId="0" fontId="7" fillId="0" borderId="1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left" vertical="center"/>
    </xf>
    <xf numFmtId="164" fontId="7" fillId="0" borderId="1" xfId="3" applyNumberFormat="1" applyFont="1" applyFill="1" applyBorder="1" applyAlignment="1">
      <alignment horizontal="center" vertical="center"/>
    </xf>
    <xf numFmtId="43" fontId="7" fillId="0" borderId="1" xfId="3" applyFont="1" applyFill="1" applyBorder="1" applyAlignment="1">
      <alignment horizontal="center" vertical="center"/>
    </xf>
    <xf numFmtId="1" fontId="7" fillId="0" borderId="1" xfId="2" applyNumberFormat="1" applyFont="1" applyFill="1" applyBorder="1" applyAlignment="1">
      <alignment horizontal="center" vertical="center"/>
    </xf>
    <xf numFmtId="4" fontId="7" fillId="0" borderId="0" xfId="2" applyNumberFormat="1" applyFont="1" applyFill="1" applyBorder="1" applyAlignment="1">
      <alignment horizontal="center" vertical="center"/>
    </xf>
    <xf numFmtId="4" fontId="7" fillId="0" borderId="1" xfId="2" applyNumberFormat="1" applyFont="1" applyFill="1" applyBorder="1" applyAlignment="1">
      <alignment horizontal="center" vertical="center"/>
    </xf>
    <xf numFmtId="164" fontId="8" fillId="0" borderId="1" xfId="3" applyNumberFormat="1" applyFont="1" applyFill="1" applyBorder="1" applyAlignment="1">
      <alignment horizontal="center" vertical="center"/>
    </xf>
    <xf numFmtId="4" fontId="8" fillId="0" borderId="1" xfId="2" applyNumberFormat="1" applyFont="1" applyFill="1" applyBorder="1" applyAlignment="1">
      <alignment horizontal="center" vertical="center"/>
    </xf>
    <xf numFmtId="0" fontId="8" fillId="0" borderId="0" xfId="2" applyFont="1" applyFill="1" applyAlignment="1">
      <alignment horizontal="left" vertical="center"/>
    </xf>
    <xf numFmtId="49" fontId="10" fillId="0" borderId="0" xfId="3" applyNumberFormat="1" applyFont="1" applyFill="1" applyBorder="1" applyAlignment="1" applyProtection="1">
      <alignment horizontal="center" vertical="center" wrapText="1"/>
    </xf>
    <xf numFmtId="43" fontId="8" fillId="0" borderId="1" xfId="3" applyFont="1" applyFill="1" applyBorder="1" applyAlignment="1">
      <alignment horizontal="center" vertical="center"/>
    </xf>
    <xf numFmtId="3" fontId="8" fillId="0" borderId="1" xfId="2" applyNumberFormat="1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horizontal="right" vertical="center"/>
      <protection locked="0"/>
    </xf>
    <xf numFmtId="164" fontId="2" fillId="0" borderId="1" xfId="1" applyNumberFormat="1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6" fillId="0" borderId="1" xfId="0" applyFont="1" applyBorder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165" fontId="7" fillId="0" borderId="1" xfId="2" applyNumberFormat="1" applyFont="1" applyFill="1" applyBorder="1" applyAlignment="1">
      <alignment horizontal="center" vertical="center"/>
    </xf>
    <xf numFmtId="166" fontId="7" fillId="0" borderId="0" xfId="2" applyNumberFormat="1" applyFont="1" applyFill="1" applyAlignment="1">
      <alignment horizontal="center" vertical="center"/>
    </xf>
    <xf numFmtId="167" fontId="7" fillId="0" borderId="1" xfId="3" applyNumberFormat="1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7" xfId="0" applyFont="1" applyBorder="1" applyAlignment="1" applyProtection="1">
      <alignment horizontal="left" vertical="center" wrapText="1"/>
      <protection locked="0"/>
    </xf>
    <xf numFmtId="0" fontId="2" fillId="0" borderId="10" xfId="0" applyFont="1" applyBorder="1" applyAlignment="1" applyProtection="1">
      <alignment horizontal="left" vertical="center" wrapText="1"/>
      <protection locked="0"/>
    </xf>
    <xf numFmtId="0" fontId="2" fillId="0" borderId="11" xfId="0" applyFont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6" fillId="0" borderId="4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8" fillId="0" borderId="1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 wrapText="1"/>
    </xf>
    <xf numFmtId="4" fontId="8" fillId="0" borderId="1" xfId="2" applyNumberFormat="1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12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Финансовый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7"/>
  <sheetViews>
    <sheetView tabSelected="1" zoomScale="85" zoomScaleNormal="85" zoomScaleSheetLayoutView="85" workbookViewId="0">
      <selection activeCell="E30" sqref="E30"/>
    </sheetView>
  </sheetViews>
  <sheetFormatPr defaultColWidth="8.85546875" defaultRowHeight="15" x14ac:dyDescent="0.25"/>
  <cols>
    <col min="1" max="1" width="4.140625" style="1" bestFit="1" customWidth="1"/>
    <col min="2" max="2" width="60.28515625" style="1" customWidth="1"/>
    <col min="3" max="3" width="8.42578125" style="1" bestFit="1" customWidth="1"/>
    <col min="4" max="4" width="13.5703125" style="44" customWidth="1"/>
    <col min="5" max="6" width="13.5703125" style="1" customWidth="1"/>
    <col min="7" max="7" width="21.42578125" style="1" customWidth="1"/>
    <col min="8" max="13" width="13.5703125" style="1" customWidth="1"/>
    <col min="14" max="16384" width="8.85546875" style="1"/>
  </cols>
  <sheetData>
    <row r="1" spans="1:13" x14ac:dyDescent="0.25">
      <c r="M1" s="2"/>
    </row>
    <row r="2" spans="1:13" x14ac:dyDescent="0.25">
      <c r="J2" s="2"/>
    </row>
    <row r="3" spans="1:13" x14ac:dyDescent="0.25">
      <c r="A3" s="3" t="s">
        <v>16</v>
      </c>
      <c r="B3" s="3"/>
      <c r="C3" s="3"/>
      <c r="D3" s="45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4"/>
      <c r="B4" s="4"/>
      <c r="C4" s="4"/>
      <c r="E4" s="4"/>
      <c r="F4" s="4"/>
      <c r="G4" s="4"/>
      <c r="H4" s="4"/>
      <c r="I4" s="4"/>
      <c r="J4" s="4"/>
    </row>
    <row r="5" spans="1:13" x14ac:dyDescent="0.25">
      <c r="A5" s="4"/>
      <c r="B5" s="4"/>
      <c r="C5" s="4"/>
      <c r="E5" s="4"/>
      <c r="F5" s="4"/>
      <c r="G5" s="4"/>
      <c r="H5" s="4"/>
      <c r="I5" s="4"/>
      <c r="J5" s="4"/>
      <c r="M5" s="5" t="s">
        <v>12</v>
      </c>
    </row>
    <row r="6" spans="1:13" x14ac:dyDescent="0.25">
      <c r="A6" s="51" t="s">
        <v>0</v>
      </c>
      <c r="B6" s="63" t="s">
        <v>1</v>
      </c>
      <c r="C6" s="64"/>
      <c r="D6" s="51" t="s">
        <v>5</v>
      </c>
      <c r="E6" s="6" t="s">
        <v>6</v>
      </c>
      <c r="F6" s="6"/>
      <c r="G6" s="6"/>
      <c r="H6" s="6" t="s">
        <v>7</v>
      </c>
      <c r="I6" s="6"/>
      <c r="J6" s="6"/>
      <c r="K6" s="6" t="s">
        <v>8</v>
      </c>
      <c r="L6" s="6"/>
      <c r="M6" s="6"/>
    </row>
    <row r="7" spans="1:13" x14ac:dyDescent="0.25">
      <c r="A7" s="51"/>
      <c r="B7" s="65"/>
      <c r="C7" s="66"/>
      <c r="D7" s="51"/>
      <c r="E7" s="6" t="s">
        <v>37</v>
      </c>
      <c r="F7" s="6"/>
      <c r="G7" s="6"/>
      <c r="H7" s="6" t="s">
        <v>40</v>
      </c>
      <c r="I7" s="6"/>
      <c r="J7" s="6"/>
      <c r="K7" s="6" t="s">
        <v>41</v>
      </c>
      <c r="L7" s="6"/>
      <c r="M7" s="6"/>
    </row>
    <row r="8" spans="1:13" x14ac:dyDescent="0.25">
      <c r="A8" s="51"/>
      <c r="B8" s="67"/>
      <c r="C8" s="68"/>
      <c r="D8" s="52"/>
      <c r="E8" s="9" t="s">
        <v>9</v>
      </c>
      <c r="F8" s="9" t="s">
        <v>10</v>
      </c>
      <c r="G8" s="9" t="s">
        <v>11</v>
      </c>
      <c r="H8" s="9" t="s">
        <v>9</v>
      </c>
      <c r="I8" s="9" t="s">
        <v>10</v>
      </c>
      <c r="J8" s="9" t="s">
        <v>11</v>
      </c>
      <c r="K8" s="9" t="s">
        <v>9</v>
      </c>
      <c r="L8" s="9" t="s">
        <v>10</v>
      </c>
      <c r="M8" s="9" t="s">
        <v>11</v>
      </c>
    </row>
    <row r="9" spans="1:13" s="39" customFormat="1" ht="31.5" customHeight="1" x14ac:dyDescent="0.25">
      <c r="A9" s="37" t="s">
        <v>2</v>
      </c>
      <c r="B9" s="53" t="s">
        <v>38</v>
      </c>
      <c r="C9" s="54"/>
      <c r="D9" s="7"/>
      <c r="E9" s="50"/>
      <c r="F9" s="50"/>
      <c r="G9" s="50"/>
      <c r="H9" s="50"/>
      <c r="I9" s="50"/>
      <c r="J9" s="50"/>
      <c r="K9" s="50"/>
      <c r="L9" s="50"/>
      <c r="M9" s="50"/>
    </row>
    <row r="10" spans="1:13" s="41" customFormat="1" x14ac:dyDescent="0.25">
      <c r="A10" s="40" t="s">
        <v>3</v>
      </c>
      <c r="B10" s="61" t="s">
        <v>39</v>
      </c>
      <c r="C10" s="62"/>
      <c r="D10" s="46"/>
      <c r="E10" s="38">
        <v>1380</v>
      </c>
      <c r="F10" s="38">
        <v>276</v>
      </c>
      <c r="G10" s="38">
        <v>1656</v>
      </c>
      <c r="H10" s="38">
        <v>1291.6666600000001</v>
      </c>
      <c r="I10" s="38">
        <v>258.33332999999999</v>
      </c>
      <c r="J10" s="38">
        <v>1550</v>
      </c>
      <c r="K10" s="38">
        <v>1333.3333299999999</v>
      </c>
      <c r="L10" s="38">
        <v>266.66665999999998</v>
      </c>
      <c r="M10" s="38">
        <v>1600</v>
      </c>
    </row>
    <row r="11" spans="1:13" s="39" customFormat="1" x14ac:dyDescent="0.2">
      <c r="A11" s="37"/>
      <c r="B11" s="42"/>
      <c r="C11" s="43"/>
      <c r="D11" s="7"/>
      <c r="E11" s="6" t="s">
        <v>37</v>
      </c>
      <c r="F11" s="6"/>
      <c r="G11" s="6"/>
      <c r="H11" s="6" t="s">
        <v>40</v>
      </c>
      <c r="I11" s="6"/>
      <c r="J11" s="6"/>
      <c r="K11" s="6" t="s">
        <v>42</v>
      </c>
      <c r="L11" s="6"/>
      <c r="M11" s="6"/>
    </row>
    <row r="12" spans="1:13" s="39" customFormat="1" x14ac:dyDescent="0.25">
      <c r="A12" s="37" t="s">
        <v>4</v>
      </c>
      <c r="B12" s="42" t="s">
        <v>43</v>
      </c>
      <c r="C12" s="43"/>
      <c r="D12" s="7"/>
      <c r="E12" s="38">
        <v>691.66665999999998</v>
      </c>
      <c r="F12" s="38">
        <v>138.33332999999999</v>
      </c>
      <c r="G12" s="38">
        <v>830</v>
      </c>
      <c r="H12" s="38">
        <v>625</v>
      </c>
      <c r="I12" s="38">
        <v>125</v>
      </c>
      <c r="J12" s="38">
        <v>750</v>
      </c>
      <c r="K12" s="38">
        <v>666.66665999999998</v>
      </c>
      <c r="L12" s="38">
        <v>133.33332999999999</v>
      </c>
      <c r="M12" s="38">
        <v>800</v>
      </c>
    </row>
    <row r="13" spans="1:13" ht="21" customHeight="1" x14ac:dyDescent="0.25">
      <c r="A13" s="69" t="s">
        <v>14</v>
      </c>
      <c r="B13" s="55" t="s">
        <v>17</v>
      </c>
      <c r="C13" s="56"/>
      <c r="D13" s="7" t="s">
        <v>9</v>
      </c>
      <c r="E13" s="8" t="s">
        <v>11</v>
      </c>
    </row>
    <row r="14" spans="1:13" ht="21" customHeight="1" x14ac:dyDescent="0.25">
      <c r="A14" s="70"/>
      <c r="B14" s="57"/>
      <c r="C14" s="58"/>
      <c r="D14" s="10">
        <f>'Расчет стоимости'!AA8</f>
        <v>7997.222216666667</v>
      </c>
      <c r="E14" s="11">
        <f>'Расчет стоимости'!AB8</f>
        <v>9596.6666600000008</v>
      </c>
    </row>
    <row r="15" spans="1:13" ht="19.5" customHeight="1" x14ac:dyDescent="0.25">
      <c r="A15" s="7" t="s">
        <v>36</v>
      </c>
      <c r="B15" s="71" t="s">
        <v>13</v>
      </c>
      <c r="C15" s="54"/>
      <c r="D15" s="59">
        <v>2023</v>
      </c>
      <c r="E15" s="60"/>
    </row>
    <row r="16" spans="1:13" ht="19.5" customHeight="1" x14ac:dyDescent="0.25">
      <c r="A16" s="69" t="s">
        <v>15</v>
      </c>
      <c r="B16" s="55" t="s">
        <v>18</v>
      </c>
      <c r="C16" s="56"/>
      <c r="D16" s="7" t="s">
        <v>9</v>
      </c>
      <c r="E16" s="8" t="s">
        <v>11</v>
      </c>
    </row>
    <row r="17" spans="1:5" ht="26.25" customHeight="1" x14ac:dyDescent="0.25">
      <c r="A17" s="70"/>
      <c r="B17" s="57"/>
      <c r="C17" s="58"/>
      <c r="D17" s="12">
        <f>'Расчет стоимости'!AA9</f>
        <v>9523.6744379486754</v>
      </c>
      <c r="E17" s="12">
        <f>'Расчет стоимости'!AB9</f>
        <v>11428.40932553841</v>
      </c>
    </row>
  </sheetData>
  <mergeCells count="11">
    <mergeCell ref="A6:A8"/>
    <mergeCell ref="B6:C8"/>
    <mergeCell ref="A13:A14"/>
    <mergeCell ref="B13:C14"/>
    <mergeCell ref="A16:A17"/>
    <mergeCell ref="B15:C15"/>
    <mergeCell ref="D6:D8"/>
    <mergeCell ref="B9:C9"/>
    <mergeCell ref="B16:C17"/>
    <mergeCell ref="D15:E15"/>
    <mergeCell ref="B10:C10"/>
  </mergeCells>
  <dataValidations count="1">
    <dataValidation type="list" allowBlank="1" showInputMessage="1" showErrorMessage="1" sqref="D15:E15" xr:uid="{00000000-0002-0000-0000-000000000000}">
      <formula1>"2023,2024,2025,2026,2027,2028,2029"</formula1>
    </dataValidation>
  </dataValidations>
  <pageMargins left="0.7" right="0.7" top="0.75" bottom="0.75" header="0.3" footer="0.3"/>
  <pageSetup paperSize="9" scale="63" orientation="landscape" r:id="rId1"/>
  <ignoredErrors>
    <ignoredError sqref="D14:E14 D17:E17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D14"/>
  <sheetViews>
    <sheetView topLeftCell="C1" zoomScale="80" zoomScaleNormal="80" workbookViewId="0">
      <pane xSplit="2" ySplit="5" topLeftCell="E6" activePane="bottomRight" state="frozen"/>
      <selection activeCell="C1" sqref="C1"/>
      <selection pane="topRight" activeCell="E1" sqref="E1"/>
      <selection pane="bottomLeft" activeCell="C3" sqref="C3"/>
      <selection pane="bottomRight" activeCell="D7" sqref="D7"/>
    </sheetView>
  </sheetViews>
  <sheetFormatPr defaultRowHeight="15.75" x14ac:dyDescent="0.25"/>
  <cols>
    <col min="1" max="1" width="12.42578125" style="13" hidden="1" customWidth="1"/>
    <col min="2" max="2" width="15.42578125" style="13" hidden="1" customWidth="1"/>
    <col min="3" max="3" width="3.85546875" style="13" customWidth="1"/>
    <col min="4" max="4" width="46.5703125" style="14" bestFit="1" customWidth="1"/>
    <col min="5" max="5" width="23.5703125" style="13" customWidth="1"/>
    <col min="6" max="6" width="12.42578125" style="13" customWidth="1"/>
    <col min="7" max="7" width="12.7109375" style="13" customWidth="1"/>
    <col min="8" max="8" width="8.42578125" style="13" customWidth="1"/>
    <col min="9" max="9" width="12.85546875" style="15" customWidth="1"/>
    <col min="10" max="10" width="13" style="15" customWidth="1"/>
    <col min="11" max="11" width="7.28515625" style="13" customWidth="1"/>
    <col min="12" max="13" width="13.5703125" style="15" customWidth="1"/>
    <col min="14" max="14" width="7.28515625" style="13" customWidth="1"/>
    <col min="15" max="16" width="13.5703125" style="15" customWidth="1"/>
    <col min="17" max="17" width="7.28515625" style="13" customWidth="1"/>
    <col min="18" max="19" width="13.5703125" style="15" customWidth="1"/>
    <col min="20" max="20" width="7.28515625" style="13" customWidth="1"/>
    <col min="21" max="21" width="13.5703125" style="13" customWidth="1"/>
    <col min="22" max="22" width="13.5703125" style="15" customWidth="1"/>
    <col min="23" max="23" width="7.28515625" style="13" customWidth="1"/>
    <col min="24" max="24" width="13.5703125" style="13" customWidth="1"/>
    <col min="25" max="25" width="13.5703125" style="15" customWidth="1"/>
    <col min="26" max="26" width="7.28515625" style="13" customWidth="1"/>
    <col min="27" max="28" width="13.5703125" style="13" customWidth="1"/>
    <col min="29" max="29" width="9.140625" style="16"/>
    <col min="30" max="30" width="12.42578125" style="16" bestFit="1" customWidth="1"/>
    <col min="31" max="16384" width="9.140625" style="13"/>
  </cols>
  <sheetData>
    <row r="2" spans="1:30" x14ac:dyDescent="0.25">
      <c r="D2" s="14" t="s">
        <v>28</v>
      </c>
      <c r="E2" s="33"/>
      <c r="F2" s="33" t="s">
        <v>38</v>
      </c>
    </row>
    <row r="3" spans="1:30" x14ac:dyDescent="0.25">
      <c r="AB3" s="17" t="s">
        <v>19</v>
      </c>
    </row>
    <row r="4" spans="1:30" s="16" customFormat="1" ht="24" customHeight="1" x14ac:dyDescent="0.25">
      <c r="A4" s="17"/>
      <c r="B4" s="17"/>
      <c r="C4" s="72" t="s">
        <v>0</v>
      </c>
      <c r="D4" s="73" t="s">
        <v>23</v>
      </c>
      <c r="E4" s="73" t="s">
        <v>27</v>
      </c>
      <c r="F4" s="74" t="s">
        <v>34</v>
      </c>
      <c r="G4" s="74" t="s">
        <v>35</v>
      </c>
      <c r="H4" s="72">
        <v>2024</v>
      </c>
      <c r="I4" s="72"/>
      <c r="J4" s="72"/>
      <c r="K4" s="72">
        <v>2025</v>
      </c>
      <c r="L4" s="72"/>
      <c r="M4" s="72"/>
      <c r="N4" s="72">
        <v>2026</v>
      </c>
      <c r="O4" s="72"/>
      <c r="P4" s="72"/>
      <c r="Q4" s="72">
        <v>2027</v>
      </c>
      <c r="R4" s="72"/>
      <c r="S4" s="72"/>
      <c r="T4" s="72">
        <v>2028</v>
      </c>
      <c r="U4" s="72"/>
      <c r="V4" s="72"/>
      <c r="W4" s="72">
        <v>2029</v>
      </c>
      <c r="X4" s="72"/>
      <c r="Y4" s="72"/>
      <c r="Z4" s="75" t="s">
        <v>20</v>
      </c>
      <c r="AA4" s="76"/>
      <c r="AB4" s="77"/>
    </row>
    <row r="5" spans="1:30" s="16" customFormat="1" ht="93.75" customHeight="1" x14ac:dyDescent="0.25">
      <c r="A5" s="17" t="s">
        <v>21</v>
      </c>
      <c r="B5" s="17" t="s">
        <v>22</v>
      </c>
      <c r="C5" s="72"/>
      <c r="D5" s="73"/>
      <c r="E5" s="73"/>
      <c r="F5" s="74"/>
      <c r="G5" s="74"/>
      <c r="H5" s="21" t="s">
        <v>24</v>
      </c>
      <c r="I5" s="20" t="s">
        <v>25</v>
      </c>
      <c r="J5" s="20" t="s">
        <v>26</v>
      </c>
      <c r="K5" s="21" t="s">
        <v>24</v>
      </c>
      <c r="L5" s="20" t="s">
        <v>25</v>
      </c>
      <c r="M5" s="20" t="s">
        <v>26</v>
      </c>
      <c r="N5" s="21" t="s">
        <v>24</v>
      </c>
      <c r="O5" s="20" t="s">
        <v>25</v>
      </c>
      <c r="P5" s="20" t="s">
        <v>26</v>
      </c>
      <c r="Q5" s="21" t="s">
        <v>24</v>
      </c>
      <c r="R5" s="20" t="s">
        <v>25</v>
      </c>
      <c r="S5" s="20" t="s">
        <v>26</v>
      </c>
      <c r="T5" s="21" t="s">
        <v>24</v>
      </c>
      <c r="U5" s="20" t="s">
        <v>25</v>
      </c>
      <c r="V5" s="20" t="s">
        <v>26</v>
      </c>
      <c r="W5" s="21" t="s">
        <v>24</v>
      </c>
      <c r="X5" s="20" t="s">
        <v>25</v>
      </c>
      <c r="Y5" s="20" t="s">
        <v>26</v>
      </c>
      <c r="Z5" s="21" t="s">
        <v>24</v>
      </c>
      <c r="AA5" s="20" t="s">
        <v>25</v>
      </c>
      <c r="AB5" s="20" t="s">
        <v>26</v>
      </c>
    </row>
    <row r="6" spans="1:30" s="16" customFormat="1" ht="90.75" customHeight="1" x14ac:dyDescent="0.25">
      <c r="A6" s="22"/>
      <c r="C6" s="23"/>
      <c r="D6" s="24" t="s">
        <v>38</v>
      </c>
      <c r="E6" s="25" t="s">
        <v>39</v>
      </c>
      <c r="F6" s="26">
        <f t="shared" ref="F6:F7" si="0">G6/1.2</f>
        <v>1335</v>
      </c>
      <c r="G6" s="26">
        <v>1602</v>
      </c>
      <c r="H6" s="27">
        <v>0</v>
      </c>
      <c r="I6" s="27">
        <f t="shared" ref="I6:I7" si="1">J6/1.2</f>
        <v>0</v>
      </c>
      <c r="J6" s="27">
        <f>$G6*H6</f>
        <v>0</v>
      </c>
      <c r="K6" s="23">
        <v>2</v>
      </c>
      <c r="L6" s="26">
        <f>M6/1.2</f>
        <v>2670</v>
      </c>
      <c r="M6" s="26">
        <f>$G6*K6</f>
        <v>3204</v>
      </c>
      <c r="N6" s="28">
        <v>1</v>
      </c>
      <c r="O6" s="26">
        <f t="shared" ref="O6:O7" si="2">P6/1.2</f>
        <v>1335</v>
      </c>
      <c r="P6" s="26">
        <f>$G6*N6</f>
        <v>1602</v>
      </c>
      <c r="Q6" s="23">
        <v>1</v>
      </c>
      <c r="R6" s="26">
        <f t="shared" ref="R6:R7" si="3">S6/1.2</f>
        <v>1335</v>
      </c>
      <c r="S6" s="26">
        <f>$G6*Q6</f>
        <v>1602</v>
      </c>
      <c r="T6" s="28">
        <v>0</v>
      </c>
      <c r="U6" s="26">
        <f t="shared" ref="U6:U7" si="4">V6/1.2</f>
        <v>0</v>
      </c>
      <c r="V6" s="26">
        <f>$G6*T6</f>
        <v>0</v>
      </c>
      <c r="W6" s="23">
        <v>1</v>
      </c>
      <c r="X6" s="26">
        <f t="shared" ref="X6" si="5">Y6/1.2</f>
        <v>1335</v>
      </c>
      <c r="Y6" s="26">
        <f>$G6*W6</f>
        <v>1602</v>
      </c>
      <c r="Z6" s="23">
        <f t="shared" ref="Z6:AB7" si="6">SUM(H6+K6+N6+Q6+T6+W6)</f>
        <v>5</v>
      </c>
      <c r="AA6" s="26">
        <f t="shared" si="6"/>
        <v>6675</v>
      </c>
      <c r="AB6" s="26">
        <f t="shared" si="6"/>
        <v>8010</v>
      </c>
      <c r="AD6" s="29"/>
    </row>
    <row r="7" spans="1:30" s="16" customFormat="1" ht="30.75" customHeight="1" x14ac:dyDescent="0.25">
      <c r="A7" s="22"/>
      <c r="C7" s="23"/>
      <c r="D7" s="24"/>
      <c r="E7" s="25" t="s">
        <v>43</v>
      </c>
      <c r="F7" s="26">
        <f t="shared" si="0"/>
        <v>661.11110833333339</v>
      </c>
      <c r="G7" s="26">
        <v>793.33333000000005</v>
      </c>
      <c r="H7" s="27">
        <v>0</v>
      </c>
      <c r="I7" s="27">
        <f t="shared" si="1"/>
        <v>0</v>
      </c>
      <c r="J7" s="27">
        <f>$G7*H7</f>
        <v>0</v>
      </c>
      <c r="K7" s="23">
        <v>0</v>
      </c>
      <c r="L7" s="26">
        <f t="shared" ref="L7" si="7">M7/1.2</f>
        <v>0</v>
      </c>
      <c r="M7" s="26">
        <f>$G7*K7</f>
        <v>0</v>
      </c>
      <c r="N7" s="23">
        <v>0</v>
      </c>
      <c r="O7" s="26">
        <f t="shared" si="2"/>
        <v>0</v>
      </c>
      <c r="P7" s="26">
        <f>$G7*N7</f>
        <v>0</v>
      </c>
      <c r="Q7" s="23">
        <v>0</v>
      </c>
      <c r="R7" s="26">
        <f t="shared" si="3"/>
        <v>0</v>
      </c>
      <c r="S7" s="26">
        <f>$G7*Q7</f>
        <v>0</v>
      </c>
      <c r="T7" s="23">
        <v>2</v>
      </c>
      <c r="U7" s="26">
        <f t="shared" si="4"/>
        <v>1322.2222166666668</v>
      </c>
      <c r="V7" s="26">
        <f>$G7*T7</f>
        <v>1586.6666600000001</v>
      </c>
      <c r="W7" s="23">
        <v>0</v>
      </c>
      <c r="X7" s="26">
        <f>Y7/1.2</f>
        <v>0</v>
      </c>
      <c r="Y7" s="26">
        <f>$G7*W7</f>
        <v>0</v>
      </c>
      <c r="Z7" s="23">
        <f t="shared" si="6"/>
        <v>2</v>
      </c>
      <c r="AA7" s="26">
        <f t="shared" si="6"/>
        <v>1322.2222166666668</v>
      </c>
      <c r="AB7" s="26">
        <f t="shared" si="6"/>
        <v>1586.6666600000001</v>
      </c>
    </row>
    <row r="8" spans="1:30" s="17" customFormat="1" x14ac:dyDescent="0.25">
      <c r="A8" s="34"/>
      <c r="C8" s="18"/>
      <c r="D8" s="19" t="s">
        <v>30</v>
      </c>
      <c r="E8" s="18"/>
      <c r="F8" s="32"/>
      <c r="G8" s="32"/>
      <c r="H8" s="35"/>
      <c r="I8" s="35"/>
      <c r="J8" s="35"/>
      <c r="K8" s="36">
        <f t="shared" ref="K8:Z8" si="8">SUM(K6:K7)</f>
        <v>2</v>
      </c>
      <c r="L8" s="31">
        <f t="shared" si="8"/>
        <v>2670</v>
      </c>
      <c r="M8" s="31">
        <f t="shared" si="8"/>
        <v>3204</v>
      </c>
      <c r="N8" s="36">
        <f t="shared" si="8"/>
        <v>1</v>
      </c>
      <c r="O8" s="31">
        <f t="shared" si="8"/>
        <v>1335</v>
      </c>
      <c r="P8" s="31">
        <f t="shared" si="8"/>
        <v>1602</v>
      </c>
      <c r="Q8" s="36">
        <f t="shared" si="8"/>
        <v>1</v>
      </c>
      <c r="R8" s="31">
        <f t="shared" si="8"/>
        <v>1335</v>
      </c>
      <c r="S8" s="31">
        <f t="shared" si="8"/>
        <v>1602</v>
      </c>
      <c r="T8" s="36">
        <f t="shared" si="8"/>
        <v>2</v>
      </c>
      <c r="U8" s="31">
        <f t="shared" si="8"/>
        <v>1322.2222166666668</v>
      </c>
      <c r="V8" s="31">
        <f t="shared" si="8"/>
        <v>1586.6666600000001</v>
      </c>
      <c r="W8" s="36">
        <f t="shared" si="8"/>
        <v>1</v>
      </c>
      <c r="X8" s="31">
        <f t="shared" si="8"/>
        <v>1335</v>
      </c>
      <c r="Y8" s="31">
        <f t="shared" si="8"/>
        <v>1602</v>
      </c>
      <c r="Z8" s="36">
        <f t="shared" si="8"/>
        <v>7</v>
      </c>
      <c r="AA8" s="31">
        <f t="shared" ref="AA8:AA9" si="9">SUM(I8+L8+O8+R8+U8+X8)</f>
        <v>7997.222216666667</v>
      </c>
      <c r="AB8" s="31">
        <f>SUM(AB6:AB7)</f>
        <v>9596.6666600000008</v>
      </c>
    </row>
    <row r="9" spans="1:30" s="17" customFormat="1" ht="31.5" x14ac:dyDescent="0.25">
      <c r="A9" s="34"/>
      <c r="C9" s="18"/>
      <c r="D9" s="19" t="s">
        <v>29</v>
      </c>
      <c r="E9" s="18"/>
      <c r="F9" s="32"/>
      <c r="G9" s="32"/>
      <c r="H9" s="35"/>
      <c r="I9" s="35">
        <f>I8*$J$10</f>
        <v>0</v>
      </c>
      <c r="J9" s="35">
        <f>J8*$J$10</f>
        <v>0</v>
      </c>
      <c r="K9" s="18"/>
      <c r="L9" s="31">
        <f>L8*$M$10</f>
        <v>2944.6275046100645</v>
      </c>
      <c r="M9" s="31">
        <f>M8*$M$10</f>
        <v>3533.5530055320773</v>
      </c>
      <c r="N9" s="18"/>
      <c r="O9" s="31">
        <f>O8*$P$10</f>
        <v>1539.7450821468406</v>
      </c>
      <c r="P9" s="31">
        <f>P8*$P$10</f>
        <v>1847.6940985762087</v>
      </c>
      <c r="Q9" s="18"/>
      <c r="R9" s="31">
        <f>R8*$S$10</f>
        <v>1610.2647375830518</v>
      </c>
      <c r="S9" s="31">
        <f>S8*$S$10</f>
        <v>1932.3176850996622</v>
      </c>
      <c r="T9" s="18"/>
      <c r="U9" s="31">
        <f>U8*$V$10</f>
        <v>1667.8958344187856</v>
      </c>
      <c r="V9" s="31">
        <f>V8*$V$10</f>
        <v>2001.4750013025428</v>
      </c>
      <c r="W9" s="18"/>
      <c r="X9" s="31">
        <f>X8*$Y$10</f>
        <v>1761.1412791899329</v>
      </c>
      <c r="Y9" s="31">
        <f>Y8*$Y$10</f>
        <v>2113.3695350279195</v>
      </c>
      <c r="Z9" s="18"/>
      <c r="AA9" s="31">
        <f t="shared" si="9"/>
        <v>9523.6744379486754</v>
      </c>
      <c r="AB9" s="31">
        <f>SUM(J9+M9+P9+S9+V9+Y9)</f>
        <v>11428.40932553841</v>
      </c>
    </row>
    <row r="10" spans="1:30" s="16" customFormat="1" x14ac:dyDescent="0.25">
      <c r="A10" s="22"/>
      <c r="C10" s="23"/>
      <c r="D10" s="24" t="s">
        <v>31</v>
      </c>
      <c r="E10" s="23"/>
      <c r="F10" s="30"/>
      <c r="G10" s="30"/>
      <c r="H10" s="23"/>
      <c r="I10" s="30"/>
      <c r="J10" s="27">
        <f>E13</f>
        <v>1.0527260918901029</v>
      </c>
      <c r="K10" s="23"/>
      <c r="L10" s="27"/>
      <c r="M10" s="49">
        <f>E13*F13</f>
        <v>1.1028567432996497</v>
      </c>
      <c r="N10" s="23"/>
      <c r="O10" s="30"/>
      <c r="P10" s="30">
        <f>E13*F13*G13</f>
        <v>1.1533671027317158</v>
      </c>
      <c r="Q10" s="23"/>
      <c r="R10" s="30"/>
      <c r="S10" s="30">
        <f>E13*F13*G13*H13</f>
        <v>1.2061908146689526</v>
      </c>
      <c r="T10" s="23"/>
      <c r="U10" s="30"/>
      <c r="V10" s="30">
        <f>E13*F13*G13*H13*I13</f>
        <v>1.2614338296504841</v>
      </c>
      <c r="W10" s="23"/>
      <c r="X10" s="30"/>
      <c r="Y10" s="30">
        <f>E13*F13*G13*H13*I13*J13</f>
        <v>1.3192069507040696</v>
      </c>
      <c r="Z10" s="18"/>
      <c r="AA10" s="18"/>
      <c r="AB10" s="32"/>
    </row>
    <row r="11" spans="1:30" x14ac:dyDescent="0.25">
      <c r="M11" s="48"/>
    </row>
    <row r="12" spans="1:30" x14ac:dyDescent="0.25">
      <c r="D12" s="24" t="s">
        <v>32</v>
      </c>
      <c r="E12" s="23">
        <v>2024</v>
      </c>
      <c r="F12" s="23">
        <v>2025</v>
      </c>
      <c r="G12" s="23">
        <v>2026</v>
      </c>
      <c r="H12" s="23">
        <v>2027</v>
      </c>
      <c r="I12" s="23">
        <v>2028</v>
      </c>
      <c r="J12" s="23">
        <v>2029</v>
      </c>
    </row>
    <row r="13" spans="1:30" x14ac:dyDescent="0.25">
      <c r="D13" s="25" t="s">
        <v>33</v>
      </c>
      <c r="E13" s="47">
        <v>1.0527260918901029</v>
      </c>
      <c r="F13" s="47">
        <v>1.0476198431821333</v>
      </c>
      <c r="G13" s="47">
        <v>1.0457995653006968</v>
      </c>
      <c r="H13" s="47">
        <v>1.0457995653006968</v>
      </c>
      <c r="I13" s="47">
        <v>1.0457995653006968</v>
      </c>
      <c r="J13" s="47">
        <v>1.0457995653006968</v>
      </c>
    </row>
    <row r="14" spans="1:30" x14ac:dyDescent="0.25">
      <c r="E14" s="14"/>
      <c r="F14" s="14"/>
      <c r="G14" s="14"/>
      <c r="H14" s="14"/>
      <c r="I14" s="14"/>
      <c r="J14" s="14"/>
      <c r="K14" s="14"/>
    </row>
  </sheetData>
  <mergeCells count="12">
    <mergeCell ref="Z4:AB4"/>
    <mergeCell ref="H4:J4"/>
    <mergeCell ref="K4:M4"/>
    <mergeCell ref="N4:P4"/>
    <mergeCell ref="Q4:S4"/>
    <mergeCell ref="T4:V4"/>
    <mergeCell ref="W4:Y4"/>
    <mergeCell ref="C4:C5"/>
    <mergeCell ref="D4:D5"/>
    <mergeCell ref="E4:E5"/>
    <mergeCell ref="F4:F5"/>
    <mergeCell ref="G4:G5"/>
  </mergeCells>
  <pageMargins left="0.7" right="0.7" top="0.75" bottom="0.75" header="0.3" footer="0.3"/>
  <pageSetup paperSize="9" scale="50" fitToHeight="0" orientation="landscape" r:id="rId1"/>
  <ignoredErrors>
    <ignoredError sqref="AA8:AB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Анализ рынка</vt:lpstr>
      <vt:lpstr>Расчет стоимости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2023-12-28T07:43:36Z</dcterms:modified>
</cp:coreProperties>
</file>