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683\"/>
    </mc:Choice>
  </mc:AlternateContent>
  <xr:revisionPtr revIDLastSave="0" documentId="13_ncr:1_{989A2760-8309-469C-A5B1-E43C4B651AFC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80" i="5"/>
  <c r="L80" i="5" s="1"/>
  <c r="P177" i="5"/>
  <c r="P145" i="5"/>
  <c r="C98" i="5"/>
  <c r="L98" i="5" s="1"/>
  <c r="I98" i="5" s="1"/>
  <c r="J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145" i="5"/>
  <c r="J145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<sst xmlns="http://schemas.openxmlformats.org/spreadsheetml/2006/main" count="405" uniqueCount="365">
  <si>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</si>
  <si>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</si>
  <si>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</si>
  <si>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</si>
  <si>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</si>
  <si>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</si>
  <si>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</si>
  <si>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</si>
  <si>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</si>
  <si>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</si>
  <si>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</si>
  <si>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</si>
  <si>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</si>
  <si>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</si>
  <si>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</si>
  <si>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</si>
  <si>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</si>
  <si>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</si>
  <si>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</si>
  <si>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</si>
  <si>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</si>
  <si>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</si>
  <si>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</si>
  <si>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</si>
  <si>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</si>
  <si>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</si>
  <si>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</si>
  <si>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</si>
  <si>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</si>
  <si>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</si>
  <si>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</si>
  <si>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</si>
  <si>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</si>
  <si>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</si>
  <si>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</si>
  <si>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</si>
  <si>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</si>
  <si>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</si>
  <si>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</si>
  <si>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</si>
  <si>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</si>
  <si>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</si>
  <si>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</si>
  <si>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</si>
  <si>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</si>
  <si>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</si>
  <si>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</si>
  <si>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</si>
  <si>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</si>
  <si>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</si>
  <si>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</si>
  <si>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</si>
  <si>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</si>
  <si>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</si>
  <si>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</si>
  <si>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</si>
  <si>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</si>
  <si>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</si>
  <si>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</si>
  <si>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</si>
  <si>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</si>
  <si>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</si>
  <si>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</si>
  <si>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</si>
  <si>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</si>
  <si>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</si>
  <si>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</si>
  <si>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</si>
  <si>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</si>
  <si>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</si>
  <si>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</si>
  <si>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</si>
  <si>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</si>
  <si>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</si>
  <si>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</si>
  <si>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</si>
  <si>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</si>
  <si>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</si>
  <si>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</si>
  <si>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</si>
  <si>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</si>
  <si>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</si>
  <si>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</si>
  <si>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</si>
  <si>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</si>
  <si>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</si>
  <si>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</si>
  <si>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</si>
  <si>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</si>
  <si>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</si>
  <si>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</si>
  <si>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</si>
  <si>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</si>
  <si>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</si>
  <si>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</si>
  <si>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</si>
  <si>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</si>
  <si>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</si>
  <si>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</si>
  <si>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</si>
  <si>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</si>
  <si>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</si>
  <si>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</si>
  <si>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</si>
  <si>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</si>
  <si>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</si>
  <si>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</si>
  <si>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</si>
  <si>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</si>
  <si>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</si>
  <si>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</si>
  <si>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</si>
  <si>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</si>
  <si>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</si>
  <si>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</si>
  <si>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</si>
  <si>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</si>
  <si>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</si>
  <si>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</si>
  <si>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</si>
  <si>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</si>
  <si>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</si>
  <si>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</si>
  <si>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</si>
  <si>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</si>
  <si>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</si>
  <si>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</si>
  <si>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</si>
  <si>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</si>
  <si>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</si>
  <si>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</si>
  <si>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</si>
  <si>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</si>
  <si>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</si>
  <si>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</si>
  <si>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</si>
  <si>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</si>
  <si>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</si>
  <si>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</si>
  <si>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</si>
  <si>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</si>
  <si>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</si>
  <si>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</si>
  <si>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</si>
  <si>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</si>
  <si>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</si>
  <si>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</si>
  <si>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</si>
  <si>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</si>
  <si>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</si>
  <si>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</si>
  <si>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</si>
  <si>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</si>
  <si>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</si>
  <si>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</si>
  <si>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</si>
  <si>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</si>
  <si>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</si>
  <si>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</si>
  <si>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</si>
  <si>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</si>
  <si>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</si>
  <si>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</si>
  <si>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</si>
  <si>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</si>
  <si>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</si>
  <si>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</si>
  <si>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</si>
  <si>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</si>
  <si>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</si>
  <si>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</si>
  <si>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</si>
  <si>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</si>
  <si>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</si>
  <si>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</si>
  <si>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</si>
  <si>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</si>
  <si>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</si>
  <si>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</si>
  <si>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</si>
  <si>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</si>
  <si>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</si>
  <si>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</si>
  <si>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</si>
  <si>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</si>
  <si>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</si>
  <si>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</si>
  <si>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</si>
  <si>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</si>
  <si>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</si>
  <si>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</si>
  <si>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</si>
  <si>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</si>
  <si>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</si>
  <si>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</si>
  <si>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</si>
  <si>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</si>
  <si>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</si>
  <si>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</si>
  <si>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</si>
  <si>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</si>
  <si>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</si>
  <si>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</si>
  <si>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</si>
  <si>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</si>
  <si>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</si>
  <si>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</si>
  <si>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</si>
  <si>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</si>
  <si>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</si>
  <si>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</si>
  <si>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</si>
  <si>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</si>
  <si>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</si>
  <si>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</si>
  <si>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</si>
  <si>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</si>
  <si>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</si>
  <si>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</si>
  <si>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</si>
  <si>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</si>
  <si>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</si>
  <si>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</si>
  <si>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</si>
  <si>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</si>
  <si>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</si>
  <si>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</si>
  <si>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</si>
  <si>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</si>
  <si>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</si>
  <si>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</si>
  <si>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</si>
  <si>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</si>
  <si>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</si>
  <si>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</si>
  <si>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</si>
  <si>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</si>
  <si>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</si>
  <si>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</si>
  <si>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</si>
  <si>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</si>
  <si>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</si>
  <si>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</si>
  <si>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</si>
  <si>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</si>
  <si>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</si>
  <si>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</si>
  <si>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</si>
  <si>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</si>
  <si>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</si>
  <si>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</si>
  <si>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</si>
  <si>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</si>
  <si>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</si>
  <si>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</si>
  <si>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</si>
  <si>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</si>
  <si>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</si>
  <si>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</si>
  <si>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</si>
  <si>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</si>
  <si>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</si>
  <si>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</si>
  <si>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</si>
  <si>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</si>
  <si>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</si>
  <si>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</si>
  <si>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</si>
  <si>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</si>
  <si>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</si>
  <si>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</si>
  <si>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</si>
  <si>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</si>
  <si>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</si>
  <si>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</si>
  <si>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</si>
  <si>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</si>
  <si>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</si>
  <si>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</si>
  <si>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</si>
  <si>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</si>
  <si>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</si>
  <si>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</si>
  <si>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</si>
  <si>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</si>
  <si>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</si>
  <si>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</si>
  <si>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</si>
  <si>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</si>
  <si>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</si>
  <si>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</si>
  <si>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</si>
  <si>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</si>
  <si>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</si>
  <si>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</si>
  <si>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</si>
  <si>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</si>
  <si>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</si>
  <si>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</si>
  <si>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</si>
  <si>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</si>
  <si>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</si>
  <si>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</si>
  <si>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</si>
  <si>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</si>
  <si>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</si>
  <si>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</si>
  <si>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</si>
  <si>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</si>
  <si>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</si>
  <si>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</si>
  <si>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</si>
  <si>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</si>
  <si>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</si>
  <si>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</si>
  <si>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</si>
  <si>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</si>
  <si>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</si>
  <si>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</si>
  <si>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</si>
  <si>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</si>
  <si>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</si>
  <si>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</si>
  <si>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</si>
  <si>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</si>
  <si>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</si>
  <si>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</si>
  <si>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</si>
  <si>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</si>
  <si>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</si>
  <si>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</si>
  <si>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</si>
  <si>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</si>
  <si>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</si>
  <si>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</si>
  <si>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</si>
  <si>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</si>
  <si>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</si>
  <si>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</si>
  <si>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</si>
  <si>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</si>
  <si>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</si>
  <si>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</si>
  <si>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</si>
  <si>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</si>
  <si>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</si>
  <si>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</si>
  <si>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</si>
  <si>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</si>
  <si>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</si>
  <si>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</si>
  <si>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</si>
  <si>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</si>
  <si>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</si>
  <si>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</si>
  <si>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</si>
  <si>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</si>
  <si>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</si>
  <si>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</si>
  <si>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</si>
  <si>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</si>
  <si>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</si>
  <si>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</si>
  <si>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ТП-182Н в части замены автоматов в РУ-0,4 кВ 1шт. по договору ТП №17-026/005-ПС-23 (ООО''Интерстройвент'') д. Новосаратовка</t>
  </si>
  <si>
    <t>O_23-1-17-0-08-04-0-0683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</si>
</sst>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5" t="s">
        <v>363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7" t="s">
        <v>6</v>
      </c>
      <c r="B13" s="187" t="s">
        <v>9</v>
      </c>
      <c r="C13" s="187" t="s">
        <v>334</v>
      </c>
      <c r="D13" s="187" t="s">
        <v>349</v>
      </c>
      <c r="E13" s="187"/>
      <c r="F13" s="187"/>
      <c r="G13" s="187"/>
      <c r="H13" s="187" t="s">
        <v>335</v>
      </c>
      <c r="I13" s="187" t="s">
        <v>348</v>
      </c>
      <c r="J13" s="187" t="s">
        <v>7</v>
      </c>
      <c r="K13" s="18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4" t="s">
        <v>337</v>
      </c>
      <c r="Q13" s="24"/>
    </row>
    <row r="14" spans="1:22" ht="38.25" customHeight="1" x14ac:dyDescent="0.25">
      <c r="A14" s="187"/>
      <c r="B14" s="187"/>
      <c r="C14" s="187"/>
      <c r="D14" s="136" t="s">
        <v>89</v>
      </c>
      <c r="E14" s="136" t="s">
        <v>91</v>
      </c>
      <c r="F14" s="136" t="s">
        <v>93</v>
      </c>
      <c r="G14" s="136" t="s">
        <v>318</v>
      </c>
      <c r="H14" s="187"/>
      <c r="I14" s="187"/>
      <c r="J14" s="187"/>
      <c r="K14" s="188"/>
      <c r="L14" s="136" t="s">
        <v>1</v>
      </c>
      <c r="M14" s="136" t="s">
        <v>317</v>
      </c>
      <c r="N14" s="136" t="s">
        <v>2</v>
      </c>
      <c r="O14" s="136" t="s">
        <v>3</v>
      </c>
      <c r="P14" s="184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352</v>
      </c>
      <c r="K16" s="149">
        <v>1</v>
      </c>
      <c r="L16" s="33">
        <f>(N16+O16)*0.04</f>
        <v>5499.7972760000011</v>
      </c>
      <c r="M16" s="33">
        <f>147300*K16</f>
        <v>147300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290294.72917599999</v>
      </c>
      <c r="Q16" s="25"/>
      <c r="R16" s="25"/>
      <c r="S16" s="25"/>
      <c r="T16" s="25"/>
      <c r="U16" s="20"/>
      <c r="V16" s="17"/>
    </row>
    <row r="17" spans="1:22" ht="30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49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147300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113299.77290000003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24195.159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5499.7972760000011</v>
      </c>
      <c r="Q33" s="32"/>
      <c r="R33" s="32"/>
    </row>
    <row r="34" spans="1:21" ht="16.5" customHeight="1" x14ac:dyDescent="0.25">
      <c r="A34" s="141"/>
      <c r="B34" s="191" t="s">
        <v>12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3"/>
      <c r="P34" s="34">
        <f>SUM(P30:P33)</f>
        <v>290294.72917600005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7" t="s">
        <v>0</v>
      </c>
      <c r="C38" s="187"/>
      <c r="D38" s="187"/>
      <c r="E38" s="187"/>
      <c r="F38" s="194" t="s">
        <v>337</v>
      </c>
      <c r="G38" s="194"/>
      <c r="H38" s="195"/>
      <c r="I38" s="198" t="s">
        <v>354</v>
      </c>
      <c r="J38" s="199"/>
      <c r="K38" s="188" t="s">
        <v>338</v>
      </c>
      <c r="L38" s="188"/>
      <c r="M38" s="188" t="s">
        <v>339</v>
      </c>
      <c r="N38" s="18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6">
        <f>P33+P30</f>
        <v>152799.797276</v>
      </c>
      <c r="G39" s="196"/>
      <c r="H39" s="197"/>
      <c r="I39" s="200">
        <f>VLOOKUP(H9,O39:P46,2,)</f>
        <v>1.0527260918901</v>
      </c>
      <c r="J39" s="201"/>
      <c r="K39" s="182">
        <f>F39*$I$39</f>
        <v>160856.33342796302</v>
      </c>
      <c r="L39" s="182"/>
      <c r="M39" s="182">
        <f>K39*1.2</f>
        <v>193027.60011355561</v>
      </c>
      <c r="N39" s="18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113299.77290000003</v>
      </c>
      <c r="G40" s="180"/>
      <c r="H40" s="181"/>
      <c r="I40" s="202"/>
      <c r="J40" s="203"/>
      <c r="K40" s="182">
        <f t="shared" ref="K40:K41" si="11">F40*$I$39</f>
        <v>119273.62713705288</v>
      </c>
      <c r="L40" s="182"/>
      <c r="M40" s="182">
        <f>K40*1.2</f>
        <v>143128.35256446345</v>
      </c>
      <c r="N40" s="18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24195.159</v>
      </c>
      <c r="G41" s="180"/>
      <c r="H41" s="181"/>
      <c r="I41" s="202"/>
      <c r="J41" s="203"/>
      <c r="K41" s="182">
        <f t="shared" si="11"/>
        <v>25470.87517672958</v>
      </c>
      <c r="L41" s="182"/>
      <c r="M41" s="183">
        <f t="shared" ref="M41" si="12">K41*1.2</f>
        <v>30565.050212075494</v>
      </c>
      <c r="N41" s="18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2"/>
      <c r="J42" s="203"/>
      <c r="K42" s="166">
        <f>SUM(F43:H45)*$I$39</f>
        <v>62770.411661354519</v>
      </c>
      <c r="L42" s="167"/>
      <c r="M42" s="166">
        <f>K42*1.2</f>
        <v>75324.493993625423</v>
      </c>
      <c r="N42" s="16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6212.3072043664006</v>
      </c>
      <c r="G43" s="170"/>
      <c r="H43" s="171"/>
      <c r="I43" s="202"/>
      <c r="J43" s="203"/>
      <c r="K43" s="168"/>
      <c r="L43" s="169"/>
      <c r="M43" s="168"/>
      <c r="N43" s="16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33964.483313591998</v>
      </c>
      <c r="G44" s="170"/>
      <c r="H44" s="171"/>
      <c r="I44" s="202"/>
      <c r="J44" s="203"/>
      <c r="K44" s="168"/>
      <c r="L44" s="169"/>
      <c r="M44" s="168"/>
      <c r="N44" s="16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19449.746854792</v>
      </c>
      <c r="G45" s="170"/>
      <c r="H45" s="171"/>
      <c r="I45" s="202"/>
      <c r="J45" s="203"/>
      <c r="K45" s="168"/>
      <c r="L45" s="169"/>
      <c r="M45" s="168"/>
      <c r="N45" s="16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349921.2665487504</v>
      </c>
      <c r="G46" s="164"/>
      <c r="H46" s="164"/>
      <c r="I46" s="164"/>
      <c r="J46" s="164"/>
      <c r="K46" s="163">
        <f>SUM(K39:L45)</f>
        <v>368371.24740310002</v>
      </c>
      <c r="L46" s="163"/>
      <c r="M46" s="163">
        <f>SUM(M39:N45)</f>
        <v>442045.49688371993</v>
      </c>
      <c r="N46" s="16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2024-02-21T13:41:08Z</dcterms:modified>
</cp:coreProperties>
</file>