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АПРЕЛЬ\НОВЫЕ_проекты_копия\M_23-1-20-0-01-04-2-0242_Восточный_реклоузер\"/>
    </mc:Choice>
  </mc:AlternateContent>
  <xr:revisionPtr revIDLastSave="0" documentId="13_ncr:1_{90999E5E-A884-4827-AD5B-89BF589CF099}" xr6:coauthVersionLast="36" xr6:coauthVersionMax="36" xr10:uidLastSave="{00000000-0000-0000-0000-000000000000}"/>
  <bookViews>
    <workbookView xWindow="0" yWindow="0" windowWidth="28800" windowHeight="104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_xlnm._FilterDatabase" localSheetId="1" hidden="1">'Типовые 2 кв. 2021'!$A$7:$F$290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стоимости'!$A$1:$H$49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E19" i="4" l="1"/>
  <c r="F19" i="4" s="1"/>
  <c r="H19" i="4" s="1"/>
  <c r="D287" i="5" l="1"/>
  <c r="D286" i="5"/>
  <c r="D18" i="4" l="1"/>
  <c r="D17" i="4"/>
  <c r="E18" i="4" l="1"/>
  <c r="F18" i="4" l="1"/>
  <c r="H18" i="4" s="1"/>
  <c r="H25" i="4" s="1"/>
  <c r="C34" i="4" l="1"/>
  <c r="E34" i="4" s="1"/>
  <c r="F34" i="4" s="1"/>
  <c r="G34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6" i="4" s="1"/>
  <c r="F16" i="4" s="1"/>
  <c r="H16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7" i="4" l="1"/>
  <c r="F17" i="4" s="1"/>
  <c r="H17" i="4" s="1"/>
  <c r="H24" i="4" s="1"/>
  <c r="C20" i="6"/>
  <c r="C6" i="6"/>
  <c r="C33" i="4" l="1"/>
  <c r="H23" i="4" l="1"/>
  <c r="H26" i="4" s="1"/>
  <c r="H27" i="4" s="1"/>
  <c r="E33" i="4"/>
  <c r="F33" i="4" s="1"/>
  <c r="G33" i="4" s="1"/>
  <c r="C32" i="4" l="1"/>
  <c r="C36" i="4" s="1"/>
  <c r="E36" i="4" l="1"/>
  <c r="F36" i="4" s="1"/>
  <c r="G36" i="4" s="1"/>
  <c r="C39" i="4"/>
  <c r="C38" i="4"/>
  <c r="I27" i="4"/>
  <c r="C37" i="4"/>
  <c r="E37" i="4" s="1"/>
  <c r="F37" i="4" s="1"/>
  <c r="G37" i="4" s="1"/>
  <c r="E32" i="4"/>
  <c r="F32" i="4" s="1"/>
  <c r="C40" i="4"/>
  <c r="C35" i="4" l="1"/>
  <c r="G32" i="4"/>
  <c r="E39" i="4"/>
  <c r="F39" i="4" s="1"/>
  <c r="G39" i="4" l="1"/>
  <c r="E38" i="4" l="1"/>
  <c r="F38" i="4" s="1"/>
  <c r="E40" i="4"/>
  <c r="G38" i="4" l="1"/>
  <c r="E41" i="4"/>
  <c r="C41" i="4"/>
  <c r="F40" i="4"/>
  <c r="G40" i="4" s="1"/>
  <c r="F35" i="4" l="1"/>
  <c r="F41" i="4" l="1"/>
</calcChain>
</file>

<file path=xl/sharedStrings.xml><?xml version="1.0" encoding="utf-8"?>
<sst xmlns="http://schemas.openxmlformats.org/spreadsheetml/2006/main" count="687" uniqueCount="379">
  <si>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</si>
  <si>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</si>
  <si>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</si>
  <si>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</si>
  <si>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</si>
  <si>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</si>
  <si>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</si>
  <si>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</si>
  <si>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</si>
  <si>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</si>
  <si>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</si>
  <si>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</si>
  <si>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</si>
  <si>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</si>
  <si>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</si>
  <si>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</si>
  <si>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</si>
  <si>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</si>
  <si>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</si>
  <si>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</si>
  <si>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</si>
  <si>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</si>
  <si>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</si>
  <si>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</si>
  <si>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</si>
  <si>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</si>
  <si>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</si>
  <si>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</si>
  <si>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</si>
  <si>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</si>
  <si>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</si>
  <si>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</si>
  <si>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</si>
  <si>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</si>
  <si>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</si>
  <si>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</si>
  <si>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</si>
  <si>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</si>
  <si>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</si>
  <si>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</si>
  <si>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</si>
  <si>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</si>
  <si>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</si>
  <si>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</si>
  <si>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</si>
  <si>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</si>
  <si>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</si>
  <si>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</si>
  <si>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</si>
  <si>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</si>
  <si>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</si>
  <si>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</si>
  <si>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</si>
  <si>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</si>
  <si>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</si>
  <si>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</si>
  <si>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</si>
  <si>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</si>
  <si>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</si>
  <si>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</si>
  <si>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</si>
  <si>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</si>
  <si>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</si>
  <si>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</si>
  <si>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</si>
  <si>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</si>
  <si>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</si>
  <si>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</si>
  <si>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</si>
  <si>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</si>
  <si>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</si>
  <si>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</si>
  <si>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</si>
  <si>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</si>
  <si>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</si>
  <si>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</si>
  <si>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</si>
  <si>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</si>
  <si>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</si>
  <si>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</si>
  <si>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</si>
  <si>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</si>
  <si>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</si>
  <si>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</si>
  <si>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</si>
  <si>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</si>
  <si>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</si>
  <si>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</si>
  <si>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</si>
  <si>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</si>
  <si>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</si>
  <si>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</si>
  <si>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</si>
  <si>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</si>
  <si>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</si>
  <si>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</si>
  <si>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</si>
  <si>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</si>
  <si>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</si>
  <si>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</si>
  <si>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</si>
  <si>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</si>
  <si>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</si>
  <si>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</si>
  <si>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</si>
  <si>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</si>
  <si>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</si>
  <si>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</si>
  <si>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</si>
  <si>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</si>
  <si>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</si>
  <si>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</si>
  <si>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</si>
  <si>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</si>
  <si>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</si>
  <si>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</si>
  <si>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</si>
  <si>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</si>
  <si>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</si>
  <si>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</si>
  <si>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</si>
  <si>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</si>
  <si>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</si>
  <si>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</si>
  <si>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</si>
  <si>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</si>
  <si>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</si>
  <si>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</si>
  <si>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</si>
  <si>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</si>
  <si>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</si>
  <si>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</si>
  <si>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</si>
  <si>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</si>
  <si>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</si>
  <si>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</si>
  <si>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</si>
  <si>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</si>
  <si>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</si>
  <si>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</si>
  <si>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</si>
  <si>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</si>
  <si>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</si>
  <si>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</si>
  <si>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</si>
  <si>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</si>
  <si>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</si>
  <si>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</si>
  <si>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</si>
  <si>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</si>
  <si>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</si>
  <si>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</si>
  <si>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</si>
  <si>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</si>
  <si>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</si>
  <si>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</si>
  <si>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</si>
  <si>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</si>
  <si>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</si>
  <si>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</si>
  <si>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</si>
  <si>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</si>
  <si>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</si>
  <si>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</si>
  <si>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</si>
  <si>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</si>
  <si>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</si>
  <si>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</si>
  <si>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</si>
  <si>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</si>
  <si>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</si>
  <si>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</si>
  <si>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</si>
  <si>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</si>
  <si>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</si>
  <si>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</si>
  <si>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</si>
  <si>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</si>
  <si>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</si>
  <si>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</si>
  <si>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</si>
  <si>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</si>
  <si>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</si>
  <si>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</si>
  <si>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</si>
  <si>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</si>
  <si>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</si>
  <si>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</si>
  <si>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</si>
  <si>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</si>
  <si>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</si>
  <si>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</si>
  <si>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</si>
  <si>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</si>
  <si>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</si>
  <si>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</si>
  <si>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</si>
  <si>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</si>
  <si>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</si>
  <si>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</si>
  <si>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</si>
  <si>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</si>
  <si>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</si>
  <si>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</si>
  <si>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</si>
  <si>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</si>
  <si>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</si>
  <si>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</si>
  <si>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</si>
  <si>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</si>
  <si>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</si>
  <si>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</si>
  <si>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</si>
  <si>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</si>
  <si>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</si>
  <si>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</si>
  <si>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</si>
  <si>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</si>
  <si>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</si>
  <si>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</si>
  <si>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</si>
  <si>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</si>
  <si>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</si>
  <si>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</si>
  <si>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</si>
  <si>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</si>
  <si>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</si>
  <si>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</si>
  <si>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</si>
  <si>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</si>
  <si>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</si>
  <si>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</si>
  <si>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</si>
  <si>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</si>
  <si>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</si>
  <si>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</si>
  <si>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</si>
  <si>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</si>
  <si>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</si>
  <si>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</si>
  <si>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</si>
  <si>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</si>
  <si>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</si>
  <si>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</si>
  <si>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</si>
  <si>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</si>
  <si>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</si>
  <si>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</si>
  <si>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</si>
  <si>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</si>
  <si>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</si>
  <si>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</si>
  <si>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</si>
  <si>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</si>
  <si>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</si>
  <si>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</si>
  <si>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</si>
  <si>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</si>
  <si>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</si>
  <si>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</si>
  <si>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</si>
  <si>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</si>
  <si>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</si>
  <si>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</si>
  <si>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</si>
  <si>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</si>
  <si>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</si>
  <si>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</si>
  <si>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</si>
  <si>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</si>
  <si>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</si>
  <si>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</si>
  <si>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</si>
  <si>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</si>
  <si>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</si>
  <si>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</si>
  <si>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</si>
  <si>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</si>
  <si>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</si>
  <si>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</si>
  <si>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</si>
  <si>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</si>
  <si>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</si>
  <si>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</si>
  <si>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</si>
  <si>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</si>
  <si>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</si>
  <si>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</si>
  <si>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</si>
  <si>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</si>
  <si>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</si>
  <si>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</si>
  <si>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</si>
  <si>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</si>
  <si>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</si>
  <si>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</si>
  <si>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</si>
  <si>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</si>
  <si>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</si>
  <si>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</si>
  <si>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</si>
  <si>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</si>
  <si>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</si>
  <si>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</si>
  <si>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</si>
  <si>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</si>
  <si>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</si>
  <si>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</si>
  <si>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</si>
  <si>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</si>
  <si>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</si>
  <si>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</si>
  <si>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</si>
  <si>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</si>
  <si>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</si>
  <si>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</si>
  <si>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</si>
  <si>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</si>
  <si>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</si>
  <si>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</si>
  <si>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</si>
  <si>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</si>
  <si>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</si>
  <si>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</si>
  <si>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</si>
  <si>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</si>
  <si>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</si>
  <si>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</si>
  <si>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</si>
  <si>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</si>
  <si>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</si>
  <si>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</si>
  <si>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</si>
  <si>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</si>
  <si>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</si>
  <si>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</si>
  <si>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</si>
  <si>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</si>
  <si>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</si>
  <si>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</si>
  <si>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</si>
  <si>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</si>
  <si>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</si>
  <si>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</si>
  <si>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</si>
  <si>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</si>
  <si>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</si>
  <si>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</si>
  <si>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</si>
  <si>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</si>
  <si>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</si>
  <si>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</si>
  <si>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</si>
  <si>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</si>
  <si>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</si>
  <si>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</si>
  <si>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</si>
  <si>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</si>
  <si>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</si>
  <si>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</si>
  <si>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</si>
  <si>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</si>
  <si>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</si>
  <si>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</si>
  <si>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</si>
  <si>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</si>
  <si>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</si>
  <si>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</si>
  <si>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</si>
  <si>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</si>
  <si>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</si>
  <si>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</si>
  <si>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Сумма, в прогнозных ценах с понжающим коэфицентом с НДС 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</si>
  <si>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</si>
  <si>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</si>
  <si>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</si>
  <si>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</si>
  <si>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Модернизация ВЛ 6-10 кВ ф.147-02, ф.143-13, ф.4-04, ф.4-06, ф.143-03, ф.339-04, ф.05-37, ф.05-18, ф.05-39, ф.212-04, ф.31-02, ф.31-06, ф.31-09, ф.31-10, ф.31-11, ф.266-03, ф.266-06, ф.266-09, ф.266-10, ф.266-16, ф.266-20, ф.35-03, ф.201-03, ф.201-06, ф.201-14, ф.201-15,  ф.267-15, ф.267-03, ф.267-10, ф.РП 1-07 (ТП 15), ф.337-03, ф.РП 1-09Б (ТП31 ), ф.378-05, ф.378-09, ф.РП 1-11 (ТП66 ), ф.РП 2-14 (ТП 165), ф. 393-12, ф.393-23, ф.553-09, ф.553-01, ф.553-03, ф.553-04, ф.499-05,  ф.516-04 ,ф.147-02 ,ф.147-14 ,ф.147-11 ,ф.143-13 ,ф.143-03 ,ф.147-11 ,ф.4-06 ,ф.147-02 ,ф.147-02 ,ф.147-02 ,ф.4-03 ,ф.4-08 ,ф.2-02 ,ф.13-08 ,ф.339-04 ,ф.206-03 ,ф.ПС "Губская" ввод 1 ,ф.212-20 ,ф.9-10 ,ф.31-09 ,ф.31-10 ,ф.266-03 ,ф.35-03 ,ф.35-06 ,ф.201-03 ,ф.201-06 ,ф.201-11 ,ф.201-13 ,ф.327-02 ,ф.267-03 ,ф.267-10 ,ф.267-15 ,ф.РП 1-07(ТП 15) ,ф.337-03 ,ф.РП 1-09Б (ТП31 ) ,ф.378-09 ,ф.РП 1-11 (ТП66 ) ,ф.РП 2-14 (ТП 165) ,ф.393-12 ,ф.393-23 ,ф.553-09 ,ф.499-05 с установкой реклоузеров 72 шт. и ИТКЗ 106 шт. в Восточном филиале (23-1-20-0-01-04-2-0242)</t>
  </si>
  <si>
    <t>M_23-1-20-0-01-04-2-0242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</si>
</sst>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6" style="63" customWidth="1"/>
    <col min="8" max="8" width="15.710937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16384" width="9.140625" style="63"/>
  </cols>
  <sheetData>
    <row r="1" spans="1:16" x14ac:dyDescent="0.25">
      <c r="H1" s="2" t="s">
        <v>37</v>
      </c>
    </row>
    <row r="3" spans="1:16" x14ac:dyDescent="0.25">
      <c r="A3" s="64" t="s">
        <v>19</v>
      </c>
    </row>
    <row r="5" spans="1:16" ht="114" customHeight="1" x14ac:dyDescent="0.25">
      <c r="A5" s="57" t="s">
        <v>377</v>
      </c>
      <c r="B5" s="57"/>
      <c r="C5" s="57"/>
      <c r="D5" s="57"/>
      <c r="E5" s="57"/>
      <c r="F5" s="57"/>
    </row>
    <row r="7" spans="1:16" ht="21" customHeight="1" x14ac:dyDescent="0.25">
      <c r="A7" s="65" t="s">
        <v>8</v>
      </c>
      <c r="F7" s="58" t="s">
        <v>378</v>
      </c>
      <c r="G7" s="58"/>
      <c r="H7" s="58"/>
    </row>
    <row r="8" spans="1:16" x14ac:dyDescent="0.25">
      <c r="A8" s="66"/>
    </row>
    <row r="9" spans="1:16" x14ac:dyDescent="0.25">
      <c r="A9" s="65" t="s">
        <v>15</v>
      </c>
      <c r="F9" s="58" t="s">
        <v>334</v>
      </c>
      <c r="G9" s="58"/>
      <c r="H9" s="58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376</v>
      </c>
    </row>
    <row r="13" spans="1:16" s="62" customFormat="1" ht="26.25" customHeight="1" x14ac:dyDescent="0.25">
      <c r="A13" s="70" t="s">
        <v>9</v>
      </c>
      <c r="B13" s="70" t="s">
        <v>21</v>
      </c>
      <c r="C13" s="70" t="s">
        <v>11</v>
      </c>
      <c r="D13" s="70" t="s">
        <v>10</v>
      </c>
      <c r="E13" s="70" t="s">
        <v>43</v>
      </c>
      <c r="F13" s="70" t="s">
        <v>14</v>
      </c>
      <c r="G13" s="70" t="s">
        <v>27</v>
      </c>
      <c r="H13" s="70" t="s">
        <v>42</v>
      </c>
      <c r="I13" s="71"/>
      <c r="J13" s="72"/>
      <c r="K13" s="73">
        <v>7.46</v>
      </c>
    </row>
    <row r="14" spans="1:16" ht="37.5" customHeight="1" x14ac:dyDescent="0.25">
      <c r="A14" s="74"/>
      <c r="B14" s="74"/>
      <c r="C14" s="74"/>
      <c r="D14" s="74"/>
      <c r="E14" s="74"/>
      <c r="F14" s="74"/>
      <c r="G14" s="74"/>
      <c r="H14" s="74"/>
      <c r="I14" s="72"/>
      <c r="J14" s="72"/>
      <c r="K14" s="73">
        <v>6.16</v>
      </c>
      <c r="M14" s="75"/>
      <c r="N14" s="76"/>
      <c r="O14" s="52"/>
      <c r="P14" s="77"/>
    </row>
    <row r="15" spans="1:16" ht="15.75" x14ac:dyDescent="0.25">
      <c r="A15" s="78" t="s">
        <v>22</v>
      </c>
      <c r="B15" s="79" t="s">
        <v>23</v>
      </c>
      <c r="C15" s="80"/>
      <c r="D15" s="81"/>
      <c r="E15" s="81"/>
      <c r="F15" s="81"/>
      <c r="G15" s="81"/>
      <c r="H15" s="81"/>
      <c r="I15" s="61"/>
      <c r="J15" s="61"/>
      <c r="K15" s="73">
        <v>5.62</v>
      </c>
      <c r="M15" s="75"/>
      <c r="N15" s="76"/>
      <c r="O15" s="82"/>
      <c r="P15" s="83"/>
    </row>
    <row r="16" spans="1:16" ht="15.75" x14ac:dyDescent="0.25">
      <c r="A16" s="84" t="s">
        <v>354</v>
      </c>
      <c r="B16" s="56" t="s">
        <v>316</v>
      </c>
      <c r="C16" s="85" t="s">
        <v>352</v>
      </c>
      <c r="D16" s="86">
        <v>72</v>
      </c>
      <c r="E16" s="86">
        <f>VLOOKUP(B16,'Типовые 2 кв. 2021'!B:D,3,)</f>
        <v>258253.78333333333</v>
      </c>
      <c r="F16" s="86">
        <f>D16*E16</f>
        <v>18594272.399999999</v>
      </c>
      <c r="G16" s="87">
        <v>7.46</v>
      </c>
      <c r="H16" s="86">
        <f>F16*G16</f>
        <v>138713272.104</v>
      </c>
      <c r="J16" s="88"/>
      <c r="K16" s="88"/>
      <c r="M16" s="75"/>
      <c r="N16" s="76"/>
      <c r="O16" s="82"/>
      <c r="P16" s="83"/>
    </row>
    <row r="17" spans="1:16" ht="15.75" x14ac:dyDescent="0.25">
      <c r="A17" s="89"/>
      <c r="B17" s="90" t="s">
        <v>2</v>
      </c>
      <c r="C17" s="85" t="s">
        <v>352</v>
      </c>
      <c r="D17" s="86">
        <f>D16</f>
        <v>72</v>
      </c>
      <c r="E17" s="86">
        <f>E16-E18</f>
        <v>63364.483333333337</v>
      </c>
      <c r="F17" s="86">
        <f t="shared" ref="F17:F18" si="0">D17*E17</f>
        <v>4562242.8000000007</v>
      </c>
      <c r="G17" s="87">
        <v>7.46</v>
      </c>
      <c r="H17" s="86">
        <f t="shared" ref="H17:H18" si="1">F17*G17</f>
        <v>34034331.288000003</v>
      </c>
      <c r="J17" s="88"/>
      <c r="K17" s="88"/>
      <c r="M17" s="75"/>
      <c r="N17" s="76"/>
      <c r="O17" s="82"/>
      <c r="P17" s="83"/>
    </row>
    <row r="18" spans="1:16" ht="15.75" x14ac:dyDescent="0.25">
      <c r="A18" s="89"/>
      <c r="B18" s="90" t="s">
        <v>3</v>
      </c>
      <c r="C18" s="85" t="s">
        <v>352</v>
      </c>
      <c r="D18" s="86">
        <f>D16</f>
        <v>72</v>
      </c>
      <c r="E18" s="50">
        <f>VLOOKUP(B16,'Типовые 2 кв. 2021'!B:E,4,)</f>
        <v>194889.3</v>
      </c>
      <c r="F18" s="86">
        <f t="shared" si="0"/>
        <v>14032029.6</v>
      </c>
      <c r="G18" s="87">
        <v>7.46</v>
      </c>
      <c r="H18" s="86">
        <f t="shared" si="1"/>
        <v>104678940.816</v>
      </c>
      <c r="M18" s="75"/>
      <c r="N18" s="76"/>
      <c r="O18" s="82"/>
      <c r="P18" s="83"/>
    </row>
    <row r="19" spans="1:16" ht="15.75" hidden="1" x14ac:dyDescent="0.25">
      <c r="A19" s="84" t="s">
        <v>353</v>
      </c>
      <c r="B19" s="56" t="s">
        <v>260</v>
      </c>
      <c r="C19" s="85" t="s">
        <v>352</v>
      </c>
      <c r="D19" s="86">
        <v>0</v>
      </c>
      <c r="E19" s="86">
        <f>VLOOKUP(B19,'Типовые 2 кв. 2021'!B:D,3,)</f>
        <v>52584.583333333336</v>
      </c>
      <c r="F19" s="86">
        <f>D19*E19</f>
        <v>0</v>
      </c>
      <c r="G19" s="87">
        <v>7.46</v>
      </c>
      <c r="H19" s="86">
        <f>F19*G19</f>
        <v>0</v>
      </c>
      <c r="J19" s="88"/>
      <c r="K19" s="88"/>
      <c r="M19" s="75"/>
      <c r="N19" s="76"/>
      <c r="O19" s="82"/>
      <c r="P19" s="83"/>
    </row>
    <row r="20" spans="1:16" ht="15.75" x14ac:dyDescent="0.25">
      <c r="A20" s="89"/>
      <c r="B20" s="90"/>
      <c r="C20" s="85"/>
      <c r="D20" s="86"/>
      <c r="E20" s="50"/>
      <c r="F20" s="86"/>
      <c r="G20" s="87"/>
      <c r="H20" s="86"/>
      <c r="M20" s="75"/>
      <c r="N20" s="76"/>
      <c r="O20" s="82"/>
      <c r="P20" s="83"/>
    </row>
    <row r="21" spans="1:16" x14ac:dyDescent="0.25">
      <c r="A21" s="89"/>
      <c r="B21" s="80"/>
      <c r="C21" s="85"/>
      <c r="D21" s="87"/>
      <c r="E21" s="87"/>
      <c r="F21" s="87"/>
      <c r="G21" s="87"/>
      <c r="H21" s="87"/>
    </row>
    <row r="22" spans="1:16" x14ac:dyDescent="0.25">
      <c r="A22" s="89"/>
      <c r="B22" s="80"/>
      <c r="C22" s="85"/>
      <c r="D22" s="87"/>
      <c r="E22" s="87"/>
      <c r="F22" s="87"/>
      <c r="G22" s="87"/>
      <c r="H22" s="87"/>
    </row>
    <row r="23" spans="1:16" x14ac:dyDescent="0.25">
      <c r="A23" s="89"/>
      <c r="B23" s="79" t="s">
        <v>12</v>
      </c>
      <c r="C23" s="85"/>
      <c r="D23" s="87"/>
      <c r="E23" s="87"/>
      <c r="F23" s="87"/>
      <c r="G23" s="87"/>
      <c r="H23" s="87">
        <f>SUM(H24:H25)</f>
        <v>138713272.104</v>
      </c>
    </row>
    <row r="24" spans="1:16" x14ac:dyDescent="0.25">
      <c r="A24" s="89"/>
      <c r="B24" s="91" t="s">
        <v>2</v>
      </c>
      <c r="C24" s="85"/>
      <c r="D24" s="87"/>
      <c r="E24" s="87"/>
      <c r="F24" s="87"/>
      <c r="G24" s="87"/>
      <c r="H24" s="87">
        <f>H17+H19</f>
        <v>34034331.288000003</v>
      </c>
    </row>
    <row r="25" spans="1:16" x14ac:dyDescent="0.25">
      <c r="A25" s="89"/>
      <c r="B25" s="91" t="s">
        <v>3</v>
      </c>
      <c r="C25" s="85"/>
      <c r="D25" s="87"/>
      <c r="E25" s="87"/>
      <c r="F25" s="87"/>
      <c r="G25" s="87"/>
      <c r="H25" s="87">
        <f>H18</f>
        <v>104678940.816</v>
      </c>
    </row>
    <row r="26" spans="1:16" x14ac:dyDescent="0.25">
      <c r="A26" s="78" t="s">
        <v>24</v>
      </c>
      <c r="B26" s="79" t="s">
        <v>31</v>
      </c>
      <c r="C26" s="85"/>
      <c r="D26" s="87"/>
      <c r="E26" s="87"/>
      <c r="F26" s="87"/>
      <c r="G26" s="87"/>
      <c r="H26" s="87">
        <f>H23*0.08</f>
        <v>11097061.76832</v>
      </c>
    </row>
    <row r="27" spans="1:16" x14ac:dyDescent="0.25">
      <c r="A27" s="78" t="s">
        <v>26</v>
      </c>
      <c r="B27" s="79" t="s">
        <v>25</v>
      </c>
      <c r="C27" s="85"/>
      <c r="D27" s="87"/>
      <c r="E27" s="87"/>
      <c r="F27" s="87"/>
      <c r="G27" s="87"/>
      <c r="H27" s="92">
        <f>H26+H23</f>
        <v>149810333.87232</v>
      </c>
      <c r="I27" s="93">
        <f>H27-(SUM(C32:C34))</f>
        <v>0</v>
      </c>
    </row>
    <row r="28" spans="1:16" x14ac:dyDescent="0.25">
      <c r="A28" s="94"/>
      <c r="B28" s="61"/>
      <c r="C28" s="61"/>
    </row>
    <row r="29" spans="1:16" x14ac:dyDescent="0.25">
      <c r="A29" s="68" t="s">
        <v>13</v>
      </c>
      <c r="B29" s="61"/>
      <c r="C29" s="61"/>
    </row>
    <row r="30" spans="1:16" x14ac:dyDescent="0.25">
      <c r="A30" s="95"/>
      <c r="B30" s="61"/>
      <c r="C30" s="61"/>
      <c r="H30" s="69" t="s">
        <v>376</v>
      </c>
    </row>
    <row r="31" spans="1:16" ht="63.75" customHeight="1" x14ac:dyDescent="0.25">
      <c r="A31" s="96" t="s">
        <v>9</v>
      </c>
      <c r="B31" s="96" t="s">
        <v>0</v>
      </c>
      <c r="C31" s="97" t="s">
        <v>44</v>
      </c>
      <c r="D31" s="96" t="s">
        <v>40</v>
      </c>
      <c r="E31" s="96" t="s">
        <v>16</v>
      </c>
      <c r="F31" s="96" t="s">
        <v>17</v>
      </c>
      <c r="G31" s="96" t="s">
        <v>18</v>
      </c>
      <c r="H31" s="98" t="s">
        <v>372</v>
      </c>
    </row>
    <row r="32" spans="1:16" ht="15.75" x14ac:dyDescent="0.25">
      <c r="A32" s="99">
        <v>1</v>
      </c>
      <c r="B32" s="91" t="s">
        <v>1</v>
      </c>
      <c r="C32" s="100">
        <f>H26</f>
        <v>11097061.76832</v>
      </c>
      <c r="D32" s="101">
        <v>1.0760000000000001</v>
      </c>
      <c r="E32" s="55">
        <f>C32*D32</f>
        <v>11940438.462712321</v>
      </c>
      <c r="F32" s="55">
        <f>E32*0.2</f>
        <v>2388087.6925424645</v>
      </c>
      <c r="G32" s="55">
        <f>E32+F32</f>
        <v>14328526.155254785</v>
      </c>
      <c r="H32" s="102"/>
      <c r="I32" s="75"/>
      <c r="J32" s="76">
        <v>256.99048577567311</v>
      </c>
      <c r="K32" s="82"/>
      <c r="L32" s="103"/>
    </row>
    <row r="33" spans="1:12" ht="15.75" x14ac:dyDescent="0.25">
      <c r="A33" s="99">
        <v>2</v>
      </c>
      <c r="B33" s="91" t="s">
        <v>2</v>
      </c>
      <c r="C33" s="104">
        <f>H24</f>
        <v>34034331.288000003</v>
      </c>
      <c r="D33" s="101">
        <v>1.0760000000000001</v>
      </c>
      <c r="E33" s="55">
        <f t="shared" ref="E33:E40" si="2">C33*D33</f>
        <v>36620940.465888008</v>
      </c>
      <c r="F33" s="55">
        <f t="shared" ref="F33:F40" si="3">E33*0.2</f>
        <v>7324188.0931776017</v>
      </c>
      <c r="G33" s="55">
        <f t="shared" ref="G33:G40" si="4">E33+F33</f>
        <v>43945128.55906561</v>
      </c>
      <c r="H33" s="102"/>
      <c r="I33" s="75"/>
      <c r="J33" s="76">
        <v>2486.7799670564373</v>
      </c>
      <c r="K33" s="82"/>
      <c r="L33" s="103"/>
    </row>
    <row r="34" spans="1:12" ht="15.75" x14ac:dyDescent="0.25">
      <c r="A34" s="99">
        <v>3</v>
      </c>
      <c r="B34" s="91" t="s">
        <v>3</v>
      </c>
      <c r="C34" s="104">
        <f>H25</f>
        <v>104678940.816</v>
      </c>
      <c r="D34" s="101">
        <v>1.0760000000000001</v>
      </c>
      <c r="E34" s="55">
        <f t="shared" si="2"/>
        <v>112634540.31801601</v>
      </c>
      <c r="F34" s="55">
        <f t="shared" si="3"/>
        <v>22526908.063603204</v>
      </c>
      <c r="G34" s="55">
        <f t="shared" si="4"/>
        <v>135161448.38161922</v>
      </c>
      <c r="H34" s="102"/>
      <c r="I34" s="75"/>
      <c r="J34" s="76">
        <v>9298.9979663038102</v>
      </c>
      <c r="K34" s="82"/>
      <c r="L34" s="103"/>
    </row>
    <row r="35" spans="1:12" ht="15.75" x14ac:dyDescent="0.25">
      <c r="A35" s="99">
        <v>4</v>
      </c>
      <c r="B35" s="91" t="s">
        <v>7</v>
      </c>
      <c r="C35" s="104">
        <f>SUM(C36:C40)</f>
        <v>27130651.464277152</v>
      </c>
      <c r="D35" s="101">
        <v>1.0760000000000001</v>
      </c>
      <c r="E35" s="55">
        <f>G35/1.2</f>
        <v>30284636.308939509</v>
      </c>
      <c r="F35" s="55">
        <f t="shared" si="3"/>
        <v>6056927.2617879026</v>
      </c>
      <c r="G35" s="55">
        <v>36341563.570727408</v>
      </c>
      <c r="H35" s="102"/>
      <c r="I35" s="75"/>
      <c r="J35" s="76">
        <v>256.99048577567311</v>
      </c>
      <c r="K35" s="82"/>
      <c r="L35" s="103"/>
    </row>
    <row r="36" spans="1:12" ht="15.75" x14ac:dyDescent="0.25">
      <c r="A36" s="84" t="s">
        <v>355</v>
      </c>
      <c r="B36" s="91" t="s">
        <v>4</v>
      </c>
      <c r="C36" s="104">
        <f>SUM(C32:C34)*I36</f>
        <v>1453160.2385615041</v>
      </c>
      <c r="D36" s="101">
        <v>1.0760000000000001</v>
      </c>
      <c r="E36" s="55">
        <f t="shared" si="2"/>
        <v>1563600.4166921785</v>
      </c>
      <c r="F36" s="55">
        <f t="shared" si="3"/>
        <v>312720.08333843568</v>
      </c>
      <c r="G36" s="55">
        <f t="shared" si="4"/>
        <v>1876320.5000306142</v>
      </c>
      <c r="H36" s="102"/>
      <c r="I36" s="105">
        <v>9.7000000000000003E-3</v>
      </c>
      <c r="J36" s="76"/>
      <c r="K36" s="82"/>
      <c r="L36" s="103"/>
    </row>
    <row r="37" spans="1:12" ht="15.75" x14ac:dyDescent="0.25">
      <c r="A37" s="84" t="s">
        <v>356</v>
      </c>
      <c r="B37" s="106" t="s">
        <v>38</v>
      </c>
      <c r="C37" s="104">
        <f>SUM(C32:C34)*I37</f>
        <v>3205941.1448676479</v>
      </c>
      <c r="D37" s="101">
        <v>1.0760000000000001</v>
      </c>
      <c r="E37" s="55">
        <f t="shared" si="2"/>
        <v>3449592.6718775895</v>
      </c>
      <c r="F37" s="55">
        <f t="shared" si="3"/>
        <v>689918.53437551798</v>
      </c>
      <c r="G37" s="55">
        <f t="shared" si="4"/>
        <v>4139511.2062531076</v>
      </c>
      <c r="H37" s="102"/>
      <c r="I37" s="105">
        <v>2.1399999999999999E-2</v>
      </c>
      <c r="J37" s="76"/>
      <c r="K37" s="82"/>
      <c r="L37" s="103"/>
    </row>
    <row r="38" spans="1:12" ht="15.75" x14ac:dyDescent="0.25">
      <c r="A38" s="84" t="s">
        <v>357</v>
      </c>
      <c r="B38" s="106" t="s">
        <v>39</v>
      </c>
      <c r="C38" s="104">
        <f>SUM(C32:C34)*I38</f>
        <v>14951071.320457535</v>
      </c>
      <c r="D38" s="101">
        <v>1.0760000000000001</v>
      </c>
      <c r="E38" s="55">
        <f t="shared" si="2"/>
        <v>16087352.740812309</v>
      </c>
      <c r="F38" s="55">
        <f t="shared" si="3"/>
        <v>3217470.5481624622</v>
      </c>
      <c r="G38" s="55">
        <f t="shared" si="4"/>
        <v>19304823.288974769</v>
      </c>
      <c r="H38" s="102"/>
      <c r="I38" s="105">
        <v>9.98E-2</v>
      </c>
      <c r="J38" s="76"/>
      <c r="K38" s="82"/>
      <c r="L38" s="103"/>
    </row>
    <row r="39" spans="1:12" ht="15.75" x14ac:dyDescent="0.25">
      <c r="A39" s="84" t="s">
        <v>358</v>
      </c>
      <c r="B39" s="91" t="s">
        <v>6</v>
      </c>
      <c r="C39" s="104">
        <f>SUM(C32:C34)*I39</f>
        <v>4269594.51536112</v>
      </c>
      <c r="D39" s="101">
        <v>1.0760000000000001</v>
      </c>
      <c r="E39" s="55">
        <f t="shared" si="2"/>
        <v>4594083.6985285655</v>
      </c>
      <c r="F39" s="55">
        <f t="shared" si="3"/>
        <v>918816.73970571312</v>
      </c>
      <c r="G39" s="55">
        <f t="shared" si="4"/>
        <v>5512900.4382342789</v>
      </c>
      <c r="H39" s="102"/>
      <c r="I39" s="105">
        <v>2.8500000000000001E-2</v>
      </c>
      <c r="J39" s="76"/>
      <c r="K39" s="82"/>
      <c r="L39" s="103"/>
    </row>
    <row r="40" spans="1:12" x14ac:dyDescent="0.25">
      <c r="A40" s="84" t="s">
        <v>359</v>
      </c>
      <c r="B40" s="91" t="s">
        <v>5</v>
      </c>
      <c r="C40" s="104">
        <f>SUM(C32:C34)*I40</f>
        <v>3250884.2450293442</v>
      </c>
      <c r="D40" s="101">
        <v>1.0760000000000001</v>
      </c>
      <c r="E40" s="55">
        <f t="shared" si="2"/>
        <v>3497951.4476515744</v>
      </c>
      <c r="F40" s="55">
        <f t="shared" si="3"/>
        <v>699590.28953031497</v>
      </c>
      <c r="G40" s="55">
        <f t="shared" si="4"/>
        <v>4197541.7371818889</v>
      </c>
      <c r="H40" s="102"/>
      <c r="I40" s="107">
        <v>2.1700000000000001E-2</v>
      </c>
    </row>
    <row r="41" spans="1:12" x14ac:dyDescent="0.25">
      <c r="A41" s="89"/>
      <c r="B41" s="108" t="s">
        <v>360</v>
      </c>
      <c r="C41" s="104">
        <f>SUM(C32:C35)</f>
        <v>176940985.33659714</v>
      </c>
      <c r="D41" s="101">
        <v>1.0760000000000001</v>
      </c>
      <c r="E41" s="55">
        <f>SUM(E32:E35)</f>
        <v>191480555.55555585</v>
      </c>
      <c r="F41" s="55">
        <f>SUM(F32:F35)</f>
        <v>38296111.111111172</v>
      </c>
      <c r="G41" s="55">
        <v>229776666.66666701</v>
      </c>
      <c r="H41" s="102"/>
      <c r="J41" s="63">
        <v>12299.758904911594</v>
      </c>
    </row>
    <row r="43" spans="1:12" s="61" customFormat="1" ht="12.75" x14ac:dyDescent="0.2">
      <c r="A43" s="95" t="s">
        <v>28</v>
      </c>
      <c r="B43" s="95"/>
    </row>
    <row r="44" spans="1:12" s="72" customFormat="1" ht="67.5" customHeight="1" x14ac:dyDescent="0.25">
      <c r="A44" s="109" t="s">
        <v>29</v>
      </c>
      <c r="B44" s="110" t="s">
        <v>373</v>
      </c>
      <c r="C44" s="110"/>
      <c r="D44" s="110"/>
      <c r="E44" s="110"/>
      <c r="F44" s="110"/>
      <c r="G44" s="110"/>
    </row>
    <row r="45" spans="1:12" s="72" customFormat="1" ht="40.5" customHeight="1" x14ac:dyDescent="0.25">
      <c r="A45" s="109" t="s">
        <v>30</v>
      </c>
      <c r="B45" s="110" t="s">
        <v>361</v>
      </c>
      <c r="C45" s="110"/>
      <c r="D45" s="110"/>
      <c r="E45" s="110"/>
      <c r="F45" s="110"/>
      <c r="G45" s="110"/>
      <c r="H45" s="71"/>
      <c r="I45" s="71" t="s">
        <v>368</v>
      </c>
      <c r="J45" s="72">
        <v>7.46</v>
      </c>
    </row>
    <row r="46" spans="1:12" s="72" customFormat="1" ht="28.5" customHeight="1" x14ac:dyDescent="0.25">
      <c r="A46" s="109" t="s">
        <v>32</v>
      </c>
      <c r="B46" s="110" t="s">
        <v>33</v>
      </c>
      <c r="C46" s="110"/>
      <c r="D46" s="110"/>
      <c r="E46" s="110"/>
      <c r="F46" s="110"/>
      <c r="G46" s="110"/>
      <c r="I46" s="72" t="s">
        <v>366</v>
      </c>
      <c r="J46" s="72">
        <v>5.62</v>
      </c>
    </row>
    <row r="47" spans="1:12" s="61" customFormat="1" ht="16.5" customHeight="1" x14ac:dyDescent="0.2">
      <c r="A47" s="109" t="s">
        <v>34</v>
      </c>
      <c r="B47" s="72" t="s">
        <v>374</v>
      </c>
      <c r="C47" s="72"/>
      <c r="I47" s="61" t="s">
        <v>365</v>
      </c>
      <c r="J47" s="61">
        <v>6.16</v>
      </c>
    </row>
    <row r="48" spans="1:12" s="61" customFormat="1" ht="15.75" customHeight="1" x14ac:dyDescent="0.2">
      <c r="A48" s="111" t="s">
        <v>35</v>
      </c>
      <c r="B48" s="72" t="s">
        <v>375</v>
      </c>
      <c r="C48" s="72"/>
    </row>
    <row r="49" spans="1:3" s="61" customFormat="1" ht="18.75" customHeight="1" x14ac:dyDescent="0.2">
      <c r="A49" s="111" t="s">
        <v>36</v>
      </c>
      <c r="B49" s="72" t="s">
        <v>41</v>
      </c>
      <c r="C49" s="72"/>
    </row>
    <row r="50" spans="1:3" s="61" customFormat="1" ht="12.75" x14ac:dyDescent="0.2">
      <c r="A50" s="94"/>
    </row>
    <row r="51" spans="1:3" x14ac:dyDescent="0.25">
      <c r="B51" s="72"/>
    </row>
  </sheetData>
  <dataConsolidate>
    <dataRefs count="1">
      <dataRef ref="B8:B287" sheet="Типовые 2 кв. 2021"/>
    </dataRefs>
  </dataConsolidate>
  <mergeCells count="14">
    <mergeCell ref="B44:G44"/>
    <mergeCell ref="B45:G45"/>
    <mergeCell ref="B46:G46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disablePrompts="1" count="1">
    <dataValidation type="list" allowBlank="1" showInputMessage="1" showErrorMessage="1" sqref="G16:G22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ignoredErrors>
    <ignoredError sqref="E35" 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B19 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9" sqref="B22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59" t="s">
        <v>46</v>
      </c>
      <c r="C3" s="59"/>
      <c r="D3" s="59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0"/>
      <c r="D6" s="60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3" t="s">
        <v>364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365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365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365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365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365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365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365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365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365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365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365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365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365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365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365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365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365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365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365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365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365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365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365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365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365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365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365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365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365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365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365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365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365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365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365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365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365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365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365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365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365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365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365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365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365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365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365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365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365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365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365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365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365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365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365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365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365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365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365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365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365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365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365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365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365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365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365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365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365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365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365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365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365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365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365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365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365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365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365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365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365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365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365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365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365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365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365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365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365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366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366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366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366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366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366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366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366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366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366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366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366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366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366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366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366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366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366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366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366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366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366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366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366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366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366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366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366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366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366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366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366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366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366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366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366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366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366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366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366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366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366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366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366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366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366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366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366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366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366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366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366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366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366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366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366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366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366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366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366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366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366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366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366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366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366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366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366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366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366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366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366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366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366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366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366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366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366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366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366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366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366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366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366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366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366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366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366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366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366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366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366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366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366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366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366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366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366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366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366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366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366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366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366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366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366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366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366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366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366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366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366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366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366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366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366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366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366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366</v>
      </c>
    </row>
    <row r="216" spans="1:6" ht="15.75" hidden="1" thickTop="1" x14ac:dyDescent="0.25">
      <c r="A216" s="31">
        <v>209</v>
      </c>
      <c r="B216" s="36" t="s">
        <v>369</v>
      </c>
      <c r="C216" s="37">
        <v>13602.64</v>
      </c>
      <c r="D216" s="35">
        <f t="shared" si="3"/>
        <v>11335.533333333333</v>
      </c>
      <c r="E216" s="35"/>
      <c r="F216" s="54" t="s">
        <v>366</v>
      </c>
    </row>
    <row r="217" spans="1:6" ht="15.75" hidden="1" thickTop="1" x14ac:dyDescent="0.25">
      <c r="A217" s="31">
        <v>210</v>
      </c>
      <c r="B217" s="36" t="s">
        <v>371</v>
      </c>
      <c r="C217" s="37">
        <v>59787.55</v>
      </c>
      <c r="D217" s="35">
        <f t="shared" si="3"/>
        <v>49822.958333333336</v>
      </c>
      <c r="E217" s="35"/>
      <c r="F217" s="54" t="s">
        <v>366</v>
      </c>
    </row>
    <row r="218" spans="1:6" ht="15.75" hidden="1" thickTop="1" x14ac:dyDescent="0.25">
      <c r="A218" s="31">
        <v>211</v>
      </c>
      <c r="B218" s="36" t="s">
        <v>370</v>
      </c>
      <c r="C218" s="37">
        <v>107.95</v>
      </c>
      <c r="D218" s="35">
        <f t="shared" si="3"/>
        <v>89.958333333333343</v>
      </c>
      <c r="E218" s="35"/>
      <c r="F218" s="54" t="s">
        <v>366</v>
      </c>
    </row>
    <row r="219" spans="1:6" ht="15.75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367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367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367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367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367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367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367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367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367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367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367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367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367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367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367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367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367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367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367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367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367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367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367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367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367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367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367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367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367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367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367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367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367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367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367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367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367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367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367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367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367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367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367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367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367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367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367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367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367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367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367</v>
      </c>
    </row>
    <row r="270" spans="1:6" hidden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366</v>
      </c>
    </row>
    <row r="271" spans="1:6" hidden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366</v>
      </c>
    </row>
    <row r="272" spans="1:6" hidden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366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365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365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365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367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367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367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367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367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367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367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367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367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367</v>
      </c>
    </row>
    <row r="286" spans="1:6" hidden="1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4" t="s">
        <v>365</v>
      </c>
    </row>
    <row r="287" spans="1:6" hidden="1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4" t="s">
        <v>365</v>
      </c>
    </row>
    <row r="288" spans="1:6" hidden="1" x14ac:dyDescent="0.25">
      <c r="B288" s="8"/>
      <c r="C288" s="9"/>
      <c r="D288" s="9"/>
    </row>
    <row r="289" spans="2:4" hidden="1" x14ac:dyDescent="0.25">
      <c r="B289" s="7"/>
      <c r="C289" s="7"/>
      <c r="D289" s="7"/>
    </row>
    <row r="290" spans="2:4" hidden="1" x14ac:dyDescent="0.25">
      <c r="B290" s="1"/>
      <c r="C290" s="1"/>
      <c r="D290" s="1"/>
    </row>
  </sheetData>
  <autoFilter ref="A7:F290" xr:uid="{00000000-0009-0000-0000-000001000000}">
    <filterColumn colId="5">
      <filters>
        <filter val="ТП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2021-11-25T08:08:54Z</cp:lastPrinted>
  <dcterms:created xsi:type="dcterms:W3CDTF">2021-07-06T05:30:42Z</dcterms:created>
  <dcterms:modified xsi:type="dcterms:W3CDTF">2022-03-28T06:28:14Z</dcterms:modified>
</cp:coreProperties>
</file>