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95F44BB0-9A7D-4CED-930C-0131FCB8532B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нализ рынка" sheetId="3" r:id="rId1"/>
    <sheet name="Расчет стоимости" sheetId="4" r:id="rId2"/>
  </sheets>
  <definedNames>
    <definedName name="_xlnm._FilterDatabase" localSheetId="1" hidden="1">'Расчет стоимости'!$A$5:$AD$25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3" l="1"/>
  <c r="D32" i="3"/>
  <c r="E29" i="3"/>
  <c r="D29" i="3"/>
  <c r="AB25" i="4"/>
  <c r="AA25" i="4"/>
  <c r="AB24" i="4"/>
  <c r="AA24" i="4"/>
  <c r="Y23" i="4"/>
  <c r="X23" i="4"/>
  <c r="Y21" i="4"/>
  <c r="X21" i="4"/>
  <c r="Y20" i="4"/>
  <c r="X20" i="4"/>
  <c r="Y19" i="4"/>
  <c r="X19" i="4"/>
  <c r="Y18" i="4"/>
  <c r="X18" i="4"/>
  <c r="Y17" i="4"/>
  <c r="X17" i="4"/>
  <c r="Y16" i="4"/>
  <c r="X16" i="4"/>
  <c r="Y15" i="4"/>
  <c r="X15" i="4"/>
  <c r="Y13" i="4"/>
  <c r="X13" i="4"/>
  <c r="Y10" i="4"/>
  <c r="X10" i="4"/>
  <c r="Y9" i="4"/>
  <c r="X9" i="4"/>
  <c r="Y6" i="4"/>
  <c r="Y24" i="4" s="1"/>
  <c r="Y25" i="4" s="1"/>
  <c r="X6" i="4"/>
  <c r="X24" i="4" s="1"/>
  <c r="X25" i="4" s="1"/>
  <c r="V23" i="4"/>
  <c r="U23" i="4"/>
  <c r="V21" i="4"/>
  <c r="U21" i="4"/>
  <c r="V20" i="4"/>
  <c r="U20" i="4"/>
  <c r="V19" i="4"/>
  <c r="U19" i="4"/>
  <c r="V18" i="4"/>
  <c r="U18" i="4"/>
  <c r="V17" i="4"/>
  <c r="U17" i="4"/>
  <c r="V16" i="4"/>
  <c r="U16" i="4"/>
  <c r="V15" i="4"/>
  <c r="U15" i="4"/>
  <c r="V13" i="4"/>
  <c r="U13" i="4"/>
  <c r="V10" i="4"/>
  <c r="U10" i="4"/>
  <c r="V9" i="4"/>
  <c r="U9" i="4"/>
  <c r="V6" i="4"/>
  <c r="V24" i="4" s="1"/>
  <c r="V25" i="4" s="1"/>
  <c r="U6" i="4"/>
  <c r="U24" i="4" s="1"/>
  <c r="U25" i="4" s="1"/>
  <c r="S23" i="4"/>
  <c r="R23" i="4"/>
  <c r="S21" i="4"/>
  <c r="R21" i="4"/>
  <c r="S20" i="4"/>
  <c r="R20" i="4"/>
  <c r="S19" i="4"/>
  <c r="R19" i="4"/>
  <c r="S18" i="4"/>
  <c r="R18" i="4"/>
  <c r="S17" i="4"/>
  <c r="R17" i="4"/>
  <c r="S16" i="4"/>
  <c r="R16" i="4"/>
  <c r="S15" i="4"/>
  <c r="R15" i="4"/>
  <c r="S13" i="4"/>
  <c r="R13" i="4"/>
  <c r="S10" i="4"/>
  <c r="R10" i="4"/>
  <c r="S9" i="4"/>
  <c r="R9" i="4"/>
  <c r="S6" i="4"/>
  <c r="S24" i="4" s="1"/>
  <c r="S25" i="4" s="1"/>
  <c r="R6" i="4"/>
  <c r="R24" i="4" s="1"/>
  <c r="R25" i="4" s="1"/>
  <c r="P23" i="4"/>
  <c r="O23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3" i="4"/>
  <c r="O13" i="4"/>
  <c r="P10" i="4"/>
  <c r="O10" i="4"/>
  <c r="P9" i="4"/>
  <c r="O9" i="4"/>
  <c r="P6" i="4"/>
  <c r="P24" i="4" s="1"/>
  <c r="P25" i="4" s="1"/>
  <c r="O6" i="4"/>
  <c r="O24" i="4" s="1"/>
  <c r="O25" i="4" s="1"/>
  <c r="M25" i="4"/>
  <c r="L25" i="4"/>
  <c r="M23" i="4"/>
  <c r="M21" i="4"/>
  <c r="M20" i="4"/>
  <c r="M19" i="4"/>
  <c r="M18" i="4"/>
  <c r="M17" i="4"/>
  <c r="M16" i="4"/>
  <c r="M15" i="4"/>
  <c r="M13" i="4"/>
  <c r="M10" i="4"/>
  <c r="M9" i="4"/>
  <c r="M6" i="4"/>
  <c r="L23" i="4"/>
  <c r="L21" i="4"/>
  <c r="L20" i="4"/>
  <c r="L19" i="4"/>
  <c r="L18" i="4"/>
  <c r="L17" i="4"/>
  <c r="L16" i="4"/>
  <c r="L15" i="4"/>
  <c r="L13" i="4"/>
  <c r="L10" i="4"/>
  <c r="L9" i="4"/>
  <c r="L6" i="4"/>
  <c r="AB13" i="4" l="1"/>
  <c r="AA13" i="4"/>
  <c r="AB23" i="4"/>
  <c r="AA23" i="4"/>
  <c r="AB22" i="4"/>
  <c r="AA22" i="4"/>
  <c r="AB21" i="4"/>
  <c r="AA21" i="4"/>
  <c r="AB20" i="4"/>
  <c r="AA20" i="4"/>
  <c r="AB19" i="4"/>
  <c r="AA19" i="4"/>
  <c r="AB18" i="4"/>
  <c r="AA18" i="4"/>
  <c r="AB17" i="4"/>
  <c r="AA17" i="4"/>
  <c r="AB16" i="4"/>
  <c r="AA16" i="4"/>
  <c r="AB15" i="4"/>
  <c r="AA15" i="4"/>
  <c r="AB12" i="4"/>
  <c r="AA12" i="4"/>
  <c r="AB11" i="4"/>
  <c r="AA11" i="4"/>
  <c r="AB10" i="4"/>
  <c r="AA10" i="4"/>
  <c r="AB9" i="4"/>
  <c r="AA9" i="4"/>
  <c r="AB6" i="4"/>
  <c r="AA6" i="4"/>
  <c r="L24" i="4"/>
  <c r="Y26" i="4"/>
  <c r="V26" i="4"/>
  <c r="S26" i="4"/>
  <c r="P26" i="4"/>
  <c r="M26" i="4"/>
  <c r="J25" i="4"/>
  <c r="I25" i="4"/>
  <c r="J24" i="4"/>
  <c r="I24" i="4"/>
  <c r="J13" i="4"/>
  <c r="I13" i="4"/>
  <c r="J23" i="4"/>
  <c r="I23" i="4"/>
  <c r="J22" i="4"/>
  <c r="I22" i="4"/>
  <c r="J21" i="4"/>
  <c r="I21" i="4"/>
  <c r="J20" i="4"/>
  <c r="I20" i="4"/>
  <c r="J19" i="4"/>
  <c r="I19" i="4"/>
  <c r="J18" i="4"/>
  <c r="I18" i="4"/>
  <c r="J17" i="4"/>
  <c r="I17" i="4"/>
  <c r="J16" i="4"/>
  <c r="I16" i="4"/>
  <c r="J15" i="4"/>
  <c r="I15" i="4"/>
  <c r="J12" i="4"/>
  <c r="I12" i="4"/>
  <c r="J11" i="4"/>
  <c r="I11" i="4"/>
  <c r="J10" i="4"/>
  <c r="I10" i="4"/>
  <c r="J9" i="4"/>
  <c r="I9" i="4"/>
  <c r="J6" i="4"/>
  <c r="I6" i="4"/>
  <c r="M24" i="4" l="1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3" i="4"/>
  <c r="F13" i="4"/>
  <c r="G12" i="4"/>
  <c r="F12" i="4"/>
  <c r="G11" i="4"/>
  <c r="F11" i="4"/>
  <c r="G10" i="4"/>
  <c r="F10" i="4"/>
  <c r="G9" i="4"/>
  <c r="F9" i="4"/>
  <c r="G6" i="4"/>
  <c r="F6" i="4"/>
  <c r="V25" i="3" l="1"/>
  <c r="U25" i="3"/>
  <c r="T25" i="3"/>
  <c r="V21" i="3"/>
  <c r="U21" i="3"/>
  <c r="T21" i="3"/>
  <c r="T16" i="3"/>
  <c r="V16" i="3"/>
  <c r="U16" i="3"/>
  <c r="V15" i="3"/>
  <c r="U15" i="3"/>
  <c r="T15" i="3"/>
  <c r="V13" i="3"/>
  <c r="U13" i="3"/>
  <c r="T13" i="3"/>
  <c r="V10" i="3"/>
  <c r="U10" i="3"/>
  <c r="T10" i="3"/>
  <c r="T17" i="3" l="1"/>
  <c r="V27" i="3" l="1"/>
  <c r="T27" i="3"/>
  <c r="U26" i="3"/>
  <c r="V26" i="3"/>
  <c r="T26" i="3"/>
  <c r="V24" i="3"/>
  <c r="U24" i="3"/>
  <c r="T24" i="3"/>
  <c r="V23" i="3"/>
  <c r="U23" i="3"/>
  <c r="T23" i="3"/>
  <c r="V22" i="3"/>
  <c r="T22" i="3"/>
  <c r="T20" i="3"/>
  <c r="V20" i="3"/>
  <c r="U20" i="3"/>
  <c r="V19" i="3"/>
  <c r="U19" i="3"/>
  <c r="T19" i="3"/>
  <c r="V17" i="3"/>
  <c r="U17" i="3"/>
  <c r="V14" i="3"/>
  <c r="U14" i="3"/>
  <c r="T14" i="3"/>
  <c r="S9" i="3"/>
  <c r="R9" i="3"/>
  <c r="Q9" i="3"/>
  <c r="P9" i="3"/>
  <c r="O9" i="3"/>
  <c r="N9" i="3"/>
  <c r="M9" i="3"/>
  <c r="L9" i="3"/>
  <c r="K9" i="3"/>
  <c r="J9" i="3"/>
  <c r="H9" i="3"/>
  <c r="G9" i="3"/>
  <c r="F9" i="3"/>
  <c r="E9" i="3"/>
  <c r="T9" i="3" l="1"/>
  <c r="V9" i="3"/>
  <c r="U27" i="3"/>
  <c r="I9" i="3" l="1"/>
  <c r="U22" i="3"/>
  <c r="U9" i="3" s="1"/>
</calcChain>
</file>

<file path=xl/sharedStrings.xml><?xml version="1.0" encoding="utf-8"?>
<sst xmlns="http://schemas.openxmlformats.org/spreadsheetml/2006/main" count="273" uniqueCount="85">
  <si>
    <t>№</t>
  </si>
  <si>
    <t>Наименование</t>
  </si>
  <si>
    <t>Наименование инвестиционного проекта</t>
  </si>
  <si>
    <t>1.</t>
  </si>
  <si>
    <t>1.1.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</si>
  <si>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</si>
  <si>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</si>
  <si>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</si>
  <si>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</si>
  <si>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</si>
  <si>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</si>
  <si>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</si>
  <si>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</si>
  <si>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Год КП</t>
  </si>
  <si>
    <t>2.</t>
  </si>
  <si>
    <t>3.</t>
  </si>
  <si>
    <t>4.</t>
  </si>
  <si>
    <t>Наименование номенклатуры</t>
  </si>
  <si>
    <t>Стоимость проекта, определенная в соответствии с Положением о закупочной деятельности АО "ЛОЭСК" (в текущих ценах)</t>
  </si>
  <si>
    <t>Стоимость проекта, определенная в соответствии с Положением о закупочной деятельности АО "ЛОЭСК" (в прогнозных ценах)</t>
  </si>
  <si>
    <t>Расчет оценки полной стоимости по титулу:</t>
  </si>
  <si>
    <t>в тыс. руб.</t>
  </si>
  <si>
    <t>ВСЕГО</t>
  </si>
  <si>
    <t>Марка, модель</t>
  </si>
  <si>
    <t>НАИМЕНОВАНИЕ ИНВЕСТИЦИОННОГО ПРОЕКТА</t>
  </si>
  <si>
    <t>Количество</t>
  </si>
  <si>
    <t>Стоимость, без НДС</t>
  </si>
  <si>
    <t>Стоимость, с НДС</t>
  </si>
  <si>
    <t>Итого в текущих ценах</t>
  </si>
  <si>
    <t>Итого в прогнозных ценах соответствующих лет</t>
  </si>
  <si>
    <t>Индексы-дефляторы</t>
  </si>
  <si>
    <t>Инвестиции в основной капитал</t>
  </si>
  <si>
    <t>дефлятор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</si>
  <si>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</si>
  <si>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</si>
  <si>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</si>
  <si>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</si>
  <si>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</si>
  <si>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</si>
  <si>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</si>
  <si>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</si>
  <si>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</si>
  <si>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</si>
  <si>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</si>
  <si>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</si>
  <si>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</si>
  <si>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</si>
  <si>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</si>
  <si>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</si>
  <si>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</si>
  <si>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Комплект nanoCAD Standart (постоянная локальная лицензия)</t>
  </si>
  <si>
    <t>Платформа nanoCAD + Модуль «Топоплан»</t>
  </si>
  <si>
    <t>Платформа nanoCAD (основной)</t>
  </si>
  <si>
    <t>Продление подписки на лицензирование ПО GIPRO</t>
  </si>
  <si>
    <t>OCR (распознавание текста)</t>
  </si>
  <si>
    <t>ПО «Графический редактор МОДУС 2011» версия 6.34</t>
  </si>
  <si>
    <t>«Автоматизированная система управления ремонтами энергетического оборудования (АСУРЭО)»</t>
  </si>
  <si>
    <t>Casebook. Тарифы Standart</t>
  </si>
  <si>
    <t>Casebook. Тарифы Pro</t>
  </si>
  <si>
    <t>Аверс</t>
  </si>
  <si>
    <t>Контур. Диадок</t>
  </si>
  <si>
    <t>Контур. КЦР</t>
  </si>
  <si>
    <t>ПО «Система Кадры»</t>
  </si>
  <si>
    <t>ПО А0</t>
  </si>
  <si>
    <t>ПО ALADDIN</t>
  </si>
  <si>
    <t>ПО Kaspersky</t>
  </si>
  <si>
    <t>ПО Кибер Бэкап</t>
  </si>
  <si>
    <t>ПО ECSS-AP-100</t>
  </si>
  <si>
    <t>Цена за ед. 
в текущих ценах, 
без НДС</t>
  </si>
  <si>
    <t>Цена за ед. 
в текущих ценах, 
с НДС</t>
  </si>
  <si>
    <t>Приобретение права на использование прикладного и серверного программного обеспечения</t>
  </si>
  <si>
    <t>ООО "Софтлайн Проекты"</t>
  </si>
  <si>
    <t>ООО "ТС Солюшен"</t>
  </si>
  <si>
    <t>ООО "Юпитер"</t>
  </si>
  <si>
    <t>Договор</t>
  </si>
  <si>
    <t>-</t>
  </si>
  <si>
    <t>Комментарий</t>
  </si>
  <si>
    <t>Поставщик № 4</t>
  </si>
  <si>
    <t>ИТОГ</t>
  </si>
  <si>
    <t>Конъюнктурный анализ рынка</t>
  </si>
  <si>
    <t>Стоимость представлена в соответствии с заключенным договором № 00-0167/2024 ПРО от 27.05.2024 (ООО "Центр программных решений"), с учетом дополнительного соглашения №1 от 03.09.2024.</t>
  </si>
  <si>
    <t>Стоимость представлена в соответствии с заключенным договором № К2451715/23//00-0483/2023 ПРО от 12.12.2023 (АО "Производственная фирма "СКБ Контур").</t>
  </si>
  <si>
    <t>Стоимость представлена в соответствии с заключенным договором № 00-0035/2024 ПРО от 20.02.2024 (ЗАО "КРОК инкорпорейтед").</t>
  </si>
  <si>
    <t>Стоимость представлена в соответствии с заключенным договором № 00-0033/2024 ПРО от 16.02.2024.</t>
  </si>
  <si>
    <t>ООО "Киберпротект"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</si>
</sst>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000"/>
    <numFmt numFmtId="165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Protection="1"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Protection="1">
      <protection locked="0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4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49" fontId="7" fillId="0" borderId="0" xfId="2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/>
    </xf>
    <xf numFmtId="43" fontId="5" fillId="0" borderId="1" xfId="2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49" fontId="8" fillId="0" borderId="0" xfId="2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43" fontId="6" fillId="0" borderId="1" xfId="2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0" xfId="0" applyNumberFormat="1" applyFont="1" applyProtection="1">
      <protection locked="0"/>
    </xf>
    <xf numFmtId="2" fontId="5" fillId="0" borderId="1" xfId="2" applyNumberFormat="1" applyFont="1" applyFill="1" applyBorder="1" applyAlignment="1">
      <alignment horizontal="center" vertical="center"/>
    </xf>
    <xf numFmtId="0" fontId="2" fillId="0" borderId="1" xfId="0" applyFont="1" applyBorder="1" applyProtection="1"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4" fontId="2" fillId="0" borderId="1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4" fontId="10" fillId="2" borderId="1" xfId="0" applyNumberFormat="1" applyFont="1" applyFill="1" applyBorder="1" applyAlignment="1" applyProtection="1">
      <alignment horizontal="right" vertical="center"/>
      <protection locked="0"/>
    </xf>
    <xf numFmtId="4" fontId="2" fillId="2" borderId="1" xfId="0" applyNumberFormat="1" applyFont="1" applyFill="1" applyBorder="1" applyAlignment="1" applyProtection="1">
      <alignment horizontal="right" vertical="center"/>
      <protection locked="0"/>
    </xf>
    <xf numFmtId="4" fontId="3" fillId="2" borderId="1" xfId="0" applyNumberFormat="1" applyFont="1" applyFill="1" applyBorder="1" applyAlignment="1" applyProtection="1">
      <alignment vertical="center"/>
      <protection locked="0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1" fontId="5" fillId="0" borderId="1" xfId="1" applyNumberFormat="1" applyFont="1" applyFill="1" applyBorder="1" applyAlignment="1">
      <alignment horizontal="center" vertical="center"/>
    </xf>
    <xf numFmtId="43" fontId="5" fillId="0" borderId="1" xfId="2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left" vertical="center" wrapText="1" indent="4"/>
      <protection locked="0"/>
    </xf>
    <xf numFmtId="0" fontId="2" fillId="0" borderId="4" xfId="0" applyFont="1" applyFill="1" applyBorder="1" applyAlignment="1" applyProtection="1">
      <alignment horizontal="left" vertical="center" wrapText="1" indent="4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4" fontId="2" fillId="0" borderId="3" xfId="0" applyNumberFormat="1" applyFont="1" applyFill="1" applyBorder="1" applyAlignment="1" applyProtection="1">
      <alignment horizontal="center" vertical="center"/>
      <protection locked="0"/>
    </xf>
    <xf numFmtId="4" fontId="2" fillId="0" borderId="13" xfId="0" applyNumberFormat="1" applyFont="1" applyFill="1" applyBorder="1" applyAlignment="1" applyProtection="1">
      <alignment horizontal="center" vertical="center"/>
      <protection locked="0"/>
    </xf>
    <xf numFmtId="4" fontId="2" fillId="0" borderId="5" xfId="0" applyNumberFormat="1" applyFont="1" applyFill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left" vertical="center" wrapText="1"/>
      <protection locked="0"/>
    </xf>
    <xf numFmtId="4" fontId="2" fillId="0" borderId="3" xfId="0" applyNumberFormat="1" applyFont="1" applyFill="1" applyBorder="1" applyAlignment="1" applyProtection="1">
      <alignment horizontal="right" vertical="center"/>
      <protection locked="0"/>
    </xf>
    <xf numFmtId="4" fontId="2" fillId="0" borderId="13" xfId="0" applyNumberFormat="1" applyFont="1" applyFill="1" applyBorder="1" applyAlignment="1" applyProtection="1">
      <alignment horizontal="right" vertical="center"/>
      <protection locked="0"/>
    </xf>
    <xf numFmtId="4" fontId="2" fillId="0" borderId="5" xfId="0" applyNumberFormat="1" applyFont="1" applyFill="1" applyBorder="1" applyAlignment="1" applyProtection="1">
      <alignment horizontal="right" vertical="center"/>
      <protection locked="0"/>
    </xf>
    <xf numFmtId="4" fontId="2" fillId="2" borderId="3" xfId="0" applyNumberFormat="1" applyFont="1" applyFill="1" applyBorder="1" applyAlignment="1" applyProtection="1">
      <alignment horizontal="right" vertical="center"/>
      <protection locked="0"/>
    </xf>
    <xf numFmtId="4" fontId="2" fillId="2" borderId="13" xfId="0" applyNumberFormat="1" applyFont="1" applyFill="1" applyBorder="1" applyAlignment="1" applyProtection="1">
      <alignment horizontal="right" vertical="center"/>
      <protection locked="0"/>
    </xf>
    <xf numFmtId="4" fontId="2" fillId="2" borderId="5" xfId="0" applyNumberFormat="1" applyFont="1" applyFill="1" applyBorder="1" applyAlignment="1" applyProtection="1">
      <alignment horizontal="right" vertical="center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7" xfId="0" applyFont="1" applyFill="1" applyBorder="1" applyAlignment="1" applyProtection="1">
      <alignment horizontal="left"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43" fontId="5" fillId="0" borderId="3" xfId="2" applyNumberFormat="1" applyFont="1" applyFill="1" applyBorder="1" applyAlignment="1">
      <alignment horizontal="center" vertical="center"/>
    </xf>
    <xf numFmtId="43" fontId="5" fillId="0" borderId="5" xfId="2" applyNumberFormat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center" vertical="center"/>
    </xf>
    <xf numFmtId="2" fontId="5" fillId="0" borderId="5" xfId="1" applyNumberFormat="1" applyFont="1" applyFill="1" applyBorder="1" applyAlignment="1">
      <alignment horizontal="center" vertical="center"/>
    </xf>
    <xf numFmtId="43" fontId="5" fillId="0" borderId="13" xfId="2" applyNumberFormat="1" applyFont="1" applyFill="1" applyBorder="1" applyAlignment="1">
      <alignment horizontal="center" vertical="center"/>
    </xf>
    <xf numFmtId="43" fontId="5" fillId="0" borderId="3" xfId="2" applyFont="1" applyFill="1" applyBorder="1" applyAlignment="1">
      <alignment horizontal="center" vertical="center"/>
    </xf>
    <xf numFmtId="43" fontId="5" fillId="0" borderId="5" xfId="2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1" fontId="5" fillId="0" borderId="3" xfId="1" applyNumberFormat="1" applyFont="1" applyFill="1" applyBorder="1" applyAlignment="1">
      <alignment horizontal="center" vertical="center"/>
    </xf>
    <xf numFmtId="1" fontId="5" fillId="0" borderId="5" xfId="1" applyNumberFormat="1" applyFont="1" applyFill="1" applyBorder="1" applyAlignment="1">
      <alignment horizontal="center" vertical="center"/>
    </xf>
    <xf numFmtId="2" fontId="5" fillId="0" borderId="13" xfId="1" applyNumberFormat="1" applyFont="1" applyFill="1" applyBorder="1" applyAlignment="1">
      <alignment horizontal="center" vertical="center"/>
    </xf>
    <xf numFmtId="1" fontId="5" fillId="0" borderId="13" xfId="1" applyNumberFormat="1" applyFont="1" applyFill="1" applyBorder="1" applyAlignment="1">
      <alignment horizontal="center" vertical="center"/>
    </xf>
    <xf numFmtId="43" fontId="5" fillId="0" borderId="13" xfId="2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22645419-0522-4BA5-9D78-0015AAC81E27}"/>
    <cellStyle name="Финансовый 2" xfId="2" xr:uid="{5BEFFE99-13AF-43CC-9B47-FA09C3523F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21F6C-CD9E-4531-A62C-65831B53F7D6}">
  <sheetPr>
    <pageSetUpPr fitToPage="1"/>
  </sheetPr>
  <dimension ref="A1:Y34"/>
  <sheetViews>
    <sheetView tabSelected="1" zoomScale="70" zoomScaleNormal="70" zoomScaleSheetLayoutView="85" workbookViewId="0">
      <selection activeCell="N9" sqref="N9"/>
    </sheetView>
  </sheetViews>
  <sheetFormatPr defaultColWidth="8.85546875" defaultRowHeight="15" x14ac:dyDescent="0.25"/>
  <cols>
    <col min="1" max="1" width="4.140625" style="1" bestFit="1" customWidth="1"/>
    <col min="2" max="2" width="60.28515625" style="1" customWidth="1"/>
    <col min="3" max="3" width="8.42578125" style="1" bestFit="1" customWidth="1"/>
    <col min="4" max="4" width="14.42578125" style="1" bestFit="1" customWidth="1"/>
    <col min="5" max="5" width="15" style="1" customWidth="1"/>
    <col min="6" max="6" width="8.7109375" style="1" customWidth="1"/>
    <col min="7" max="7" width="15.28515625" style="1" customWidth="1"/>
    <col min="8" max="8" width="15" style="1" customWidth="1"/>
    <col min="9" max="9" width="10" style="1" customWidth="1"/>
    <col min="10" max="10" width="15" style="1" customWidth="1"/>
    <col min="11" max="11" width="16.7109375" style="1" customWidth="1"/>
    <col min="12" max="12" width="7.5703125" style="1" customWidth="1"/>
    <col min="13" max="14" width="15" style="1" customWidth="1"/>
    <col min="15" max="15" width="8.140625" style="1" customWidth="1"/>
    <col min="16" max="16" width="15" style="1" customWidth="1"/>
    <col min="17" max="17" width="15.7109375" style="1" customWidth="1"/>
    <col min="18" max="18" width="9" style="1" customWidth="1"/>
    <col min="19" max="20" width="16" style="1" customWidth="1"/>
    <col min="21" max="21" width="9.42578125" style="1" customWidth="1"/>
    <col min="22" max="22" width="16" style="1" customWidth="1"/>
    <col min="23" max="23" width="48.5703125" style="1" customWidth="1"/>
    <col min="24" max="24" width="55.28515625" style="1" customWidth="1"/>
    <col min="25" max="25" width="37.28515625" style="1" customWidth="1"/>
    <col min="26" max="16384" width="8.85546875" style="1"/>
  </cols>
  <sheetData>
    <row r="1" spans="1:25" x14ac:dyDescent="0.25">
      <c r="M1" s="2"/>
      <c r="N1" s="2"/>
      <c r="O1" s="2"/>
      <c r="P1" s="2"/>
      <c r="Q1" s="2"/>
      <c r="R1" s="2"/>
      <c r="S1" s="2"/>
      <c r="T1" s="2"/>
      <c r="U1" s="2"/>
      <c r="V1" s="2"/>
    </row>
    <row r="2" spans="1:25" x14ac:dyDescent="0.25">
      <c r="J2" s="2"/>
    </row>
    <row r="3" spans="1:25" x14ac:dyDescent="0.25">
      <c r="A3" s="3" t="s">
        <v>79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5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25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/>
      <c r="N5" s="5"/>
      <c r="O5" s="5"/>
      <c r="P5" s="5"/>
      <c r="Q5" s="5"/>
      <c r="R5" s="5"/>
      <c r="S5" s="5"/>
      <c r="T5" s="5"/>
      <c r="U5" s="5"/>
      <c r="V5" s="5"/>
      <c r="W5" s="5" t="s">
        <v>12</v>
      </c>
    </row>
    <row r="6" spans="1:25" x14ac:dyDescent="0.25">
      <c r="A6" s="72" t="s">
        <v>0</v>
      </c>
      <c r="B6" s="89" t="s">
        <v>1</v>
      </c>
      <c r="C6" s="90"/>
      <c r="D6" s="72" t="s">
        <v>5</v>
      </c>
      <c r="E6" s="6" t="s">
        <v>6</v>
      </c>
      <c r="F6" s="6"/>
      <c r="G6" s="6"/>
      <c r="H6" s="6" t="s">
        <v>7</v>
      </c>
      <c r="I6" s="6"/>
      <c r="J6" s="6"/>
      <c r="K6" s="6" t="s">
        <v>8</v>
      </c>
      <c r="L6" s="6"/>
      <c r="M6" s="6"/>
      <c r="N6" s="6" t="s">
        <v>77</v>
      </c>
      <c r="O6" s="6"/>
      <c r="P6" s="6"/>
      <c r="Q6" s="70" t="s">
        <v>74</v>
      </c>
      <c r="R6" s="71"/>
      <c r="S6" s="71"/>
      <c r="T6" s="73" t="s">
        <v>78</v>
      </c>
      <c r="U6" s="74"/>
      <c r="V6" s="75"/>
      <c r="W6" s="72" t="s">
        <v>76</v>
      </c>
    </row>
    <row r="7" spans="1:25" x14ac:dyDescent="0.25">
      <c r="A7" s="72"/>
      <c r="B7" s="91"/>
      <c r="C7" s="92"/>
      <c r="D7" s="72"/>
      <c r="E7" s="54" t="s">
        <v>71</v>
      </c>
      <c r="F7" s="55"/>
      <c r="G7" s="56"/>
      <c r="H7" s="54" t="s">
        <v>72</v>
      </c>
      <c r="I7" s="55"/>
      <c r="J7" s="56"/>
      <c r="K7" s="54" t="s">
        <v>73</v>
      </c>
      <c r="L7" s="55"/>
      <c r="M7" s="56"/>
      <c r="N7" s="54" t="s">
        <v>84</v>
      </c>
      <c r="O7" s="55"/>
      <c r="P7" s="56"/>
      <c r="Q7" s="72" t="s">
        <v>9</v>
      </c>
      <c r="R7" s="72" t="s">
        <v>10</v>
      </c>
      <c r="S7" s="70" t="s">
        <v>11</v>
      </c>
      <c r="T7" s="76" t="s">
        <v>9</v>
      </c>
      <c r="U7" s="76" t="s">
        <v>10</v>
      </c>
      <c r="V7" s="73" t="s">
        <v>11</v>
      </c>
      <c r="W7" s="72"/>
    </row>
    <row r="8" spans="1:25" x14ac:dyDescent="0.25">
      <c r="A8" s="72"/>
      <c r="B8" s="93"/>
      <c r="C8" s="94"/>
      <c r="D8" s="72"/>
      <c r="E8" s="6" t="s">
        <v>9</v>
      </c>
      <c r="F8" s="6" t="s">
        <v>10</v>
      </c>
      <c r="G8" s="6" t="s">
        <v>11</v>
      </c>
      <c r="H8" s="6" t="s">
        <v>9</v>
      </c>
      <c r="I8" s="6" t="s">
        <v>10</v>
      </c>
      <c r="J8" s="6" t="s">
        <v>11</v>
      </c>
      <c r="K8" s="6" t="s">
        <v>9</v>
      </c>
      <c r="L8" s="6" t="s">
        <v>10</v>
      </c>
      <c r="M8" s="6" t="s">
        <v>11</v>
      </c>
      <c r="N8" s="6" t="s">
        <v>9</v>
      </c>
      <c r="O8" s="6" t="s">
        <v>10</v>
      </c>
      <c r="P8" s="6" t="s">
        <v>11</v>
      </c>
      <c r="Q8" s="72"/>
      <c r="R8" s="72"/>
      <c r="S8" s="70"/>
      <c r="T8" s="76"/>
      <c r="U8" s="76"/>
      <c r="V8" s="73"/>
      <c r="W8" s="72"/>
    </row>
    <row r="9" spans="1:25" ht="42.75" customHeight="1" x14ac:dyDescent="0.25">
      <c r="A9" s="7" t="s">
        <v>3</v>
      </c>
      <c r="B9" s="85" t="s">
        <v>70</v>
      </c>
      <c r="C9" s="86"/>
      <c r="D9" s="10"/>
      <c r="E9" s="39">
        <f>SUM(E10:E27)</f>
        <v>14595.070000000002</v>
      </c>
      <c r="F9" s="39">
        <f t="shared" ref="F9:S9" si="0">SUM(F10:F27)</f>
        <v>0</v>
      </c>
      <c r="G9" s="39">
        <f t="shared" si="0"/>
        <v>14595.070000000002</v>
      </c>
      <c r="H9" s="39">
        <f t="shared" si="0"/>
        <v>14595.070000000002</v>
      </c>
      <c r="I9" s="39">
        <f t="shared" si="0"/>
        <v>0</v>
      </c>
      <c r="J9" s="39">
        <f t="shared" si="0"/>
        <v>14595.070000000002</v>
      </c>
      <c r="K9" s="39">
        <f t="shared" si="0"/>
        <v>14595.070000000002</v>
      </c>
      <c r="L9" s="39">
        <f t="shared" si="0"/>
        <v>0</v>
      </c>
      <c r="M9" s="39">
        <f t="shared" si="0"/>
        <v>14595.070000000002</v>
      </c>
      <c r="N9" s="39">
        <f t="shared" si="0"/>
        <v>6059.8639999999996</v>
      </c>
      <c r="O9" s="39">
        <f t="shared" si="0"/>
        <v>0</v>
      </c>
      <c r="P9" s="39">
        <f t="shared" si="0"/>
        <v>6059.8639999999996</v>
      </c>
      <c r="Q9" s="39">
        <f t="shared" si="0"/>
        <v>2527.15</v>
      </c>
      <c r="R9" s="39">
        <f t="shared" si="0"/>
        <v>0</v>
      </c>
      <c r="S9" s="39">
        <f t="shared" si="0"/>
        <v>2527.15</v>
      </c>
      <c r="T9" s="45">
        <f t="shared" ref="T9" si="1">SUM(T10:T27)</f>
        <v>23182.083999999999</v>
      </c>
      <c r="U9" s="45">
        <f t="shared" ref="U9" si="2">SUM(U10:U27)</f>
        <v>0</v>
      </c>
      <c r="V9" s="45">
        <f t="shared" ref="V9" si="3">SUM(V10:V27)</f>
        <v>23182.083999999999</v>
      </c>
      <c r="W9" s="37"/>
    </row>
    <row r="10" spans="1:25" ht="27.75" customHeight="1" x14ac:dyDescent="0.25">
      <c r="A10" s="8" t="s">
        <v>4</v>
      </c>
      <c r="B10" s="52" t="s">
        <v>50</v>
      </c>
      <c r="C10" s="53"/>
      <c r="D10" s="95">
        <v>52</v>
      </c>
      <c r="E10" s="57" t="s">
        <v>75</v>
      </c>
      <c r="F10" s="57" t="s">
        <v>75</v>
      </c>
      <c r="G10" s="57" t="s">
        <v>75</v>
      </c>
      <c r="H10" s="57" t="s">
        <v>75</v>
      </c>
      <c r="I10" s="57" t="s">
        <v>75</v>
      </c>
      <c r="J10" s="57" t="s">
        <v>75</v>
      </c>
      <c r="K10" s="57" t="s">
        <v>75</v>
      </c>
      <c r="L10" s="57" t="s">
        <v>75</v>
      </c>
      <c r="M10" s="57" t="s">
        <v>75</v>
      </c>
      <c r="N10" s="57" t="s">
        <v>75</v>
      </c>
      <c r="O10" s="57" t="s">
        <v>75</v>
      </c>
      <c r="P10" s="57" t="s">
        <v>75</v>
      </c>
      <c r="Q10" s="61">
        <v>1573.05</v>
      </c>
      <c r="R10" s="61">
        <v>0</v>
      </c>
      <c r="S10" s="61">
        <v>1573.05</v>
      </c>
      <c r="T10" s="64">
        <f>Q10</f>
        <v>1573.05</v>
      </c>
      <c r="U10" s="64">
        <f>R10</f>
        <v>0</v>
      </c>
      <c r="V10" s="64">
        <f>S10</f>
        <v>1573.05</v>
      </c>
      <c r="W10" s="67" t="s">
        <v>80</v>
      </c>
      <c r="X10" s="60"/>
    </row>
    <row r="11" spans="1:25" ht="27.75" customHeight="1" x14ac:dyDescent="0.25">
      <c r="A11" s="8" t="s">
        <v>33</v>
      </c>
      <c r="B11" s="52" t="s">
        <v>51</v>
      </c>
      <c r="C11" s="53"/>
      <c r="D11" s="96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62"/>
      <c r="R11" s="62"/>
      <c r="S11" s="62"/>
      <c r="T11" s="65"/>
      <c r="U11" s="65"/>
      <c r="V11" s="65"/>
      <c r="W11" s="67"/>
      <c r="X11" s="60"/>
    </row>
    <row r="12" spans="1:25" ht="27.75" customHeight="1" x14ac:dyDescent="0.25">
      <c r="A12" s="8" t="s">
        <v>34</v>
      </c>
      <c r="B12" s="52" t="s">
        <v>52</v>
      </c>
      <c r="C12" s="53"/>
      <c r="D12" s="97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63"/>
      <c r="R12" s="63"/>
      <c r="S12" s="63"/>
      <c r="T12" s="66"/>
      <c r="U12" s="66"/>
      <c r="V12" s="66"/>
      <c r="W12" s="67"/>
      <c r="X12" s="60"/>
    </row>
    <row r="13" spans="1:25" ht="70.5" customHeight="1" x14ac:dyDescent="0.25">
      <c r="A13" s="8" t="s">
        <v>35</v>
      </c>
      <c r="B13" s="52" t="s">
        <v>53</v>
      </c>
      <c r="C13" s="53"/>
      <c r="D13" s="10">
        <v>2</v>
      </c>
      <c r="E13" s="41">
        <v>416.45600000000002</v>
      </c>
      <c r="F13" s="41">
        <v>0</v>
      </c>
      <c r="G13" s="41">
        <v>416.45600000000002</v>
      </c>
      <c r="H13" s="41">
        <v>416.45600000000002</v>
      </c>
      <c r="I13" s="41">
        <v>0</v>
      </c>
      <c r="J13" s="41">
        <v>416.45600000000002</v>
      </c>
      <c r="K13" s="41">
        <v>416.45600000000002</v>
      </c>
      <c r="L13" s="41">
        <v>0</v>
      </c>
      <c r="M13" s="41">
        <v>416.45600000000002</v>
      </c>
      <c r="N13" s="34" t="s">
        <v>75</v>
      </c>
      <c r="O13" s="34" t="s">
        <v>75</v>
      </c>
      <c r="P13" s="34" t="s">
        <v>75</v>
      </c>
      <c r="Q13" s="34" t="s">
        <v>75</v>
      </c>
      <c r="R13" s="34" t="s">
        <v>75</v>
      </c>
      <c r="S13" s="34" t="s">
        <v>75</v>
      </c>
      <c r="T13" s="43">
        <f>AVERAGE(E13,H13,K13)</f>
        <v>416.45599999999996</v>
      </c>
      <c r="U13" s="43">
        <f>AVERAGE(F13,I13,L13)</f>
        <v>0</v>
      </c>
      <c r="V13" s="43">
        <f>AVERAGE(G13,J13,M13)</f>
        <v>416.45599999999996</v>
      </c>
      <c r="W13" s="38" t="s">
        <v>75</v>
      </c>
      <c r="X13" s="40"/>
    </row>
    <row r="14" spans="1:25" ht="39.75" customHeight="1" x14ac:dyDescent="0.25">
      <c r="A14" s="8" t="s">
        <v>36</v>
      </c>
      <c r="B14" s="52" t="s">
        <v>54</v>
      </c>
      <c r="C14" s="53"/>
      <c r="D14" s="49">
        <v>15</v>
      </c>
      <c r="E14" s="41">
        <v>150</v>
      </c>
      <c r="F14" s="41">
        <v>0</v>
      </c>
      <c r="G14" s="41">
        <v>150</v>
      </c>
      <c r="H14" s="41">
        <v>150</v>
      </c>
      <c r="I14" s="41">
        <v>0</v>
      </c>
      <c r="J14" s="41">
        <v>150</v>
      </c>
      <c r="K14" s="41">
        <v>150</v>
      </c>
      <c r="L14" s="41">
        <v>0</v>
      </c>
      <c r="M14" s="41">
        <v>150</v>
      </c>
      <c r="N14" s="34" t="s">
        <v>75</v>
      </c>
      <c r="O14" s="34" t="s">
        <v>75</v>
      </c>
      <c r="P14" s="34" t="s">
        <v>75</v>
      </c>
      <c r="Q14" s="34" t="s">
        <v>75</v>
      </c>
      <c r="R14" s="34" t="s">
        <v>75</v>
      </c>
      <c r="S14" s="34" t="s">
        <v>75</v>
      </c>
      <c r="T14" s="44">
        <f t="shared" ref="T14:V14" si="4">AVERAGE(E14,H14,K14)</f>
        <v>150</v>
      </c>
      <c r="U14" s="44">
        <f t="shared" si="4"/>
        <v>0</v>
      </c>
      <c r="V14" s="44">
        <f t="shared" si="4"/>
        <v>150</v>
      </c>
      <c r="W14" s="38" t="s">
        <v>75</v>
      </c>
      <c r="X14" s="40"/>
    </row>
    <row r="15" spans="1:25" ht="77.25" customHeight="1" x14ac:dyDescent="0.25">
      <c r="A15" s="8" t="s">
        <v>37</v>
      </c>
      <c r="B15" s="52" t="s">
        <v>55</v>
      </c>
      <c r="C15" s="53"/>
      <c r="D15" s="10">
        <v>23</v>
      </c>
      <c r="E15" s="34" t="s">
        <v>75</v>
      </c>
      <c r="F15" s="34" t="s">
        <v>75</v>
      </c>
      <c r="G15" s="34" t="s">
        <v>75</v>
      </c>
      <c r="H15" s="34" t="s">
        <v>75</v>
      </c>
      <c r="I15" s="34" t="s">
        <v>75</v>
      </c>
      <c r="J15" s="34" t="s">
        <v>75</v>
      </c>
      <c r="K15" s="34" t="s">
        <v>75</v>
      </c>
      <c r="L15" s="34" t="s">
        <v>75</v>
      </c>
      <c r="M15" s="34" t="s">
        <v>75</v>
      </c>
      <c r="N15" s="34" t="s">
        <v>75</v>
      </c>
      <c r="O15" s="34" t="s">
        <v>75</v>
      </c>
      <c r="P15" s="34" t="s">
        <v>75</v>
      </c>
      <c r="Q15" s="41">
        <v>402.5</v>
      </c>
      <c r="R15" s="41">
        <v>0</v>
      </c>
      <c r="S15" s="41">
        <v>402.5</v>
      </c>
      <c r="T15" s="44">
        <f>Q15</f>
        <v>402.5</v>
      </c>
      <c r="U15" s="44">
        <f>R15</f>
        <v>0</v>
      </c>
      <c r="V15" s="44">
        <f>S15</f>
        <v>402.5</v>
      </c>
      <c r="W15" s="38" t="s">
        <v>83</v>
      </c>
      <c r="X15" s="42"/>
      <c r="Y15" s="42"/>
    </row>
    <row r="16" spans="1:25" ht="27.75" customHeight="1" x14ac:dyDescent="0.25">
      <c r="A16" s="8" t="s">
        <v>38</v>
      </c>
      <c r="B16" s="52" t="s">
        <v>56</v>
      </c>
      <c r="C16" s="53"/>
      <c r="D16" s="49">
        <v>25</v>
      </c>
      <c r="E16" s="39">
        <v>812.4</v>
      </c>
      <c r="F16" s="39">
        <v>0</v>
      </c>
      <c r="G16" s="39">
        <v>812.4</v>
      </c>
      <c r="H16" s="39">
        <v>812.4</v>
      </c>
      <c r="I16" s="39">
        <v>0</v>
      </c>
      <c r="J16" s="39">
        <v>812.4</v>
      </c>
      <c r="K16" s="39">
        <v>812.4</v>
      </c>
      <c r="L16" s="39">
        <v>0</v>
      </c>
      <c r="M16" s="39">
        <v>812.4</v>
      </c>
      <c r="N16" s="34" t="s">
        <v>75</v>
      </c>
      <c r="O16" s="34" t="s">
        <v>75</v>
      </c>
      <c r="P16" s="34" t="s">
        <v>75</v>
      </c>
      <c r="Q16" s="34" t="s">
        <v>75</v>
      </c>
      <c r="R16" s="34" t="s">
        <v>75</v>
      </c>
      <c r="S16" s="34" t="s">
        <v>75</v>
      </c>
      <c r="T16" s="44">
        <f>AVERAGE(E16,H16,K16)</f>
        <v>812.4</v>
      </c>
      <c r="U16" s="44">
        <f>AVERAGE(F16,I16,L16)</f>
        <v>0</v>
      </c>
      <c r="V16" s="44">
        <f>AVERAGE(G16,J16,M16)</f>
        <v>812.4</v>
      </c>
      <c r="W16" s="38" t="s">
        <v>75</v>
      </c>
      <c r="X16" s="42"/>
      <c r="Y16" s="42"/>
    </row>
    <row r="17" spans="1:25" ht="27.75" customHeight="1" x14ac:dyDescent="0.25">
      <c r="A17" s="8" t="s">
        <v>39</v>
      </c>
      <c r="B17" s="52" t="s">
        <v>57</v>
      </c>
      <c r="C17" s="53"/>
      <c r="D17" s="95">
        <v>4</v>
      </c>
      <c r="E17" s="61">
        <v>309.60000000000002</v>
      </c>
      <c r="F17" s="61">
        <v>0</v>
      </c>
      <c r="G17" s="61">
        <v>309.60000000000002</v>
      </c>
      <c r="H17" s="61">
        <v>309.60000000000002</v>
      </c>
      <c r="I17" s="61">
        <v>0</v>
      </c>
      <c r="J17" s="61">
        <v>309.60000000000002</v>
      </c>
      <c r="K17" s="61">
        <v>309.60000000000002</v>
      </c>
      <c r="L17" s="61">
        <v>0</v>
      </c>
      <c r="M17" s="61">
        <v>309.60000000000002</v>
      </c>
      <c r="N17" s="57" t="s">
        <v>75</v>
      </c>
      <c r="O17" s="57" t="s">
        <v>75</v>
      </c>
      <c r="P17" s="57" t="s">
        <v>75</v>
      </c>
      <c r="Q17" s="57" t="s">
        <v>75</v>
      </c>
      <c r="R17" s="57" t="s">
        <v>75</v>
      </c>
      <c r="S17" s="57" t="s">
        <v>75</v>
      </c>
      <c r="T17" s="64">
        <f>AVERAGE(E17,H17,K17)</f>
        <v>309.60000000000002</v>
      </c>
      <c r="U17" s="64">
        <f t="shared" ref="U17:V17" si="5">AVERAGE(F17,I17,L17)</f>
        <v>0</v>
      </c>
      <c r="V17" s="64">
        <f t="shared" si="5"/>
        <v>309.60000000000002</v>
      </c>
      <c r="W17" s="68" t="s">
        <v>75</v>
      </c>
      <c r="X17" s="40"/>
    </row>
    <row r="18" spans="1:25" ht="27.75" customHeight="1" x14ac:dyDescent="0.25">
      <c r="A18" s="8" t="s">
        <v>40</v>
      </c>
      <c r="B18" s="52" t="s">
        <v>58</v>
      </c>
      <c r="C18" s="53"/>
      <c r="D18" s="97"/>
      <c r="E18" s="63"/>
      <c r="F18" s="63"/>
      <c r="G18" s="63"/>
      <c r="H18" s="63"/>
      <c r="I18" s="63"/>
      <c r="J18" s="63"/>
      <c r="K18" s="63"/>
      <c r="L18" s="63"/>
      <c r="M18" s="63"/>
      <c r="N18" s="59"/>
      <c r="O18" s="59"/>
      <c r="P18" s="59"/>
      <c r="Q18" s="59"/>
      <c r="R18" s="59"/>
      <c r="S18" s="59"/>
      <c r="T18" s="66"/>
      <c r="U18" s="66"/>
      <c r="V18" s="66"/>
      <c r="W18" s="69"/>
    </row>
    <row r="19" spans="1:25" ht="27.75" customHeight="1" x14ac:dyDescent="0.25">
      <c r="A19" s="8" t="s">
        <v>41</v>
      </c>
      <c r="B19" s="52" t="s">
        <v>59</v>
      </c>
      <c r="C19" s="53"/>
      <c r="D19" s="10">
        <v>1</v>
      </c>
      <c r="E19" s="39">
        <v>120</v>
      </c>
      <c r="F19" s="39">
        <v>0</v>
      </c>
      <c r="G19" s="39">
        <v>120</v>
      </c>
      <c r="H19" s="39">
        <v>120</v>
      </c>
      <c r="I19" s="39">
        <v>0</v>
      </c>
      <c r="J19" s="39">
        <v>120</v>
      </c>
      <c r="K19" s="39">
        <v>120</v>
      </c>
      <c r="L19" s="39">
        <v>0</v>
      </c>
      <c r="M19" s="39">
        <v>120</v>
      </c>
      <c r="N19" s="34" t="s">
        <v>75</v>
      </c>
      <c r="O19" s="34" t="s">
        <v>75</v>
      </c>
      <c r="P19" s="34" t="s">
        <v>75</v>
      </c>
      <c r="Q19" s="34" t="s">
        <v>75</v>
      </c>
      <c r="R19" s="34" t="s">
        <v>75</v>
      </c>
      <c r="S19" s="34" t="s">
        <v>75</v>
      </c>
      <c r="T19" s="44">
        <f t="shared" ref="T19:V20" si="6">AVERAGE(E19,H19,K19)</f>
        <v>120</v>
      </c>
      <c r="U19" s="44">
        <f t="shared" si="6"/>
        <v>0</v>
      </c>
      <c r="V19" s="44">
        <f t="shared" si="6"/>
        <v>120</v>
      </c>
      <c r="W19" s="38" t="s">
        <v>75</v>
      </c>
    </row>
    <row r="20" spans="1:25" ht="27.75" customHeight="1" x14ac:dyDescent="0.25">
      <c r="A20" s="8" t="s">
        <v>42</v>
      </c>
      <c r="B20" s="52" t="s">
        <v>60</v>
      </c>
      <c r="C20" s="53"/>
      <c r="D20" s="10">
        <v>1</v>
      </c>
      <c r="E20" s="39">
        <v>296.8</v>
      </c>
      <c r="F20" s="39">
        <v>0</v>
      </c>
      <c r="G20" s="39">
        <v>296.8</v>
      </c>
      <c r="H20" s="39">
        <v>296.8</v>
      </c>
      <c r="I20" s="39">
        <v>0</v>
      </c>
      <c r="J20" s="39">
        <v>296.8</v>
      </c>
      <c r="K20" s="39">
        <v>296.8</v>
      </c>
      <c r="L20" s="39">
        <v>0</v>
      </c>
      <c r="M20" s="39">
        <v>296.8</v>
      </c>
      <c r="N20" s="34" t="s">
        <v>75</v>
      </c>
      <c r="O20" s="34" t="s">
        <v>75</v>
      </c>
      <c r="P20" s="34" t="s">
        <v>75</v>
      </c>
      <c r="Q20" s="34" t="s">
        <v>75</v>
      </c>
      <c r="R20" s="34" t="s">
        <v>75</v>
      </c>
      <c r="S20" s="34" t="s">
        <v>75</v>
      </c>
      <c r="T20" s="44">
        <f t="shared" si="6"/>
        <v>296.8</v>
      </c>
      <c r="U20" s="44">
        <f t="shared" si="6"/>
        <v>0</v>
      </c>
      <c r="V20" s="44">
        <f t="shared" si="6"/>
        <v>296.8</v>
      </c>
      <c r="W20" s="38" t="s">
        <v>75</v>
      </c>
    </row>
    <row r="21" spans="1:25" ht="68.25" customHeight="1" x14ac:dyDescent="0.25">
      <c r="A21" s="8" t="s">
        <v>43</v>
      </c>
      <c r="B21" s="52" t="s">
        <v>61</v>
      </c>
      <c r="C21" s="53"/>
      <c r="D21" s="49">
        <v>3</v>
      </c>
      <c r="E21" s="34" t="s">
        <v>75</v>
      </c>
      <c r="F21" s="34" t="s">
        <v>75</v>
      </c>
      <c r="G21" s="34" t="s">
        <v>75</v>
      </c>
      <c r="H21" s="34" t="s">
        <v>75</v>
      </c>
      <c r="I21" s="34" t="s">
        <v>75</v>
      </c>
      <c r="J21" s="34" t="s">
        <v>75</v>
      </c>
      <c r="K21" s="34" t="s">
        <v>75</v>
      </c>
      <c r="L21" s="34" t="s">
        <v>75</v>
      </c>
      <c r="M21" s="34" t="s">
        <v>75</v>
      </c>
      <c r="N21" s="34" t="s">
        <v>75</v>
      </c>
      <c r="O21" s="34" t="s">
        <v>75</v>
      </c>
      <c r="P21" s="34" t="s">
        <v>75</v>
      </c>
      <c r="Q21" s="39">
        <v>151.19999999999999</v>
      </c>
      <c r="R21" s="39">
        <v>0</v>
      </c>
      <c r="S21" s="39">
        <v>151.19999999999999</v>
      </c>
      <c r="T21" s="44">
        <f>Q21</f>
        <v>151.19999999999999</v>
      </c>
      <c r="U21" s="44">
        <f>R21</f>
        <v>0</v>
      </c>
      <c r="V21" s="44">
        <f>S21</f>
        <v>151.19999999999999</v>
      </c>
      <c r="W21" s="38" t="s">
        <v>81</v>
      </c>
      <c r="X21" s="40"/>
    </row>
    <row r="22" spans="1:25" ht="27.75" customHeight="1" x14ac:dyDescent="0.25">
      <c r="A22" s="8" t="s">
        <v>44</v>
      </c>
      <c r="B22" s="52" t="s">
        <v>62</v>
      </c>
      <c r="C22" s="53"/>
      <c r="D22" s="10">
        <v>1</v>
      </c>
      <c r="E22" s="39">
        <v>111.438</v>
      </c>
      <c r="F22" s="39">
        <v>0</v>
      </c>
      <c r="G22" s="39">
        <v>111.438</v>
      </c>
      <c r="H22" s="39">
        <v>111.438</v>
      </c>
      <c r="I22" s="39">
        <v>0</v>
      </c>
      <c r="J22" s="39">
        <v>111.438</v>
      </c>
      <c r="K22" s="39">
        <v>111.438</v>
      </c>
      <c r="L22" s="39">
        <v>0</v>
      </c>
      <c r="M22" s="39">
        <v>111.438</v>
      </c>
      <c r="N22" s="34" t="s">
        <v>75</v>
      </c>
      <c r="O22" s="34" t="s">
        <v>75</v>
      </c>
      <c r="P22" s="34" t="s">
        <v>75</v>
      </c>
      <c r="Q22" s="34" t="s">
        <v>75</v>
      </c>
      <c r="R22" s="34" t="s">
        <v>75</v>
      </c>
      <c r="S22" s="34" t="s">
        <v>75</v>
      </c>
      <c r="T22" s="44">
        <f t="shared" ref="T22:V23" si="7">AVERAGE(E22,H22,K22)</f>
        <v>111.438</v>
      </c>
      <c r="U22" s="44">
        <f t="shared" si="7"/>
        <v>0</v>
      </c>
      <c r="V22" s="44">
        <f t="shared" si="7"/>
        <v>111.438</v>
      </c>
      <c r="W22" s="38" t="s">
        <v>75</v>
      </c>
    </row>
    <row r="23" spans="1:25" ht="27.75" customHeight="1" x14ac:dyDescent="0.25">
      <c r="A23" s="8" t="s">
        <v>45</v>
      </c>
      <c r="B23" s="52" t="s">
        <v>63</v>
      </c>
      <c r="C23" s="53"/>
      <c r="D23" s="49">
        <v>50</v>
      </c>
      <c r="E23" s="39">
        <v>3577.45</v>
      </c>
      <c r="F23" s="39">
        <v>0</v>
      </c>
      <c r="G23" s="39">
        <v>3577.45</v>
      </c>
      <c r="H23" s="39">
        <v>3577.45</v>
      </c>
      <c r="I23" s="39">
        <v>0</v>
      </c>
      <c r="J23" s="39">
        <v>3577.45</v>
      </c>
      <c r="K23" s="39">
        <v>3577.45</v>
      </c>
      <c r="L23" s="39">
        <v>0</v>
      </c>
      <c r="M23" s="39">
        <v>3577.45</v>
      </c>
      <c r="N23" s="34" t="s">
        <v>75</v>
      </c>
      <c r="O23" s="34" t="s">
        <v>75</v>
      </c>
      <c r="P23" s="34" t="s">
        <v>75</v>
      </c>
      <c r="Q23" s="34" t="s">
        <v>75</v>
      </c>
      <c r="R23" s="34" t="s">
        <v>75</v>
      </c>
      <c r="S23" s="34" t="s">
        <v>75</v>
      </c>
      <c r="T23" s="44">
        <f t="shared" si="7"/>
        <v>3577.4499999999994</v>
      </c>
      <c r="U23" s="44">
        <f t="shared" si="7"/>
        <v>0</v>
      </c>
      <c r="V23" s="44">
        <f t="shared" si="7"/>
        <v>3577.4499999999994</v>
      </c>
      <c r="W23" s="38" t="s">
        <v>75</v>
      </c>
      <c r="X23" s="40"/>
    </row>
    <row r="24" spans="1:25" ht="66.75" customHeight="1" x14ac:dyDescent="0.25">
      <c r="A24" s="8" t="s">
        <v>46</v>
      </c>
      <c r="B24" s="52" t="s">
        <v>64</v>
      </c>
      <c r="C24" s="53"/>
      <c r="D24" s="10">
        <v>154</v>
      </c>
      <c r="E24" s="34" t="s">
        <v>75</v>
      </c>
      <c r="F24" s="34" t="s">
        <v>75</v>
      </c>
      <c r="G24" s="34" t="s">
        <v>75</v>
      </c>
      <c r="H24" s="34" t="s">
        <v>75</v>
      </c>
      <c r="I24" s="34" t="s">
        <v>75</v>
      </c>
      <c r="J24" s="34" t="s">
        <v>75</v>
      </c>
      <c r="K24" s="34" t="s">
        <v>75</v>
      </c>
      <c r="L24" s="34" t="s">
        <v>75</v>
      </c>
      <c r="M24" s="34" t="s">
        <v>75</v>
      </c>
      <c r="N24" s="34" t="s">
        <v>75</v>
      </c>
      <c r="O24" s="34" t="s">
        <v>75</v>
      </c>
      <c r="P24" s="34" t="s">
        <v>75</v>
      </c>
      <c r="Q24" s="39">
        <v>400.4</v>
      </c>
      <c r="R24" s="39">
        <v>0</v>
      </c>
      <c r="S24" s="39">
        <v>400.4</v>
      </c>
      <c r="T24" s="44">
        <f>Q24</f>
        <v>400.4</v>
      </c>
      <c r="U24" s="44">
        <f>R24</f>
        <v>0</v>
      </c>
      <c r="V24" s="44">
        <f>S24</f>
        <v>400.4</v>
      </c>
      <c r="W24" s="38" t="s">
        <v>82</v>
      </c>
      <c r="X24" s="40"/>
    </row>
    <row r="25" spans="1:25" ht="88.5" customHeight="1" x14ac:dyDescent="0.25">
      <c r="A25" s="8" t="s">
        <v>47</v>
      </c>
      <c r="B25" s="52" t="s">
        <v>65</v>
      </c>
      <c r="C25" s="53"/>
      <c r="D25" s="10">
        <v>1175</v>
      </c>
      <c r="E25" s="39">
        <v>7107.1109999999999</v>
      </c>
      <c r="F25" s="39">
        <v>0</v>
      </c>
      <c r="G25" s="39">
        <v>7107.1109999999999</v>
      </c>
      <c r="H25" s="39">
        <v>7107.1109999999999</v>
      </c>
      <c r="I25" s="39">
        <v>0</v>
      </c>
      <c r="J25" s="39">
        <v>7107.1109999999999</v>
      </c>
      <c r="K25" s="39">
        <v>7107.1109999999999</v>
      </c>
      <c r="L25" s="39">
        <v>0</v>
      </c>
      <c r="M25" s="39">
        <v>7107.1109999999999</v>
      </c>
      <c r="N25" s="34" t="s">
        <v>75</v>
      </c>
      <c r="O25" s="34" t="s">
        <v>75</v>
      </c>
      <c r="P25" s="34" t="s">
        <v>75</v>
      </c>
      <c r="Q25" s="34" t="s">
        <v>75</v>
      </c>
      <c r="R25" s="34" t="s">
        <v>75</v>
      </c>
      <c r="S25" s="34" t="s">
        <v>75</v>
      </c>
      <c r="T25" s="43">
        <f>AVERAGE(E25,H25,K25)</f>
        <v>7107.1109999999999</v>
      </c>
      <c r="U25" s="43">
        <f>AVERAGE(F25,I25,L25)</f>
        <v>0</v>
      </c>
      <c r="V25" s="43">
        <f>AVERAGE(G25,J25,M25)</f>
        <v>7107.1109999999999</v>
      </c>
      <c r="W25" s="38" t="s">
        <v>75</v>
      </c>
      <c r="X25" s="40"/>
    </row>
    <row r="26" spans="1:25" ht="39" customHeight="1" x14ac:dyDescent="0.25">
      <c r="A26" s="8" t="s">
        <v>48</v>
      </c>
      <c r="B26" s="52" t="s">
        <v>66</v>
      </c>
      <c r="C26" s="53"/>
      <c r="D26" s="10">
        <v>44</v>
      </c>
      <c r="E26" s="34" t="s">
        <v>75</v>
      </c>
      <c r="F26" s="34" t="s">
        <v>75</v>
      </c>
      <c r="G26" s="34" t="s">
        <v>75</v>
      </c>
      <c r="H26" s="34" t="s">
        <v>75</v>
      </c>
      <c r="I26" s="34" t="s">
        <v>75</v>
      </c>
      <c r="J26" s="34" t="s">
        <v>75</v>
      </c>
      <c r="K26" s="34" t="s">
        <v>75</v>
      </c>
      <c r="L26" s="34" t="s">
        <v>75</v>
      </c>
      <c r="M26" s="34" t="s">
        <v>75</v>
      </c>
      <c r="N26" s="39">
        <v>6059.8639999999996</v>
      </c>
      <c r="O26" s="39">
        <v>0</v>
      </c>
      <c r="P26" s="39">
        <v>6059.8639999999996</v>
      </c>
      <c r="Q26" s="34" t="s">
        <v>75</v>
      </c>
      <c r="R26" s="34" t="s">
        <v>75</v>
      </c>
      <c r="S26" s="34" t="s">
        <v>75</v>
      </c>
      <c r="T26" s="44">
        <f>N26</f>
        <v>6059.8639999999996</v>
      </c>
      <c r="U26" s="44">
        <f>O26</f>
        <v>0</v>
      </c>
      <c r="V26" s="44">
        <f>P26</f>
        <v>6059.8639999999996</v>
      </c>
      <c r="W26" s="38" t="s">
        <v>75</v>
      </c>
      <c r="X26" s="42"/>
      <c r="Y26" s="42"/>
    </row>
    <row r="27" spans="1:25" ht="27.75" customHeight="1" x14ac:dyDescent="0.25">
      <c r="A27" s="8" t="s">
        <v>49</v>
      </c>
      <c r="B27" s="52" t="s">
        <v>67</v>
      </c>
      <c r="C27" s="53"/>
      <c r="D27" s="10">
        <v>1100</v>
      </c>
      <c r="E27" s="39">
        <v>1693.8150000000001</v>
      </c>
      <c r="F27" s="39">
        <v>0</v>
      </c>
      <c r="G27" s="39">
        <v>1693.8150000000001</v>
      </c>
      <c r="H27" s="39">
        <v>1693.8150000000001</v>
      </c>
      <c r="I27" s="39">
        <v>0</v>
      </c>
      <c r="J27" s="39">
        <v>1693.8150000000001</v>
      </c>
      <c r="K27" s="39">
        <v>1693.8150000000001</v>
      </c>
      <c r="L27" s="39">
        <v>0</v>
      </c>
      <c r="M27" s="39">
        <v>1693.8150000000001</v>
      </c>
      <c r="N27" s="34" t="s">
        <v>75</v>
      </c>
      <c r="O27" s="34" t="s">
        <v>75</v>
      </c>
      <c r="P27" s="34" t="s">
        <v>75</v>
      </c>
      <c r="Q27" s="34" t="s">
        <v>75</v>
      </c>
      <c r="R27" s="34" t="s">
        <v>75</v>
      </c>
      <c r="S27" s="34" t="s">
        <v>75</v>
      </c>
      <c r="T27" s="44">
        <f>AVERAGE(E27,H27,K27)</f>
        <v>1693.8149999999998</v>
      </c>
      <c r="U27" s="44">
        <f>AVERAGE(F27,I27,L27)</f>
        <v>0</v>
      </c>
      <c r="V27" s="44">
        <f>AVERAGE(G27,J27,M27)</f>
        <v>1693.8149999999998</v>
      </c>
      <c r="W27" s="38" t="s">
        <v>75</v>
      </c>
      <c r="X27" s="40"/>
    </row>
    <row r="28" spans="1:25" ht="21" customHeight="1" x14ac:dyDescent="0.25">
      <c r="A28" s="83" t="s">
        <v>14</v>
      </c>
      <c r="B28" s="77" t="s">
        <v>18</v>
      </c>
      <c r="C28" s="78"/>
      <c r="D28" s="10" t="s">
        <v>9</v>
      </c>
      <c r="E28" s="11" t="s">
        <v>11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9"/>
    </row>
    <row r="29" spans="1:25" ht="21" customHeight="1" x14ac:dyDescent="0.25">
      <c r="A29" s="84"/>
      <c r="B29" s="79"/>
      <c r="C29" s="80"/>
      <c r="D29" s="34">
        <f>'Расчет стоимости'!AA24</f>
        <v>102718.68399999998</v>
      </c>
      <c r="E29" s="34">
        <f>'Расчет стоимости'!AB24</f>
        <v>102718.68399999998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9"/>
    </row>
    <row r="30" spans="1:25" ht="19.5" customHeight="1" x14ac:dyDescent="0.25">
      <c r="A30" s="8" t="s">
        <v>15</v>
      </c>
      <c r="B30" s="87" t="s">
        <v>13</v>
      </c>
      <c r="C30" s="88"/>
      <c r="D30" s="81">
        <v>2024</v>
      </c>
      <c r="E30" s="82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</row>
    <row r="31" spans="1:25" ht="19.5" customHeight="1" x14ac:dyDescent="0.25">
      <c r="A31" s="83" t="s">
        <v>16</v>
      </c>
      <c r="B31" s="77" t="s">
        <v>19</v>
      </c>
      <c r="C31" s="78"/>
      <c r="D31" s="10" t="s">
        <v>9</v>
      </c>
      <c r="E31" s="11" t="s">
        <v>11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</row>
    <row r="32" spans="1:25" ht="26.25" customHeight="1" x14ac:dyDescent="0.25">
      <c r="A32" s="84"/>
      <c r="B32" s="79"/>
      <c r="C32" s="80"/>
      <c r="D32" s="34">
        <f>'Расчет стоимости'!AA25</f>
        <v>114496.2609916662</v>
      </c>
      <c r="E32" s="34">
        <f>'Расчет стоимости'!AB25</f>
        <v>114496.2609916662</v>
      </c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</row>
    <row r="33" spans="2:23" x14ac:dyDescent="0.25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</row>
    <row r="34" spans="2:23" x14ac:dyDescent="0.25">
      <c r="H34" s="35"/>
    </row>
  </sheetData>
  <mergeCells count="82">
    <mergeCell ref="D17:D18"/>
    <mergeCell ref="E17:E18"/>
    <mergeCell ref="F17:F18"/>
    <mergeCell ref="G17:G18"/>
    <mergeCell ref="H17:H18"/>
    <mergeCell ref="D10:D12"/>
    <mergeCell ref="E10:E12"/>
    <mergeCell ref="F10:F12"/>
    <mergeCell ref="G10:G12"/>
    <mergeCell ref="H10:H12"/>
    <mergeCell ref="B27:C27"/>
    <mergeCell ref="B26:C26"/>
    <mergeCell ref="B23:C23"/>
    <mergeCell ref="B24:C24"/>
    <mergeCell ref="B25:C25"/>
    <mergeCell ref="B31:C32"/>
    <mergeCell ref="D30:E30"/>
    <mergeCell ref="A31:A32"/>
    <mergeCell ref="D6:D8"/>
    <mergeCell ref="B9:C9"/>
    <mergeCell ref="B10:C10"/>
    <mergeCell ref="B30:C30"/>
    <mergeCell ref="A6:A8"/>
    <mergeCell ref="B6:C8"/>
    <mergeCell ref="A28:A29"/>
    <mergeCell ref="B28:C29"/>
    <mergeCell ref="B18:C18"/>
    <mergeCell ref="B19:C19"/>
    <mergeCell ref="B20:C20"/>
    <mergeCell ref="B21:C21"/>
    <mergeCell ref="B22:C22"/>
    <mergeCell ref="I17:I18"/>
    <mergeCell ref="J17:J18"/>
    <mergeCell ref="K17:K18"/>
    <mergeCell ref="L17:L18"/>
    <mergeCell ref="M17:M18"/>
    <mergeCell ref="E7:G7"/>
    <mergeCell ref="H7:J7"/>
    <mergeCell ref="K7:M7"/>
    <mergeCell ref="I10:I12"/>
    <mergeCell ref="J10:J12"/>
    <mergeCell ref="K10:K12"/>
    <mergeCell ref="L10:L12"/>
    <mergeCell ref="M10:M12"/>
    <mergeCell ref="Q6:S6"/>
    <mergeCell ref="Q7:Q8"/>
    <mergeCell ref="R7:R8"/>
    <mergeCell ref="S7:S8"/>
    <mergeCell ref="W6:W8"/>
    <mergeCell ref="T6:V6"/>
    <mergeCell ref="T7:T8"/>
    <mergeCell ref="U7:U8"/>
    <mergeCell ref="V7:V8"/>
    <mergeCell ref="Q17:Q18"/>
    <mergeCell ref="R17:R18"/>
    <mergeCell ref="S17:S18"/>
    <mergeCell ref="X10:X12"/>
    <mergeCell ref="Q10:Q12"/>
    <mergeCell ref="R10:R12"/>
    <mergeCell ref="S10:S12"/>
    <mergeCell ref="T10:T12"/>
    <mergeCell ref="U10:U12"/>
    <mergeCell ref="V10:V12"/>
    <mergeCell ref="W10:W12"/>
    <mergeCell ref="W17:W18"/>
    <mergeCell ref="T17:T18"/>
    <mergeCell ref="U17:U18"/>
    <mergeCell ref="V17:V18"/>
    <mergeCell ref="N7:P7"/>
    <mergeCell ref="N10:N12"/>
    <mergeCell ref="O10:O12"/>
    <mergeCell ref="P10:P12"/>
    <mergeCell ref="N17:N18"/>
    <mergeCell ref="O17:O18"/>
    <mergeCell ref="P17:P18"/>
    <mergeCell ref="B12:C12"/>
    <mergeCell ref="B11:C11"/>
    <mergeCell ref="B17:C17"/>
    <mergeCell ref="B16:C16"/>
    <mergeCell ref="B15:C15"/>
    <mergeCell ref="B14:C14"/>
    <mergeCell ref="B13:C13"/>
  </mergeCells>
  <dataValidations disablePrompts="1" count="1">
    <dataValidation type="list" allowBlank="1" showInputMessage="1" showErrorMessage="1" sqref="D30:E30" xr:uid="{7EA3CCAB-12FB-4C8B-B114-B318ADC3F69C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E8213-D15D-4830-A7B6-61DCBDEDC1C0}">
  <sheetPr>
    <pageSetUpPr fitToPage="1"/>
  </sheetPr>
  <dimension ref="A2:AD33"/>
  <sheetViews>
    <sheetView topLeftCell="C1" zoomScale="60" zoomScaleNormal="60" workbookViewId="0">
      <pane xSplit="2" ySplit="5" topLeftCell="E6" activePane="bottomRight" state="frozen"/>
      <selection activeCell="C1" sqref="C1"/>
      <selection pane="topRight" activeCell="E1" sqref="E1"/>
      <selection pane="bottomLeft" activeCell="C3" sqref="C3"/>
      <selection pane="bottomRight" activeCell="H33" sqref="H33"/>
    </sheetView>
  </sheetViews>
  <sheetFormatPr defaultRowHeight="15.75" x14ac:dyDescent="0.25"/>
  <cols>
    <col min="1" max="1" width="12.42578125" style="13" hidden="1" customWidth="1"/>
    <col min="2" max="2" width="15.42578125" style="13" hidden="1" customWidth="1"/>
    <col min="3" max="3" width="6" style="13" customWidth="1"/>
    <col min="4" max="4" width="36.42578125" style="14" customWidth="1"/>
    <col min="5" max="5" width="60.28515625" style="13" customWidth="1"/>
    <col min="6" max="7" width="19.140625" style="13" bestFit="1" customWidth="1"/>
    <col min="8" max="8" width="9.5703125" style="13" customWidth="1"/>
    <col min="9" max="10" width="18.85546875" style="16" bestFit="1" customWidth="1"/>
    <col min="11" max="11" width="7.28515625" style="13" customWidth="1"/>
    <col min="12" max="13" width="15.7109375" style="16" bestFit="1" customWidth="1"/>
    <col min="14" max="14" width="7.28515625" style="13" customWidth="1"/>
    <col min="15" max="16" width="15.7109375" style="16" bestFit="1" customWidth="1"/>
    <col min="17" max="17" width="7.28515625" style="13" customWidth="1"/>
    <col min="18" max="19" width="15.7109375" style="16" bestFit="1" customWidth="1"/>
    <col min="20" max="20" width="7.28515625" style="13" customWidth="1"/>
    <col min="21" max="21" width="15.7109375" style="13" bestFit="1" customWidth="1"/>
    <col min="22" max="22" width="15.7109375" style="16" bestFit="1" customWidth="1"/>
    <col min="23" max="23" width="7.28515625" style="13" customWidth="1"/>
    <col min="24" max="24" width="15.7109375" style="13" bestFit="1" customWidth="1"/>
    <col min="25" max="25" width="15.7109375" style="16" bestFit="1" customWidth="1"/>
    <col min="26" max="26" width="7.28515625" style="13" customWidth="1"/>
    <col min="27" max="28" width="17" style="13" bestFit="1" customWidth="1"/>
    <col min="29" max="29" width="9.140625" style="17"/>
    <col min="30" max="30" width="12.42578125" style="17" bestFit="1" customWidth="1"/>
    <col min="31" max="16384" width="9.140625" style="13"/>
  </cols>
  <sheetData>
    <row r="2" spans="1:30" x14ac:dyDescent="0.25">
      <c r="D2" s="14" t="s">
        <v>20</v>
      </c>
      <c r="E2" s="15"/>
      <c r="F2" s="15"/>
      <c r="G2" s="13" t="s">
        <v>70</v>
      </c>
    </row>
    <row r="3" spans="1:30" x14ac:dyDescent="0.25">
      <c r="AB3" s="18" t="s">
        <v>21</v>
      </c>
    </row>
    <row r="4" spans="1:30" s="17" customFormat="1" ht="24" customHeight="1" x14ac:dyDescent="0.25">
      <c r="A4" s="18"/>
      <c r="B4" s="18"/>
      <c r="C4" s="118" t="s">
        <v>0</v>
      </c>
      <c r="D4" s="119" t="s">
        <v>2</v>
      </c>
      <c r="E4" s="119" t="s">
        <v>17</v>
      </c>
      <c r="F4" s="120" t="s">
        <v>68</v>
      </c>
      <c r="G4" s="120" t="s">
        <v>69</v>
      </c>
      <c r="H4" s="118">
        <v>2024</v>
      </c>
      <c r="I4" s="118"/>
      <c r="J4" s="118"/>
      <c r="K4" s="118">
        <v>2025</v>
      </c>
      <c r="L4" s="118"/>
      <c r="M4" s="118"/>
      <c r="N4" s="118">
        <v>2026</v>
      </c>
      <c r="O4" s="118"/>
      <c r="P4" s="118"/>
      <c r="Q4" s="118">
        <v>2027</v>
      </c>
      <c r="R4" s="118"/>
      <c r="S4" s="118"/>
      <c r="T4" s="118">
        <v>2028</v>
      </c>
      <c r="U4" s="118"/>
      <c r="V4" s="118"/>
      <c r="W4" s="118">
        <v>2029</v>
      </c>
      <c r="X4" s="118"/>
      <c r="Y4" s="118"/>
      <c r="Z4" s="115" t="s">
        <v>22</v>
      </c>
      <c r="AA4" s="116"/>
      <c r="AB4" s="117"/>
    </row>
    <row r="5" spans="1:30" s="17" customFormat="1" ht="93.75" customHeight="1" x14ac:dyDescent="0.25">
      <c r="A5" s="18" t="s">
        <v>23</v>
      </c>
      <c r="B5" s="18" t="s">
        <v>24</v>
      </c>
      <c r="C5" s="118"/>
      <c r="D5" s="119"/>
      <c r="E5" s="119"/>
      <c r="F5" s="120"/>
      <c r="G5" s="120"/>
      <c r="H5" s="47" t="s">
        <v>25</v>
      </c>
      <c r="I5" s="48" t="s">
        <v>26</v>
      </c>
      <c r="J5" s="48" t="s">
        <v>27</v>
      </c>
      <c r="K5" s="47" t="s">
        <v>25</v>
      </c>
      <c r="L5" s="48" t="s">
        <v>26</v>
      </c>
      <c r="M5" s="48" t="s">
        <v>27</v>
      </c>
      <c r="N5" s="47" t="s">
        <v>25</v>
      </c>
      <c r="O5" s="48" t="s">
        <v>26</v>
      </c>
      <c r="P5" s="48" t="s">
        <v>27</v>
      </c>
      <c r="Q5" s="47" t="s">
        <v>25</v>
      </c>
      <c r="R5" s="48" t="s">
        <v>26</v>
      </c>
      <c r="S5" s="48" t="s">
        <v>27</v>
      </c>
      <c r="T5" s="47" t="s">
        <v>25</v>
      </c>
      <c r="U5" s="48" t="s">
        <v>26</v>
      </c>
      <c r="V5" s="48" t="s">
        <v>27</v>
      </c>
      <c r="W5" s="47" t="s">
        <v>25</v>
      </c>
      <c r="X5" s="48" t="s">
        <v>26</v>
      </c>
      <c r="Y5" s="48" t="s">
        <v>27</v>
      </c>
      <c r="Z5" s="47" t="s">
        <v>25</v>
      </c>
      <c r="AA5" s="48" t="s">
        <v>26</v>
      </c>
      <c r="AB5" s="48" t="s">
        <v>27</v>
      </c>
    </row>
    <row r="6" spans="1:30" s="17" customFormat="1" ht="35.25" customHeight="1" x14ac:dyDescent="0.25">
      <c r="A6" s="19"/>
      <c r="C6" s="20">
        <v>1</v>
      </c>
      <c r="D6" s="113" t="s">
        <v>70</v>
      </c>
      <c r="E6" s="21" t="s">
        <v>50</v>
      </c>
      <c r="F6" s="98">
        <f>'Анализ рынка'!T10</f>
        <v>1573.05</v>
      </c>
      <c r="G6" s="98">
        <f>'Анализ рынка'!V10</f>
        <v>1573.05</v>
      </c>
      <c r="H6" s="103"/>
      <c r="I6" s="103">
        <f>F6</f>
        <v>1573.05</v>
      </c>
      <c r="J6" s="103">
        <f>G6</f>
        <v>1573.05</v>
      </c>
      <c r="K6" s="105"/>
      <c r="L6" s="98">
        <f>$F6</f>
        <v>1573.05</v>
      </c>
      <c r="M6" s="98">
        <f>$G6</f>
        <v>1573.05</v>
      </c>
      <c r="N6" s="107"/>
      <c r="O6" s="98">
        <f>$F6</f>
        <v>1573.05</v>
      </c>
      <c r="P6" s="98">
        <f>$G6</f>
        <v>1573.05</v>
      </c>
      <c r="Q6" s="100"/>
      <c r="R6" s="98">
        <f>$F6</f>
        <v>1573.05</v>
      </c>
      <c r="S6" s="98">
        <f>$G6</f>
        <v>1573.05</v>
      </c>
      <c r="T6" s="107"/>
      <c r="U6" s="98">
        <f>$F6</f>
        <v>1573.05</v>
      </c>
      <c r="V6" s="98">
        <f>$G6</f>
        <v>1573.05</v>
      </c>
      <c r="W6" s="100"/>
      <c r="X6" s="98">
        <f>$F6</f>
        <v>1573.05</v>
      </c>
      <c r="Y6" s="98">
        <f>$G6</f>
        <v>1573.05</v>
      </c>
      <c r="Z6" s="100"/>
      <c r="AA6" s="98">
        <f>SUM(I6+L6+O6+R6+U6+X6)</f>
        <v>9438.2999999999993</v>
      </c>
      <c r="AB6" s="98">
        <f>SUM(J6+M6+P6+S6+V6+Y6)</f>
        <v>9438.2999999999993</v>
      </c>
      <c r="AD6" s="25"/>
    </row>
    <row r="7" spans="1:30" s="17" customFormat="1" ht="25.5" customHeight="1" x14ac:dyDescent="0.25">
      <c r="A7" s="19"/>
      <c r="C7" s="20">
        <v>2</v>
      </c>
      <c r="D7" s="114"/>
      <c r="E7" s="21" t="s">
        <v>51</v>
      </c>
      <c r="F7" s="102"/>
      <c r="G7" s="102"/>
      <c r="H7" s="111"/>
      <c r="I7" s="111"/>
      <c r="J7" s="111"/>
      <c r="K7" s="112"/>
      <c r="L7" s="102"/>
      <c r="M7" s="102"/>
      <c r="N7" s="110"/>
      <c r="O7" s="102"/>
      <c r="P7" s="102"/>
      <c r="Q7" s="109"/>
      <c r="R7" s="102"/>
      <c r="S7" s="102"/>
      <c r="T7" s="110"/>
      <c r="U7" s="102"/>
      <c r="V7" s="102"/>
      <c r="W7" s="109"/>
      <c r="X7" s="102"/>
      <c r="Y7" s="102"/>
      <c r="Z7" s="109"/>
      <c r="AA7" s="102"/>
      <c r="AB7" s="102"/>
      <c r="AD7" s="25"/>
    </row>
    <row r="8" spans="1:30" s="17" customFormat="1" ht="25.5" customHeight="1" x14ac:dyDescent="0.25">
      <c r="A8" s="19"/>
      <c r="C8" s="20">
        <v>3</v>
      </c>
      <c r="D8" s="114"/>
      <c r="E8" s="21" t="s">
        <v>52</v>
      </c>
      <c r="F8" s="99"/>
      <c r="G8" s="99"/>
      <c r="H8" s="104"/>
      <c r="I8" s="104"/>
      <c r="J8" s="104"/>
      <c r="K8" s="106"/>
      <c r="L8" s="99"/>
      <c r="M8" s="99"/>
      <c r="N8" s="108"/>
      <c r="O8" s="99"/>
      <c r="P8" s="99"/>
      <c r="Q8" s="101"/>
      <c r="R8" s="99"/>
      <c r="S8" s="99"/>
      <c r="T8" s="108"/>
      <c r="U8" s="99"/>
      <c r="V8" s="99"/>
      <c r="W8" s="101"/>
      <c r="X8" s="99"/>
      <c r="Y8" s="99"/>
      <c r="Z8" s="101"/>
      <c r="AA8" s="99"/>
      <c r="AB8" s="99"/>
      <c r="AD8" s="25"/>
    </row>
    <row r="9" spans="1:30" s="17" customFormat="1" ht="25.5" customHeight="1" x14ac:dyDescent="0.25">
      <c r="A9" s="19"/>
      <c r="C9" s="20">
        <v>4</v>
      </c>
      <c r="D9" s="114"/>
      <c r="E9" s="21" t="s">
        <v>53</v>
      </c>
      <c r="F9" s="51">
        <f>'Анализ рынка'!T13</f>
        <v>416.45599999999996</v>
      </c>
      <c r="G9" s="51">
        <f>'Анализ рынка'!V13</f>
        <v>416.45599999999996</v>
      </c>
      <c r="H9" s="23"/>
      <c r="I9" s="23">
        <f t="shared" ref="I9:J13" si="0">F9</f>
        <v>416.45599999999996</v>
      </c>
      <c r="J9" s="23">
        <f t="shared" si="0"/>
        <v>416.45599999999996</v>
      </c>
      <c r="K9" s="20"/>
      <c r="L9" s="51">
        <f>$F9</f>
        <v>416.45599999999996</v>
      </c>
      <c r="M9" s="51">
        <f>$G9</f>
        <v>416.45599999999996</v>
      </c>
      <c r="N9" s="50"/>
      <c r="O9" s="51">
        <f>$F9</f>
        <v>416.45599999999996</v>
      </c>
      <c r="P9" s="51">
        <f>$G9</f>
        <v>416.45599999999996</v>
      </c>
      <c r="Q9" s="24"/>
      <c r="R9" s="51">
        <f>$F9</f>
        <v>416.45599999999996</v>
      </c>
      <c r="S9" s="51">
        <f>$G9</f>
        <v>416.45599999999996</v>
      </c>
      <c r="T9" s="50"/>
      <c r="U9" s="51">
        <f>$F9</f>
        <v>416.45599999999996</v>
      </c>
      <c r="V9" s="51">
        <f>$G9</f>
        <v>416.45599999999996</v>
      </c>
      <c r="W9" s="24"/>
      <c r="X9" s="51">
        <f>$F9</f>
        <v>416.45599999999996</v>
      </c>
      <c r="Y9" s="51">
        <f>$G9</f>
        <v>416.45599999999996</v>
      </c>
      <c r="Z9" s="24"/>
      <c r="AA9" s="51">
        <f t="shared" ref="AA9:AB13" si="1">SUM(I9,L9,O9,R9,U9,X9)</f>
        <v>2498.7359999999999</v>
      </c>
      <c r="AB9" s="51">
        <f t="shared" si="1"/>
        <v>2498.7359999999999</v>
      </c>
      <c r="AD9" s="25"/>
    </row>
    <row r="10" spans="1:30" s="17" customFormat="1" ht="25.5" customHeight="1" x14ac:dyDescent="0.25">
      <c r="A10" s="19"/>
      <c r="C10" s="20">
        <v>5</v>
      </c>
      <c r="D10" s="114"/>
      <c r="E10" s="21" t="s">
        <v>54</v>
      </c>
      <c r="F10" s="51">
        <f>'Анализ рынка'!T14</f>
        <v>150</v>
      </c>
      <c r="G10" s="51">
        <f>'Анализ рынка'!V14</f>
        <v>150</v>
      </c>
      <c r="H10" s="23"/>
      <c r="I10" s="23">
        <f t="shared" si="0"/>
        <v>150</v>
      </c>
      <c r="J10" s="23">
        <f t="shared" si="0"/>
        <v>150</v>
      </c>
      <c r="K10" s="20"/>
      <c r="L10" s="51">
        <f>$F10</f>
        <v>150</v>
      </c>
      <c r="M10" s="51">
        <f>$G10</f>
        <v>150</v>
      </c>
      <c r="N10" s="50"/>
      <c r="O10" s="51">
        <f>$F10</f>
        <v>150</v>
      </c>
      <c r="P10" s="51">
        <f>$G10</f>
        <v>150</v>
      </c>
      <c r="Q10" s="24"/>
      <c r="R10" s="51">
        <f>$F10</f>
        <v>150</v>
      </c>
      <c r="S10" s="51">
        <f>$G10</f>
        <v>150</v>
      </c>
      <c r="T10" s="50"/>
      <c r="U10" s="51">
        <f>$F10</f>
        <v>150</v>
      </c>
      <c r="V10" s="51">
        <f>$G10</f>
        <v>150</v>
      </c>
      <c r="W10" s="24"/>
      <c r="X10" s="51">
        <f>$F10</f>
        <v>150</v>
      </c>
      <c r="Y10" s="51">
        <f>$G10</f>
        <v>150</v>
      </c>
      <c r="Z10" s="24"/>
      <c r="AA10" s="51">
        <f t="shared" si="1"/>
        <v>900</v>
      </c>
      <c r="AB10" s="51">
        <f t="shared" si="1"/>
        <v>900</v>
      </c>
      <c r="AD10" s="25"/>
    </row>
    <row r="11" spans="1:30" s="17" customFormat="1" ht="25.5" customHeight="1" x14ac:dyDescent="0.25">
      <c r="A11" s="19"/>
      <c r="C11" s="20">
        <v>6</v>
      </c>
      <c r="D11" s="114"/>
      <c r="E11" s="21" t="s">
        <v>55</v>
      </c>
      <c r="F11" s="51">
        <f>'Анализ рынка'!T15</f>
        <v>402.5</v>
      </c>
      <c r="G11" s="51">
        <f>'Анализ рынка'!V15</f>
        <v>402.5</v>
      </c>
      <c r="H11" s="23"/>
      <c r="I11" s="23">
        <f t="shared" si="0"/>
        <v>402.5</v>
      </c>
      <c r="J11" s="23">
        <f t="shared" si="0"/>
        <v>402.5</v>
      </c>
      <c r="K11" s="20"/>
      <c r="L11" s="51">
        <v>0</v>
      </c>
      <c r="M11" s="51">
        <v>0</v>
      </c>
      <c r="N11" s="50"/>
      <c r="O11" s="51">
        <v>0</v>
      </c>
      <c r="P11" s="51">
        <v>0</v>
      </c>
      <c r="Q11" s="24"/>
      <c r="R11" s="51">
        <v>0</v>
      </c>
      <c r="S11" s="51">
        <v>0</v>
      </c>
      <c r="T11" s="50"/>
      <c r="U11" s="51">
        <v>0</v>
      </c>
      <c r="V11" s="51">
        <v>0</v>
      </c>
      <c r="W11" s="24"/>
      <c r="X11" s="51">
        <v>0</v>
      </c>
      <c r="Y11" s="51">
        <v>0</v>
      </c>
      <c r="Z11" s="24"/>
      <c r="AA11" s="51">
        <f t="shared" si="1"/>
        <v>402.5</v>
      </c>
      <c r="AB11" s="51">
        <f t="shared" si="1"/>
        <v>402.5</v>
      </c>
      <c r="AD11" s="25"/>
    </row>
    <row r="12" spans="1:30" s="17" customFormat="1" ht="35.25" customHeight="1" x14ac:dyDescent="0.25">
      <c r="A12" s="19"/>
      <c r="C12" s="20">
        <v>7</v>
      </c>
      <c r="D12" s="114"/>
      <c r="E12" s="21" t="s">
        <v>56</v>
      </c>
      <c r="F12" s="51">
        <f>'Анализ рынка'!T16</f>
        <v>812.4</v>
      </c>
      <c r="G12" s="51">
        <f>'Анализ рынка'!V16</f>
        <v>812.4</v>
      </c>
      <c r="H12" s="23"/>
      <c r="I12" s="23">
        <f t="shared" si="0"/>
        <v>812.4</v>
      </c>
      <c r="J12" s="23">
        <f t="shared" si="0"/>
        <v>812.4</v>
      </c>
      <c r="K12" s="20"/>
      <c r="L12" s="51">
        <v>0</v>
      </c>
      <c r="M12" s="51">
        <v>0</v>
      </c>
      <c r="N12" s="50"/>
      <c r="O12" s="51">
        <v>0</v>
      </c>
      <c r="P12" s="51">
        <v>0</v>
      </c>
      <c r="Q12" s="24"/>
      <c r="R12" s="51">
        <v>0</v>
      </c>
      <c r="S12" s="51">
        <v>0</v>
      </c>
      <c r="T12" s="50"/>
      <c r="U12" s="51">
        <v>0</v>
      </c>
      <c r="V12" s="51">
        <v>0</v>
      </c>
      <c r="W12" s="24"/>
      <c r="X12" s="51">
        <v>0</v>
      </c>
      <c r="Y12" s="51">
        <v>0</v>
      </c>
      <c r="Z12" s="24"/>
      <c r="AA12" s="51">
        <f t="shared" si="1"/>
        <v>812.4</v>
      </c>
      <c r="AB12" s="51">
        <f t="shared" si="1"/>
        <v>812.4</v>
      </c>
      <c r="AD12" s="25"/>
    </row>
    <row r="13" spans="1:30" s="17" customFormat="1" ht="25.5" customHeight="1" x14ac:dyDescent="0.25">
      <c r="A13" s="19"/>
      <c r="C13" s="20">
        <v>8</v>
      </c>
      <c r="D13" s="114"/>
      <c r="E13" s="21" t="s">
        <v>57</v>
      </c>
      <c r="F13" s="98">
        <f>'Анализ рынка'!T17</f>
        <v>309.60000000000002</v>
      </c>
      <c r="G13" s="98">
        <f>'Анализ рынка'!V17</f>
        <v>309.60000000000002</v>
      </c>
      <c r="H13" s="103"/>
      <c r="I13" s="103">
        <f t="shared" si="0"/>
        <v>309.60000000000002</v>
      </c>
      <c r="J13" s="103">
        <f t="shared" si="0"/>
        <v>309.60000000000002</v>
      </c>
      <c r="K13" s="105"/>
      <c r="L13" s="98">
        <f>$F13</f>
        <v>309.60000000000002</v>
      </c>
      <c r="M13" s="98">
        <f>$G13</f>
        <v>309.60000000000002</v>
      </c>
      <c r="N13" s="107"/>
      <c r="O13" s="98">
        <f>$F13</f>
        <v>309.60000000000002</v>
      </c>
      <c r="P13" s="98">
        <f>$G13</f>
        <v>309.60000000000002</v>
      </c>
      <c r="Q13" s="100"/>
      <c r="R13" s="98">
        <f>$F13</f>
        <v>309.60000000000002</v>
      </c>
      <c r="S13" s="98">
        <f>$G13</f>
        <v>309.60000000000002</v>
      </c>
      <c r="T13" s="107"/>
      <c r="U13" s="98">
        <f>$F13</f>
        <v>309.60000000000002</v>
      </c>
      <c r="V13" s="98">
        <f>$G13</f>
        <v>309.60000000000002</v>
      </c>
      <c r="W13" s="100"/>
      <c r="X13" s="98">
        <f>$F13</f>
        <v>309.60000000000002</v>
      </c>
      <c r="Y13" s="98">
        <f>$G13</f>
        <v>309.60000000000002</v>
      </c>
      <c r="Z13" s="100"/>
      <c r="AA13" s="98">
        <f t="shared" si="1"/>
        <v>1857.6</v>
      </c>
      <c r="AB13" s="98">
        <f t="shared" si="1"/>
        <v>1857.6</v>
      </c>
      <c r="AD13" s="25"/>
    </row>
    <row r="14" spans="1:30" s="17" customFormat="1" ht="25.5" customHeight="1" x14ac:dyDescent="0.25">
      <c r="A14" s="19"/>
      <c r="C14" s="20">
        <v>9</v>
      </c>
      <c r="D14" s="114"/>
      <c r="E14" s="21" t="s">
        <v>58</v>
      </c>
      <c r="F14" s="99"/>
      <c r="G14" s="99"/>
      <c r="H14" s="104"/>
      <c r="I14" s="104"/>
      <c r="J14" s="104"/>
      <c r="K14" s="106"/>
      <c r="L14" s="99"/>
      <c r="M14" s="99"/>
      <c r="N14" s="108"/>
      <c r="O14" s="99"/>
      <c r="P14" s="99"/>
      <c r="Q14" s="101"/>
      <c r="R14" s="99"/>
      <c r="S14" s="99"/>
      <c r="T14" s="108"/>
      <c r="U14" s="99"/>
      <c r="V14" s="99"/>
      <c r="W14" s="101"/>
      <c r="X14" s="99"/>
      <c r="Y14" s="99"/>
      <c r="Z14" s="101"/>
      <c r="AA14" s="99"/>
      <c r="AB14" s="99"/>
      <c r="AD14" s="25"/>
    </row>
    <row r="15" spans="1:30" s="17" customFormat="1" ht="25.5" customHeight="1" x14ac:dyDescent="0.25">
      <c r="A15" s="19"/>
      <c r="C15" s="20">
        <v>10</v>
      </c>
      <c r="D15" s="114"/>
      <c r="E15" s="21" t="s">
        <v>59</v>
      </c>
      <c r="F15" s="51">
        <f>'Анализ рынка'!T19</f>
        <v>120</v>
      </c>
      <c r="G15" s="51">
        <f>'Анализ рынка'!V19</f>
        <v>120</v>
      </c>
      <c r="H15" s="23"/>
      <c r="I15" s="23">
        <f t="shared" ref="I15:I23" si="2">F15</f>
        <v>120</v>
      </c>
      <c r="J15" s="23">
        <f t="shared" ref="J15:J23" si="3">G15</f>
        <v>120</v>
      </c>
      <c r="K15" s="20"/>
      <c r="L15" s="51">
        <f t="shared" ref="L15:L21" si="4">$F15</f>
        <v>120</v>
      </c>
      <c r="M15" s="51">
        <f t="shared" ref="M15:M21" si="5">$G15</f>
        <v>120</v>
      </c>
      <c r="N15" s="50"/>
      <c r="O15" s="51">
        <f t="shared" ref="O15:O21" si="6">$F15</f>
        <v>120</v>
      </c>
      <c r="P15" s="51">
        <f t="shared" ref="P15:P21" si="7">$G15</f>
        <v>120</v>
      </c>
      <c r="Q15" s="24"/>
      <c r="R15" s="51">
        <f t="shared" ref="R15:R21" si="8">$F15</f>
        <v>120</v>
      </c>
      <c r="S15" s="51">
        <f t="shared" ref="S15:S21" si="9">$G15</f>
        <v>120</v>
      </c>
      <c r="T15" s="50"/>
      <c r="U15" s="51">
        <f t="shared" ref="U15:U21" si="10">$F15</f>
        <v>120</v>
      </c>
      <c r="V15" s="51">
        <f t="shared" ref="V15:V21" si="11">$G15</f>
        <v>120</v>
      </c>
      <c r="W15" s="24"/>
      <c r="X15" s="51">
        <f t="shared" ref="X15:X21" si="12">$F15</f>
        <v>120</v>
      </c>
      <c r="Y15" s="51">
        <f t="shared" ref="Y15:Y21" si="13">$G15</f>
        <v>120</v>
      </c>
      <c r="Z15" s="24"/>
      <c r="AA15" s="51">
        <f t="shared" ref="AA15:AA25" si="14">SUM(I15,L15,O15,R15,U15,X15)</f>
        <v>720</v>
      </c>
      <c r="AB15" s="51">
        <f t="shared" ref="AB15:AB25" si="15">SUM(J15,M15,P15,S15,V15,Y15)</f>
        <v>720</v>
      </c>
      <c r="AD15" s="25"/>
    </row>
    <row r="16" spans="1:30" s="17" customFormat="1" ht="25.5" customHeight="1" x14ac:dyDescent="0.25">
      <c r="A16" s="19"/>
      <c r="C16" s="20">
        <v>11</v>
      </c>
      <c r="D16" s="114"/>
      <c r="E16" s="21" t="s">
        <v>60</v>
      </c>
      <c r="F16" s="51">
        <f>'Анализ рынка'!T20</f>
        <v>296.8</v>
      </c>
      <c r="G16" s="51">
        <f>'Анализ рынка'!V20</f>
        <v>296.8</v>
      </c>
      <c r="H16" s="23"/>
      <c r="I16" s="23">
        <f t="shared" si="2"/>
        <v>296.8</v>
      </c>
      <c r="J16" s="23">
        <f t="shared" si="3"/>
        <v>296.8</v>
      </c>
      <c r="K16" s="20"/>
      <c r="L16" s="51">
        <f t="shared" si="4"/>
        <v>296.8</v>
      </c>
      <c r="M16" s="51">
        <f t="shared" si="5"/>
        <v>296.8</v>
      </c>
      <c r="N16" s="50"/>
      <c r="O16" s="51">
        <f t="shared" si="6"/>
        <v>296.8</v>
      </c>
      <c r="P16" s="51">
        <f t="shared" si="7"/>
        <v>296.8</v>
      </c>
      <c r="Q16" s="24"/>
      <c r="R16" s="51">
        <f t="shared" si="8"/>
        <v>296.8</v>
      </c>
      <c r="S16" s="51">
        <f t="shared" si="9"/>
        <v>296.8</v>
      </c>
      <c r="T16" s="50"/>
      <c r="U16" s="51">
        <f t="shared" si="10"/>
        <v>296.8</v>
      </c>
      <c r="V16" s="51">
        <f t="shared" si="11"/>
        <v>296.8</v>
      </c>
      <c r="W16" s="24"/>
      <c r="X16" s="51">
        <f t="shared" si="12"/>
        <v>296.8</v>
      </c>
      <c r="Y16" s="51">
        <f t="shared" si="13"/>
        <v>296.8</v>
      </c>
      <c r="Z16" s="24"/>
      <c r="AA16" s="51">
        <f t="shared" si="14"/>
        <v>1780.8</v>
      </c>
      <c r="AB16" s="51">
        <f t="shared" si="15"/>
        <v>1780.8</v>
      </c>
      <c r="AD16" s="25"/>
    </row>
    <row r="17" spans="1:30" s="17" customFormat="1" ht="25.5" customHeight="1" x14ac:dyDescent="0.25">
      <c r="A17" s="19"/>
      <c r="C17" s="20">
        <v>12</v>
      </c>
      <c r="D17" s="114"/>
      <c r="E17" s="21" t="s">
        <v>61</v>
      </c>
      <c r="F17" s="51">
        <f>'Анализ рынка'!T21</f>
        <v>151.19999999999999</v>
      </c>
      <c r="G17" s="51">
        <f>'Анализ рынка'!V21</f>
        <v>151.19999999999999</v>
      </c>
      <c r="H17" s="23"/>
      <c r="I17" s="23">
        <f t="shared" si="2"/>
        <v>151.19999999999999</v>
      </c>
      <c r="J17" s="23">
        <f t="shared" si="3"/>
        <v>151.19999999999999</v>
      </c>
      <c r="K17" s="20"/>
      <c r="L17" s="51">
        <f t="shared" si="4"/>
        <v>151.19999999999999</v>
      </c>
      <c r="M17" s="51">
        <f t="shared" si="5"/>
        <v>151.19999999999999</v>
      </c>
      <c r="N17" s="50"/>
      <c r="O17" s="51">
        <f t="shared" si="6"/>
        <v>151.19999999999999</v>
      </c>
      <c r="P17" s="51">
        <f t="shared" si="7"/>
        <v>151.19999999999999</v>
      </c>
      <c r="Q17" s="24"/>
      <c r="R17" s="51">
        <f t="shared" si="8"/>
        <v>151.19999999999999</v>
      </c>
      <c r="S17" s="51">
        <f t="shared" si="9"/>
        <v>151.19999999999999</v>
      </c>
      <c r="T17" s="50"/>
      <c r="U17" s="51">
        <f t="shared" si="10"/>
        <v>151.19999999999999</v>
      </c>
      <c r="V17" s="51">
        <f t="shared" si="11"/>
        <v>151.19999999999999</v>
      </c>
      <c r="W17" s="24"/>
      <c r="X17" s="51">
        <f t="shared" si="12"/>
        <v>151.19999999999999</v>
      </c>
      <c r="Y17" s="51">
        <f t="shared" si="13"/>
        <v>151.19999999999999</v>
      </c>
      <c r="Z17" s="24"/>
      <c r="AA17" s="51">
        <f t="shared" si="14"/>
        <v>907.2</v>
      </c>
      <c r="AB17" s="51">
        <f t="shared" si="15"/>
        <v>907.2</v>
      </c>
      <c r="AD17" s="25"/>
    </row>
    <row r="18" spans="1:30" s="17" customFormat="1" ht="25.5" customHeight="1" x14ac:dyDescent="0.25">
      <c r="A18" s="19"/>
      <c r="C18" s="20">
        <v>13</v>
      </c>
      <c r="D18" s="114"/>
      <c r="E18" s="21" t="s">
        <v>62</v>
      </c>
      <c r="F18" s="51">
        <f>'Анализ рынка'!T22</f>
        <v>111.438</v>
      </c>
      <c r="G18" s="51">
        <f>'Анализ рынка'!V22</f>
        <v>111.438</v>
      </c>
      <c r="H18" s="23"/>
      <c r="I18" s="23">
        <f t="shared" si="2"/>
        <v>111.438</v>
      </c>
      <c r="J18" s="23">
        <f t="shared" si="3"/>
        <v>111.438</v>
      </c>
      <c r="K18" s="20"/>
      <c r="L18" s="51">
        <f t="shared" si="4"/>
        <v>111.438</v>
      </c>
      <c r="M18" s="51">
        <f t="shared" si="5"/>
        <v>111.438</v>
      </c>
      <c r="N18" s="50"/>
      <c r="O18" s="51">
        <f t="shared" si="6"/>
        <v>111.438</v>
      </c>
      <c r="P18" s="51">
        <f t="shared" si="7"/>
        <v>111.438</v>
      </c>
      <c r="Q18" s="24"/>
      <c r="R18" s="51">
        <f t="shared" si="8"/>
        <v>111.438</v>
      </c>
      <c r="S18" s="51">
        <f t="shared" si="9"/>
        <v>111.438</v>
      </c>
      <c r="T18" s="50"/>
      <c r="U18" s="51">
        <f t="shared" si="10"/>
        <v>111.438</v>
      </c>
      <c r="V18" s="51">
        <f t="shared" si="11"/>
        <v>111.438</v>
      </c>
      <c r="W18" s="24"/>
      <c r="X18" s="51">
        <f t="shared" si="12"/>
        <v>111.438</v>
      </c>
      <c r="Y18" s="51">
        <f t="shared" si="13"/>
        <v>111.438</v>
      </c>
      <c r="Z18" s="24"/>
      <c r="AA18" s="51">
        <f t="shared" si="14"/>
        <v>668.62800000000004</v>
      </c>
      <c r="AB18" s="51">
        <f t="shared" si="15"/>
        <v>668.62800000000004</v>
      </c>
      <c r="AD18" s="25"/>
    </row>
    <row r="19" spans="1:30" s="17" customFormat="1" ht="25.5" customHeight="1" x14ac:dyDescent="0.25">
      <c r="A19" s="19"/>
      <c r="C19" s="20">
        <v>14</v>
      </c>
      <c r="D19" s="114"/>
      <c r="E19" s="21" t="s">
        <v>63</v>
      </c>
      <c r="F19" s="51">
        <f>'Анализ рынка'!T23</f>
        <v>3577.4499999999994</v>
      </c>
      <c r="G19" s="51">
        <f>'Анализ рынка'!V23</f>
        <v>3577.4499999999994</v>
      </c>
      <c r="H19" s="23"/>
      <c r="I19" s="23">
        <f t="shared" si="2"/>
        <v>3577.4499999999994</v>
      </c>
      <c r="J19" s="23">
        <f t="shared" si="3"/>
        <v>3577.4499999999994</v>
      </c>
      <c r="K19" s="20"/>
      <c r="L19" s="51">
        <f t="shared" si="4"/>
        <v>3577.4499999999994</v>
      </c>
      <c r="M19" s="51">
        <f t="shared" si="5"/>
        <v>3577.4499999999994</v>
      </c>
      <c r="N19" s="50"/>
      <c r="O19" s="51">
        <f t="shared" si="6"/>
        <v>3577.4499999999994</v>
      </c>
      <c r="P19" s="51">
        <f t="shared" si="7"/>
        <v>3577.4499999999994</v>
      </c>
      <c r="Q19" s="24"/>
      <c r="R19" s="51">
        <f t="shared" si="8"/>
        <v>3577.4499999999994</v>
      </c>
      <c r="S19" s="51">
        <f t="shared" si="9"/>
        <v>3577.4499999999994</v>
      </c>
      <c r="T19" s="50"/>
      <c r="U19" s="51">
        <f t="shared" si="10"/>
        <v>3577.4499999999994</v>
      </c>
      <c r="V19" s="51">
        <f t="shared" si="11"/>
        <v>3577.4499999999994</v>
      </c>
      <c r="W19" s="24"/>
      <c r="X19" s="51">
        <f t="shared" si="12"/>
        <v>3577.4499999999994</v>
      </c>
      <c r="Y19" s="51">
        <f t="shared" si="13"/>
        <v>3577.4499999999994</v>
      </c>
      <c r="Z19" s="24"/>
      <c r="AA19" s="51">
        <f t="shared" si="14"/>
        <v>21464.699999999997</v>
      </c>
      <c r="AB19" s="51">
        <f t="shared" si="15"/>
        <v>21464.699999999997</v>
      </c>
      <c r="AD19" s="25"/>
    </row>
    <row r="20" spans="1:30" s="17" customFormat="1" ht="25.5" customHeight="1" x14ac:dyDescent="0.25">
      <c r="A20" s="19"/>
      <c r="C20" s="20">
        <v>15</v>
      </c>
      <c r="D20" s="114"/>
      <c r="E20" s="21" t="s">
        <v>64</v>
      </c>
      <c r="F20" s="51">
        <f>'Анализ рынка'!T24</f>
        <v>400.4</v>
      </c>
      <c r="G20" s="51">
        <f>'Анализ рынка'!V24</f>
        <v>400.4</v>
      </c>
      <c r="H20" s="23"/>
      <c r="I20" s="23">
        <f t="shared" si="2"/>
        <v>400.4</v>
      </c>
      <c r="J20" s="23">
        <f t="shared" si="3"/>
        <v>400.4</v>
      </c>
      <c r="K20" s="20"/>
      <c r="L20" s="51">
        <f t="shared" si="4"/>
        <v>400.4</v>
      </c>
      <c r="M20" s="51">
        <f t="shared" si="5"/>
        <v>400.4</v>
      </c>
      <c r="N20" s="50"/>
      <c r="O20" s="51">
        <f t="shared" si="6"/>
        <v>400.4</v>
      </c>
      <c r="P20" s="51">
        <f t="shared" si="7"/>
        <v>400.4</v>
      </c>
      <c r="Q20" s="24"/>
      <c r="R20" s="51">
        <f t="shared" si="8"/>
        <v>400.4</v>
      </c>
      <c r="S20" s="51">
        <f t="shared" si="9"/>
        <v>400.4</v>
      </c>
      <c r="T20" s="50"/>
      <c r="U20" s="51">
        <f t="shared" si="10"/>
        <v>400.4</v>
      </c>
      <c r="V20" s="51">
        <f t="shared" si="11"/>
        <v>400.4</v>
      </c>
      <c r="W20" s="24"/>
      <c r="X20" s="51">
        <f t="shared" si="12"/>
        <v>400.4</v>
      </c>
      <c r="Y20" s="51">
        <f t="shared" si="13"/>
        <v>400.4</v>
      </c>
      <c r="Z20" s="24"/>
      <c r="AA20" s="51">
        <f t="shared" si="14"/>
        <v>2402.4</v>
      </c>
      <c r="AB20" s="51">
        <f t="shared" si="15"/>
        <v>2402.4</v>
      </c>
      <c r="AD20" s="25"/>
    </row>
    <row r="21" spans="1:30" s="17" customFormat="1" ht="25.5" customHeight="1" x14ac:dyDescent="0.25">
      <c r="A21" s="19"/>
      <c r="C21" s="20">
        <v>16</v>
      </c>
      <c r="D21" s="114"/>
      <c r="E21" s="21" t="s">
        <v>65</v>
      </c>
      <c r="F21" s="51">
        <f>'Анализ рынка'!T25</f>
        <v>7107.1109999999999</v>
      </c>
      <c r="G21" s="51">
        <f>'Анализ рынка'!V25</f>
        <v>7107.1109999999999</v>
      </c>
      <c r="H21" s="23"/>
      <c r="I21" s="23">
        <f t="shared" si="2"/>
        <v>7107.1109999999999</v>
      </c>
      <c r="J21" s="23">
        <f t="shared" si="3"/>
        <v>7107.1109999999999</v>
      </c>
      <c r="K21" s="20"/>
      <c r="L21" s="51">
        <f t="shared" si="4"/>
        <v>7107.1109999999999</v>
      </c>
      <c r="M21" s="51">
        <f t="shared" si="5"/>
        <v>7107.1109999999999</v>
      </c>
      <c r="N21" s="50"/>
      <c r="O21" s="51">
        <f t="shared" si="6"/>
        <v>7107.1109999999999</v>
      </c>
      <c r="P21" s="51">
        <f t="shared" si="7"/>
        <v>7107.1109999999999</v>
      </c>
      <c r="Q21" s="24"/>
      <c r="R21" s="51">
        <f t="shared" si="8"/>
        <v>7107.1109999999999</v>
      </c>
      <c r="S21" s="51">
        <f t="shared" si="9"/>
        <v>7107.1109999999999</v>
      </c>
      <c r="T21" s="50"/>
      <c r="U21" s="51">
        <f t="shared" si="10"/>
        <v>7107.1109999999999</v>
      </c>
      <c r="V21" s="51">
        <f t="shared" si="11"/>
        <v>7107.1109999999999</v>
      </c>
      <c r="W21" s="24"/>
      <c r="X21" s="51">
        <f t="shared" si="12"/>
        <v>7107.1109999999999</v>
      </c>
      <c r="Y21" s="51">
        <f t="shared" si="13"/>
        <v>7107.1109999999999</v>
      </c>
      <c r="Z21" s="24"/>
      <c r="AA21" s="51">
        <f t="shared" si="14"/>
        <v>42642.665999999997</v>
      </c>
      <c r="AB21" s="51">
        <f t="shared" si="15"/>
        <v>42642.665999999997</v>
      </c>
      <c r="AD21" s="25"/>
    </row>
    <row r="22" spans="1:30" s="17" customFormat="1" ht="25.5" customHeight="1" x14ac:dyDescent="0.25">
      <c r="A22" s="19"/>
      <c r="C22" s="20">
        <v>17</v>
      </c>
      <c r="D22" s="114"/>
      <c r="E22" s="21" t="s">
        <v>66</v>
      </c>
      <c r="F22" s="51">
        <f>'Анализ рынка'!T26</f>
        <v>6059.8639999999996</v>
      </c>
      <c r="G22" s="51">
        <f>'Анализ рынка'!V26</f>
        <v>6059.8639999999996</v>
      </c>
      <c r="H22" s="23"/>
      <c r="I22" s="23">
        <f t="shared" si="2"/>
        <v>6059.8639999999996</v>
      </c>
      <c r="J22" s="23">
        <f t="shared" si="3"/>
        <v>6059.8639999999996</v>
      </c>
      <c r="K22" s="20"/>
      <c r="L22" s="51">
        <v>0</v>
      </c>
      <c r="M22" s="51">
        <v>0</v>
      </c>
      <c r="N22" s="50"/>
      <c r="O22" s="51">
        <v>0</v>
      </c>
      <c r="P22" s="51">
        <v>0</v>
      </c>
      <c r="Q22" s="24"/>
      <c r="R22" s="51">
        <v>0</v>
      </c>
      <c r="S22" s="51">
        <v>0</v>
      </c>
      <c r="T22" s="50"/>
      <c r="U22" s="51">
        <v>0</v>
      </c>
      <c r="V22" s="51">
        <v>0</v>
      </c>
      <c r="W22" s="24"/>
      <c r="X22" s="51">
        <v>0</v>
      </c>
      <c r="Y22" s="51">
        <v>0</v>
      </c>
      <c r="Z22" s="24"/>
      <c r="AA22" s="51">
        <f t="shared" si="14"/>
        <v>6059.8639999999996</v>
      </c>
      <c r="AB22" s="51">
        <f t="shared" si="15"/>
        <v>6059.8639999999996</v>
      </c>
      <c r="AD22" s="25"/>
    </row>
    <row r="23" spans="1:30" s="17" customFormat="1" ht="25.5" customHeight="1" x14ac:dyDescent="0.25">
      <c r="A23" s="19"/>
      <c r="C23" s="20">
        <v>18</v>
      </c>
      <c r="D23" s="114"/>
      <c r="E23" s="21" t="s">
        <v>67</v>
      </c>
      <c r="F23" s="51">
        <f>'Анализ рынка'!T27</f>
        <v>1693.8149999999998</v>
      </c>
      <c r="G23" s="51">
        <f>'Анализ рынка'!V27</f>
        <v>1693.8149999999998</v>
      </c>
      <c r="H23" s="23"/>
      <c r="I23" s="23">
        <f t="shared" si="2"/>
        <v>1693.8149999999998</v>
      </c>
      <c r="J23" s="23">
        <f t="shared" si="3"/>
        <v>1693.8149999999998</v>
      </c>
      <c r="K23" s="20"/>
      <c r="L23" s="51">
        <f>$F23</f>
        <v>1693.8149999999998</v>
      </c>
      <c r="M23" s="51">
        <f>$G23</f>
        <v>1693.8149999999998</v>
      </c>
      <c r="N23" s="50"/>
      <c r="O23" s="51">
        <f>$F23</f>
        <v>1693.8149999999998</v>
      </c>
      <c r="P23" s="51">
        <f>$G23</f>
        <v>1693.8149999999998</v>
      </c>
      <c r="Q23" s="24"/>
      <c r="R23" s="51">
        <f>$F23</f>
        <v>1693.8149999999998</v>
      </c>
      <c r="S23" s="51">
        <f>$G23</f>
        <v>1693.8149999999998</v>
      </c>
      <c r="T23" s="50"/>
      <c r="U23" s="51">
        <f>$F23</f>
        <v>1693.8149999999998</v>
      </c>
      <c r="V23" s="51">
        <f>$G23</f>
        <v>1693.8149999999998</v>
      </c>
      <c r="W23" s="24"/>
      <c r="X23" s="51">
        <f>$F23</f>
        <v>1693.8149999999998</v>
      </c>
      <c r="Y23" s="51">
        <f>$G23</f>
        <v>1693.8149999999998</v>
      </c>
      <c r="Z23" s="24"/>
      <c r="AA23" s="51">
        <f t="shared" si="14"/>
        <v>10162.89</v>
      </c>
      <c r="AB23" s="51">
        <f t="shared" si="15"/>
        <v>10162.89</v>
      </c>
      <c r="AD23" s="25"/>
    </row>
    <row r="24" spans="1:30" s="18" customFormat="1" x14ac:dyDescent="0.25">
      <c r="A24" s="26"/>
      <c r="C24" s="46"/>
      <c r="D24" s="27" t="s">
        <v>28</v>
      </c>
      <c r="E24" s="46"/>
      <c r="F24" s="28"/>
      <c r="G24" s="28"/>
      <c r="H24" s="29"/>
      <c r="I24" s="29">
        <f>SUM(I6:I23)</f>
        <v>23182.083999999999</v>
      </c>
      <c r="J24" s="29">
        <f>SUM(J6:J23)</f>
        <v>23182.083999999999</v>
      </c>
      <c r="K24" s="30"/>
      <c r="L24" s="29">
        <f>SUM(L6:L23)</f>
        <v>15907.319999999998</v>
      </c>
      <c r="M24" s="29">
        <f>SUM(M6:M23)</f>
        <v>15907.319999999998</v>
      </c>
      <c r="N24" s="30"/>
      <c r="O24" s="29">
        <f>SUM(O6:O23)</f>
        <v>15907.319999999998</v>
      </c>
      <c r="P24" s="29">
        <f>SUM(P6:P23)</f>
        <v>15907.319999999998</v>
      </c>
      <c r="Q24" s="30"/>
      <c r="R24" s="29">
        <f>SUM(R6:R23)</f>
        <v>15907.319999999998</v>
      </c>
      <c r="S24" s="29">
        <f>SUM(S6:S23)</f>
        <v>15907.319999999998</v>
      </c>
      <c r="T24" s="30"/>
      <c r="U24" s="29">
        <f>SUM(U6:U23)</f>
        <v>15907.319999999998</v>
      </c>
      <c r="V24" s="29">
        <f>SUM(V6:V23)</f>
        <v>15907.319999999998</v>
      </c>
      <c r="W24" s="30"/>
      <c r="X24" s="29">
        <f>SUM(X6:X23)</f>
        <v>15907.319999999998</v>
      </c>
      <c r="Y24" s="29">
        <f>SUM(Y6:Y23)</f>
        <v>15907.319999999998</v>
      </c>
      <c r="Z24" s="30"/>
      <c r="AA24" s="29">
        <f t="shared" si="14"/>
        <v>102718.68399999998</v>
      </c>
      <c r="AB24" s="29">
        <f t="shared" si="15"/>
        <v>102718.68399999998</v>
      </c>
    </row>
    <row r="25" spans="1:30" s="18" customFormat="1" ht="31.5" x14ac:dyDescent="0.25">
      <c r="A25" s="26"/>
      <c r="C25" s="46"/>
      <c r="D25" s="27" t="s">
        <v>29</v>
      </c>
      <c r="E25" s="46"/>
      <c r="F25" s="28"/>
      <c r="G25" s="28"/>
      <c r="H25" s="29"/>
      <c r="I25" s="29">
        <f>I24</f>
        <v>23182.083999999999</v>
      </c>
      <c r="J25" s="29">
        <f>J24</f>
        <v>23182.083999999999</v>
      </c>
      <c r="K25" s="46"/>
      <c r="L25" s="29">
        <f>L24*M26</f>
        <v>16664.824083847481</v>
      </c>
      <c r="M25" s="29">
        <f>M24*M26</f>
        <v>16664.824083847481</v>
      </c>
      <c r="N25" s="46"/>
      <c r="O25" s="29">
        <f>O24*P26</f>
        <v>17428.06578270028</v>
      </c>
      <c r="P25" s="29">
        <f>P24*P26</f>
        <v>17428.06578270028</v>
      </c>
      <c r="Q25" s="46"/>
      <c r="R25" s="29">
        <f>R24*S26</f>
        <v>18226.263619579902</v>
      </c>
      <c r="S25" s="29">
        <f>S24*S26</f>
        <v>18226.263619579902</v>
      </c>
      <c r="T25" s="46"/>
      <c r="U25" s="29">
        <f>U24*V26</f>
        <v>19061.018570412569</v>
      </c>
      <c r="V25" s="29">
        <f>V24*V26</f>
        <v>19061.018570412569</v>
      </c>
      <c r="W25" s="46"/>
      <c r="X25" s="29">
        <f>X24*Y26</f>
        <v>19934.004935125973</v>
      </c>
      <c r="Y25" s="29">
        <f>Y24*Y26</f>
        <v>19934.004935125973</v>
      </c>
      <c r="Z25" s="46"/>
      <c r="AA25" s="29">
        <f t="shared" si="14"/>
        <v>114496.2609916662</v>
      </c>
      <c r="AB25" s="29">
        <f t="shared" si="15"/>
        <v>114496.2609916662</v>
      </c>
    </row>
    <row r="26" spans="1:30" s="17" customFormat="1" x14ac:dyDescent="0.25">
      <c r="A26" s="19"/>
      <c r="C26" s="20"/>
      <c r="D26" s="21" t="s">
        <v>30</v>
      </c>
      <c r="E26" s="20"/>
      <c r="F26" s="31"/>
      <c r="G26" s="31"/>
      <c r="H26" s="20"/>
      <c r="I26" s="31"/>
      <c r="J26" s="23"/>
      <c r="K26" s="20"/>
      <c r="L26" s="23"/>
      <c r="M26" s="36">
        <f>E29</f>
        <v>1.0476198431821</v>
      </c>
      <c r="N26" s="20"/>
      <c r="O26" s="31"/>
      <c r="P26" s="31">
        <f>E29*F29</f>
        <v>1.0956003766002245</v>
      </c>
      <c r="Q26" s="20"/>
      <c r="R26" s="31"/>
      <c r="S26" s="31">
        <f>E29*F29*G29</f>
        <v>1.1457783975917946</v>
      </c>
      <c r="T26" s="20"/>
      <c r="U26" s="31"/>
      <c r="V26" s="31">
        <f>E29*F29*G29*H29</f>
        <v>1.1982545501324278</v>
      </c>
      <c r="W26" s="20"/>
      <c r="X26" s="31"/>
      <c r="Y26" s="31">
        <f>E29*F29*G29*H29*I29</f>
        <v>1.253134087648075</v>
      </c>
      <c r="Z26" s="46"/>
      <c r="AA26" s="46"/>
      <c r="AB26" s="28"/>
    </row>
    <row r="27" spans="1:30" x14ac:dyDescent="0.25">
      <c r="M27" s="32"/>
    </row>
    <row r="28" spans="1:30" x14ac:dyDescent="0.25">
      <c r="D28" s="21" t="s">
        <v>31</v>
      </c>
      <c r="E28" s="20">
        <v>2025</v>
      </c>
      <c r="F28" s="20">
        <v>2026</v>
      </c>
      <c r="G28" s="20">
        <v>2027</v>
      </c>
      <c r="H28" s="20">
        <v>2028</v>
      </c>
      <c r="I28" s="20">
        <v>2029</v>
      </c>
    </row>
    <row r="29" spans="1:30" x14ac:dyDescent="0.25">
      <c r="D29" s="22" t="s">
        <v>32</v>
      </c>
      <c r="E29" s="33">
        <v>1.0476198431821</v>
      </c>
      <c r="F29" s="33">
        <v>1.0457995653006968</v>
      </c>
      <c r="G29" s="33">
        <v>1.0457995653006968</v>
      </c>
      <c r="H29" s="33">
        <v>1.0457995653006968</v>
      </c>
      <c r="I29" s="33">
        <v>1.0457995653006968</v>
      </c>
    </row>
    <row r="30" spans="1:30" s="16" customFormat="1" x14ac:dyDescent="0.25">
      <c r="A30" s="13"/>
      <c r="B30" s="13"/>
      <c r="C30" s="13"/>
      <c r="D30" s="14"/>
      <c r="E30" s="14"/>
      <c r="F30" s="14"/>
      <c r="G30" s="14"/>
      <c r="H30" s="14"/>
      <c r="I30" s="14"/>
      <c r="J30" s="14"/>
      <c r="K30" s="14"/>
      <c r="N30" s="13"/>
      <c r="Q30" s="13"/>
      <c r="T30" s="13"/>
      <c r="U30" s="13"/>
      <c r="W30" s="13"/>
      <c r="X30" s="13"/>
      <c r="Z30" s="13"/>
      <c r="AA30" s="13"/>
      <c r="AB30" s="13"/>
      <c r="AC30" s="17"/>
      <c r="AD30" s="17"/>
    </row>
    <row r="31" spans="1:30" x14ac:dyDescent="0.25">
      <c r="V31" s="13"/>
      <c r="Y31" s="13"/>
    </row>
    <row r="32" spans="1:30" x14ac:dyDescent="0.25">
      <c r="U32" s="16"/>
      <c r="X32" s="16"/>
      <c r="AA32" s="16"/>
      <c r="AB32" s="16"/>
    </row>
    <row r="33" spans="9:9" x14ac:dyDescent="0.25">
      <c r="I33" s="13"/>
    </row>
  </sheetData>
  <mergeCells count="59">
    <mergeCell ref="Z4:AB4"/>
    <mergeCell ref="C4:C5"/>
    <mergeCell ref="D4:D5"/>
    <mergeCell ref="E4:E5"/>
    <mergeCell ref="F4:F5"/>
    <mergeCell ref="G4:G5"/>
    <mergeCell ref="H4:J4"/>
    <mergeCell ref="K4:M4"/>
    <mergeCell ref="N4:P4"/>
    <mergeCell ref="Q4:S4"/>
    <mergeCell ref="T4:V4"/>
    <mergeCell ref="W4:Y4"/>
    <mergeCell ref="D6:D23"/>
    <mergeCell ref="F6:F8"/>
    <mergeCell ref="G6:G8"/>
    <mergeCell ref="F13:F14"/>
    <mergeCell ref="G13:G14"/>
    <mergeCell ref="I6:I8"/>
    <mergeCell ref="H6:H8"/>
    <mergeCell ref="J6:J8"/>
    <mergeCell ref="K6:K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U8"/>
    <mergeCell ref="V6:V8"/>
    <mergeCell ref="W6:W8"/>
    <mergeCell ref="X6:X8"/>
    <mergeCell ref="Y6:Y8"/>
    <mergeCell ref="Z6:Z8"/>
    <mergeCell ref="AA6:AA8"/>
    <mergeCell ref="AB6:AB8"/>
    <mergeCell ref="H13:H14"/>
    <mergeCell ref="I13:I14"/>
    <mergeCell ref="J13:J14"/>
    <mergeCell ref="K13:K14"/>
    <mergeCell ref="L13:L14"/>
    <mergeCell ref="M13:M14"/>
    <mergeCell ref="N13:N14"/>
    <mergeCell ref="O13:O14"/>
    <mergeCell ref="P13:P14"/>
    <mergeCell ref="Q13:Q14"/>
    <mergeCell ref="R13:R14"/>
    <mergeCell ref="S13:S14"/>
    <mergeCell ref="T13:T14"/>
    <mergeCell ref="U13:U14"/>
    <mergeCell ref="V13:V14"/>
    <mergeCell ref="AB13:AB14"/>
    <mergeCell ref="W13:W14"/>
    <mergeCell ref="X13:X14"/>
    <mergeCell ref="Y13:Y14"/>
    <mergeCell ref="Z13:Z14"/>
    <mergeCell ref="AA13:AA14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2024-10-23T08:33:42Z</dcterms:modified>
</cp:coreProperties>
</file>