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A67EFB6-E3FE-40D6-AD9E-2701EFDC793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4" l="1"/>
  <c r="H7" i="4"/>
  <c r="G6" i="4"/>
  <c r="S6" i="4" s="1"/>
  <c r="Y9" i="4"/>
  <c r="V9" i="4"/>
  <c r="S9" i="4"/>
  <c r="P9" i="4"/>
  <c r="M9" i="4"/>
  <c r="W7" i="4"/>
  <c r="T7" i="4"/>
  <c r="Q7" i="4"/>
  <c r="N7" i="4"/>
  <c r="K7" i="4"/>
  <c r="Z6" i="4"/>
  <c r="M6" i="4" l="1"/>
  <c r="L6" i="4" s="1"/>
  <c r="L7" i="4" s="1"/>
  <c r="F6" i="4"/>
  <c r="Z7" i="4"/>
  <c r="U7" i="4"/>
  <c r="U8" i="4" s="1"/>
  <c r="V7" i="4"/>
  <c r="V8" i="4" s="1"/>
  <c r="S7" i="4"/>
  <c r="R6" i="4"/>
  <c r="R7" i="4" s="1"/>
  <c r="J6" i="4"/>
  <c r="P6" i="4"/>
  <c r="L8" i="4" l="1"/>
  <c r="R8" i="4"/>
  <c r="S8" i="4"/>
  <c r="M7" i="4"/>
  <c r="J7" i="4"/>
  <c r="I6" i="4"/>
  <c r="I7" i="4" s="1"/>
  <c r="O6" i="4"/>
  <c r="O7" i="4" s="1"/>
  <c r="P7" i="4"/>
  <c r="AB6" i="4"/>
  <c r="AB7" i="4" s="1"/>
  <c r="E12" i="3" s="1"/>
  <c r="X7" i="4"/>
  <c r="X8" i="4" s="1"/>
  <c r="Y7" i="4"/>
  <c r="Y8" i="4" s="1"/>
  <c r="M9" i="3"/>
  <c r="J9" i="3"/>
  <c r="G9" i="3"/>
  <c r="E9" i="3"/>
  <c r="L9" i="3"/>
  <c r="K9" i="3"/>
  <c r="I9" i="3"/>
  <c r="H9" i="3"/>
  <c r="F9" i="3"/>
  <c r="P8" i="4" l="1"/>
  <c r="O8" i="4"/>
  <c r="J8" i="4"/>
  <c r="I8" i="4"/>
  <c r="M8" i="4"/>
  <c r="AA6" i="4"/>
  <c r="AA7" i="4"/>
  <c r="D12" i="3" s="1"/>
  <c r="AB8" i="4"/>
  <c r="E15" i="3" s="1"/>
  <c r="AA8" i="4" l="1"/>
  <c r="D15" i="3" s="1"/>
  <c r="D9" i="3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<sst xmlns="http://schemas.openxmlformats.org/spreadsheetml/2006/main" count="73" uniqueCount="41">
  <si>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</si>
  <si>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</si>
  <si>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</si>
  <si>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</si>
  <si>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</si>
  <si>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</si>
  <si>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</si>
  <si>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</si>
  <si>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</si>
  <si>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</si>
  <si>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</si>
  <si>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</si>
  <si>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</si>
  <si>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</si>
  <si>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</si>
  <si>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</si>
  <si>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</si>
  <si>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</si>
  <si>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</si>
  <si>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</si>
  <si>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</si>
  <si>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ЗАО "ОбнинскЭнергоТех"</t>
  </si>
  <si>
    <t>ООО "Северо-Запад поставка"</t>
  </si>
  <si>
    <t>ООО "НЭП"</t>
  </si>
  <si>
    <t>Расчет оценки полной стоимости по титулу:</t>
  </si>
  <si>
    <t>в тыс. руб.</t>
  </si>
  <si>
    <t>Цена за ед. в текущих ценах, без НДС</t>
  </si>
  <si>
    <t>Цена за ед. в текущих ценах, с НДС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</si>
  <si>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</si>
  <si>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</si>
  <si>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</si>
  <si>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</si>
  <si>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</si>
  <si>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</si>
  <si>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</si>
  <si>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</si>
  <si>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</si>
  <si>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</si>
  <si>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</si>
  <si>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Приобретение передвижной электротехнической лаборатории для испытания кабельных линий на базе а/м ГАЗЕЛЬ Next (2 шт)</t>
  </si>
  <si>
    <t>ЭТЛ ЛК-10СПЭ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</si>
</sst>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00\ _₽_-;\-* #,##0.00000\ _₽_-;_-* &quot;-&quot;??\ _₽_-;_-@_-"/>
    <numFmt numFmtId="166" formatCode="#,##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N16"/>
  <sheetViews>
    <sheetView tabSelected="1" zoomScale="82" zoomScaleNormal="82" zoomScaleSheetLayoutView="85" workbookViewId="0">
      <selection activeCell="B10" sqref="B10:C10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13" width="13.5703125" style="1" customWidth="1"/>
    <col min="14" max="16384" width="8.85546875" style="1"/>
  </cols>
  <sheetData>
    <row r="1" spans="1:14" x14ac:dyDescent="0.25">
      <c r="M1" s="2"/>
    </row>
    <row r="2" spans="1:14" x14ac:dyDescent="0.25">
      <c r="J2" s="2"/>
    </row>
    <row r="3" spans="1:14" x14ac:dyDescent="0.25">
      <c r="A3" s="3" t="s">
        <v>18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12</v>
      </c>
    </row>
    <row r="6" spans="1:14" x14ac:dyDescent="0.25">
      <c r="A6" s="52" t="s">
        <v>0</v>
      </c>
      <c r="B6" s="57" t="s">
        <v>1</v>
      </c>
      <c r="C6" s="58"/>
      <c r="D6" s="52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4" x14ac:dyDescent="0.25">
      <c r="A7" s="52"/>
      <c r="B7" s="59"/>
      <c r="C7" s="60"/>
      <c r="D7" s="52"/>
      <c r="E7" s="6" t="s">
        <v>21</v>
      </c>
      <c r="F7" s="6"/>
      <c r="G7" s="6"/>
      <c r="H7" s="6" t="s">
        <v>22</v>
      </c>
      <c r="I7" s="6"/>
      <c r="J7" s="6"/>
      <c r="K7" s="6" t="s">
        <v>23</v>
      </c>
      <c r="L7" s="6"/>
      <c r="M7" s="6"/>
    </row>
    <row r="8" spans="1:14" x14ac:dyDescent="0.25">
      <c r="A8" s="52"/>
      <c r="B8" s="61"/>
      <c r="C8" s="62"/>
      <c r="D8" s="52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</row>
    <row r="9" spans="1:14" ht="42.75" customHeight="1" x14ac:dyDescent="0.25">
      <c r="A9" s="7" t="s">
        <v>3</v>
      </c>
      <c r="B9" s="69" t="s">
        <v>39</v>
      </c>
      <c r="C9" s="70"/>
      <c r="D9" s="8">
        <f>SUM(D10:D10)</f>
        <v>2</v>
      </c>
      <c r="E9" s="41">
        <f>SUM(E10)*$D$10</f>
        <v>53000</v>
      </c>
      <c r="F9" s="41">
        <f t="shared" ref="F9:M9" si="0">SUM(F10)*$D$10</f>
        <v>10600</v>
      </c>
      <c r="G9" s="41">
        <f t="shared" si="0"/>
        <v>63600</v>
      </c>
      <c r="H9" s="41">
        <f t="shared" si="0"/>
        <v>64466.666666666672</v>
      </c>
      <c r="I9" s="41">
        <f t="shared" si="0"/>
        <v>12893.333333333336</v>
      </c>
      <c r="J9" s="41">
        <f t="shared" si="0"/>
        <v>77360</v>
      </c>
      <c r="K9" s="41">
        <f t="shared" si="0"/>
        <v>65833.333333333343</v>
      </c>
      <c r="L9" s="41">
        <f t="shared" si="0"/>
        <v>13166.66666666667</v>
      </c>
      <c r="M9" s="41">
        <f t="shared" si="0"/>
        <v>79000</v>
      </c>
    </row>
    <row r="10" spans="1:14" ht="27.75" customHeight="1" x14ac:dyDescent="0.25">
      <c r="A10" s="8" t="s">
        <v>4</v>
      </c>
      <c r="B10" s="53" t="s">
        <v>40</v>
      </c>
      <c r="C10" s="54"/>
      <c r="D10" s="10">
        <v>2</v>
      </c>
      <c r="E10" s="42">
        <v>26500</v>
      </c>
      <c r="F10" s="42">
        <v>5300</v>
      </c>
      <c r="G10" s="42">
        <v>31800</v>
      </c>
      <c r="H10" s="42">
        <v>32233.333333333336</v>
      </c>
      <c r="I10" s="42">
        <v>6446.6666666666679</v>
      </c>
      <c r="J10" s="42">
        <v>38680</v>
      </c>
      <c r="K10" s="42">
        <v>32916.666666666672</v>
      </c>
      <c r="L10" s="42">
        <v>6583.3333333333348</v>
      </c>
      <c r="M10" s="42">
        <v>39500</v>
      </c>
      <c r="N10" s="9"/>
    </row>
    <row r="11" spans="1:14" ht="21" customHeight="1" x14ac:dyDescent="0.25">
      <c r="A11" s="50" t="s">
        <v>14</v>
      </c>
      <c r="B11" s="44" t="s">
        <v>19</v>
      </c>
      <c r="C11" s="45"/>
      <c r="D11" s="10" t="s">
        <v>9</v>
      </c>
      <c r="E11" s="11" t="s">
        <v>11</v>
      </c>
      <c r="F11" s="12"/>
      <c r="G11" s="12"/>
      <c r="H11" s="12"/>
      <c r="I11" s="12"/>
      <c r="J11" s="12"/>
      <c r="K11" s="12"/>
      <c r="L11" s="12"/>
      <c r="M11" s="12"/>
      <c r="N11" s="9"/>
    </row>
    <row r="12" spans="1:14" ht="21" customHeight="1" x14ac:dyDescent="0.25">
      <c r="A12" s="51"/>
      <c r="B12" s="46"/>
      <c r="C12" s="47"/>
      <c r="D12" s="43">
        <f>'Расчет стоимости'!AA7</f>
        <v>61100</v>
      </c>
      <c r="E12" s="43">
        <f>'Расчет стоимости'!AB7</f>
        <v>73320</v>
      </c>
      <c r="F12" s="12"/>
      <c r="G12" s="12"/>
      <c r="H12" s="12"/>
      <c r="I12" s="12"/>
      <c r="J12" s="12"/>
      <c r="K12" s="12"/>
      <c r="L12" s="12"/>
      <c r="M12" s="12"/>
      <c r="N12" s="9"/>
    </row>
    <row r="13" spans="1:14" ht="19.5" customHeight="1" x14ac:dyDescent="0.25">
      <c r="A13" s="8" t="s">
        <v>15</v>
      </c>
      <c r="B13" s="55" t="s">
        <v>13</v>
      </c>
      <c r="C13" s="56"/>
      <c r="D13" s="48">
        <v>2023</v>
      </c>
      <c r="E13" s="49"/>
      <c r="F13" s="9"/>
      <c r="G13" s="9"/>
      <c r="H13" s="9"/>
      <c r="I13" s="9"/>
      <c r="J13" s="9"/>
      <c r="K13" s="9"/>
      <c r="L13" s="9"/>
      <c r="M13" s="9"/>
      <c r="N13" s="9"/>
    </row>
    <row r="14" spans="1:14" ht="19.5" customHeight="1" x14ac:dyDescent="0.25">
      <c r="A14" s="50" t="s">
        <v>16</v>
      </c>
      <c r="B14" s="44" t="s">
        <v>20</v>
      </c>
      <c r="C14" s="45"/>
      <c r="D14" s="10" t="s">
        <v>9</v>
      </c>
      <c r="E14" s="11" t="s">
        <v>11</v>
      </c>
      <c r="F14" s="9"/>
      <c r="G14" s="9"/>
      <c r="H14" s="9"/>
      <c r="I14" s="9"/>
      <c r="J14" s="9"/>
      <c r="K14" s="9"/>
      <c r="L14" s="9"/>
      <c r="M14" s="9"/>
      <c r="N14" s="9"/>
    </row>
    <row r="15" spans="1:14" ht="26.25" customHeight="1" x14ac:dyDescent="0.25">
      <c r="A15" s="51"/>
      <c r="B15" s="46"/>
      <c r="C15" s="47"/>
      <c r="D15" s="43">
        <f>'Расчет стоимости'!AA8</f>
        <v>70541.402895940802</v>
      </c>
      <c r="E15" s="43">
        <f>'Расчет стоимости'!AB8</f>
        <v>84649.683475128957</v>
      </c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</sheetData>
  <mergeCells count="11">
    <mergeCell ref="B14:C15"/>
    <mergeCell ref="D13:E13"/>
    <mergeCell ref="A14:A15"/>
    <mergeCell ref="D6:D8"/>
    <mergeCell ref="B9:C9"/>
    <mergeCell ref="B10:C10"/>
    <mergeCell ref="B13:C13"/>
    <mergeCell ref="A6:A8"/>
    <mergeCell ref="B6:C8"/>
    <mergeCell ref="A11:A12"/>
    <mergeCell ref="B11:C12"/>
  </mergeCells>
  <dataValidations count="1">
    <dataValidation type="list" allowBlank="1" showInputMessage="1" showErrorMessage="1" sqref="D13:E13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J26" sqref="J26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32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6" customWidth="1"/>
    <col min="10" max="10" width="13" style="16" customWidth="1"/>
    <col min="11" max="11" width="7.28515625" style="13" customWidth="1"/>
    <col min="12" max="13" width="13.5703125" style="16" customWidth="1"/>
    <col min="14" max="14" width="7.28515625" style="13" customWidth="1"/>
    <col min="15" max="16" width="13.5703125" style="16" customWidth="1"/>
    <col min="17" max="17" width="7.28515625" style="13" customWidth="1"/>
    <col min="18" max="19" width="13.5703125" style="16" customWidth="1"/>
    <col min="20" max="20" width="7.28515625" style="13" customWidth="1"/>
    <col min="21" max="21" width="13.5703125" style="13" customWidth="1"/>
    <col min="22" max="22" width="13.5703125" style="16" customWidth="1"/>
    <col min="23" max="23" width="7.28515625" style="13" customWidth="1"/>
    <col min="24" max="24" width="13.5703125" style="13" customWidth="1"/>
    <col min="25" max="25" width="13.5703125" style="16" customWidth="1"/>
    <col min="26" max="26" width="7.28515625" style="13" customWidth="1"/>
    <col min="27" max="28" width="13.5703125" style="13" customWidth="1"/>
    <col min="29" max="29" width="9.140625" style="17"/>
    <col min="30" max="30" width="12.42578125" style="17" bestFit="1" customWidth="1"/>
    <col min="31" max="16384" width="9.140625" style="13"/>
  </cols>
  <sheetData>
    <row r="2" spans="1:30" x14ac:dyDescent="0.25">
      <c r="D2" s="14" t="s">
        <v>24</v>
      </c>
      <c r="E2" s="15"/>
      <c r="F2" s="15" t="s">
        <v>39</v>
      </c>
    </row>
    <row r="3" spans="1:30" x14ac:dyDescent="0.25">
      <c r="AB3" s="18" t="s">
        <v>25</v>
      </c>
    </row>
    <row r="4" spans="1:30" s="17" customFormat="1" ht="24" customHeight="1" x14ac:dyDescent="0.25">
      <c r="A4" s="18"/>
      <c r="B4" s="18"/>
      <c r="C4" s="66" t="s">
        <v>0</v>
      </c>
      <c r="D4" s="67" t="s">
        <v>2</v>
      </c>
      <c r="E4" s="67" t="s">
        <v>17</v>
      </c>
      <c r="F4" s="68" t="s">
        <v>26</v>
      </c>
      <c r="G4" s="68" t="s">
        <v>27</v>
      </c>
      <c r="H4" s="66">
        <v>2024</v>
      </c>
      <c r="I4" s="66"/>
      <c r="J4" s="66"/>
      <c r="K4" s="66">
        <v>2025</v>
      </c>
      <c r="L4" s="66"/>
      <c r="M4" s="66"/>
      <c r="N4" s="66">
        <v>2026</v>
      </c>
      <c r="O4" s="66"/>
      <c r="P4" s="66"/>
      <c r="Q4" s="66">
        <v>2027</v>
      </c>
      <c r="R4" s="66"/>
      <c r="S4" s="66"/>
      <c r="T4" s="66">
        <v>2028</v>
      </c>
      <c r="U4" s="66"/>
      <c r="V4" s="66"/>
      <c r="W4" s="66">
        <v>2029</v>
      </c>
      <c r="X4" s="66"/>
      <c r="Y4" s="66"/>
      <c r="Z4" s="63" t="s">
        <v>28</v>
      </c>
      <c r="AA4" s="64"/>
      <c r="AB4" s="65"/>
    </row>
    <row r="5" spans="1:30" s="17" customFormat="1" ht="93.75" customHeight="1" x14ac:dyDescent="0.25">
      <c r="A5" s="18" t="s">
        <v>29</v>
      </c>
      <c r="B5" s="18" t="s">
        <v>30</v>
      </c>
      <c r="C5" s="66"/>
      <c r="D5" s="67"/>
      <c r="E5" s="67"/>
      <c r="F5" s="68"/>
      <c r="G5" s="68"/>
      <c r="H5" s="19" t="s">
        <v>31</v>
      </c>
      <c r="I5" s="20" t="s">
        <v>32</v>
      </c>
      <c r="J5" s="20" t="s">
        <v>33</v>
      </c>
      <c r="K5" s="19" t="s">
        <v>31</v>
      </c>
      <c r="L5" s="20" t="s">
        <v>32</v>
      </c>
      <c r="M5" s="20" t="s">
        <v>33</v>
      </c>
      <c r="N5" s="19" t="s">
        <v>31</v>
      </c>
      <c r="O5" s="20" t="s">
        <v>32</v>
      </c>
      <c r="P5" s="20" t="s">
        <v>33</v>
      </c>
      <c r="Q5" s="19" t="s">
        <v>31</v>
      </c>
      <c r="R5" s="20" t="s">
        <v>32</v>
      </c>
      <c r="S5" s="20" t="s">
        <v>33</v>
      </c>
      <c r="T5" s="19" t="s">
        <v>31</v>
      </c>
      <c r="U5" s="20" t="s">
        <v>32</v>
      </c>
      <c r="V5" s="20" t="s">
        <v>33</v>
      </c>
      <c r="W5" s="19" t="s">
        <v>31</v>
      </c>
      <c r="X5" s="20" t="s">
        <v>32</v>
      </c>
      <c r="Y5" s="20" t="s">
        <v>33</v>
      </c>
      <c r="Z5" s="19" t="s">
        <v>31</v>
      </c>
      <c r="AA5" s="20" t="s">
        <v>32</v>
      </c>
      <c r="AB5" s="20" t="s">
        <v>33</v>
      </c>
    </row>
    <row r="6" spans="1:30" s="17" customFormat="1" ht="90.75" customHeight="1" x14ac:dyDescent="0.25">
      <c r="A6" s="21"/>
      <c r="C6" s="22"/>
      <c r="D6" s="23" t="s">
        <v>39</v>
      </c>
      <c r="E6" s="24" t="s">
        <v>40</v>
      </c>
      <c r="F6" s="25">
        <f>G6/1.2</f>
        <v>30550</v>
      </c>
      <c r="G6" s="25">
        <f>AVERAGE('Анализ рынка'!G10,'Анализ рынка'!J10,'Анализ рынка'!M10)</f>
        <v>36660</v>
      </c>
      <c r="H6" s="26">
        <v>0</v>
      </c>
      <c r="I6" s="26">
        <f>J6/1.2</f>
        <v>0</v>
      </c>
      <c r="J6" s="26">
        <f>$G6*H6</f>
        <v>0</v>
      </c>
      <c r="K6" s="22">
        <v>1</v>
      </c>
      <c r="L6" s="25">
        <f>M6/1.2</f>
        <v>30550</v>
      </c>
      <c r="M6" s="25">
        <f>$G6*K6</f>
        <v>36660</v>
      </c>
      <c r="N6" s="27">
        <v>0</v>
      </c>
      <c r="O6" s="25">
        <f t="shared" ref="O6" si="0">P6/1.2</f>
        <v>0</v>
      </c>
      <c r="P6" s="25">
        <f>$G6*N6</f>
        <v>0</v>
      </c>
      <c r="Q6" s="28">
        <v>1</v>
      </c>
      <c r="R6" s="25">
        <f t="shared" ref="R6" si="1">S6/1.2</f>
        <v>30550</v>
      </c>
      <c r="S6" s="25">
        <f>$G6*Q6</f>
        <v>36660</v>
      </c>
      <c r="T6" s="27">
        <v>0</v>
      </c>
      <c r="U6" s="25">
        <v>0</v>
      </c>
      <c r="V6" s="25">
        <v>0</v>
      </c>
      <c r="W6" s="28">
        <v>0</v>
      </c>
      <c r="X6" s="25">
        <v>0</v>
      </c>
      <c r="Y6" s="25">
        <v>0</v>
      </c>
      <c r="Z6" s="28">
        <f t="shared" ref="Z6:AB6" si="2">SUM(H6+K6+N6+Q6+T6+W6)</f>
        <v>2</v>
      </c>
      <c r="AA6" s="25">
        <f t="shared" si="2"/>
        <v>61100</v>
      </c>
      <c r="AB6" s="25">
        <f t="shared" si="2"/>
        <v>73320</v>
      </c>
      <c r="AD6" s="29"/>
    </row>
    <row r="7" spans="1:30" s="18" customFormat="1" x14ac:dyDescent="0.25">
      <c r="A7" s="30"/>
      <c r="C7" s="31"/>
      <c r="D7" s="32" t="s">
        <v>34</v>
      </c>
      <c r="E7" s="31"/>
      <c r="F7" s="33"/>
      <c r="G7" s="33"/>
      <c r="H7" s="34">
        <f t="shared" ref="H7:Z7" si="3">SUM(H6:H6)</f>
        <v>0</v>
      </c>
      <c r="I7" s="34">
        <f t="shared" si="3"/>
        <v>0</v>
      </c>
      <c r="J7" s="34">
        <f t="shared" si="3"/>
        <v>0</v>
      </c>
      <c r="K7" s="35">
        <f t="shared" si="3"/>
        <v>1</v>
      </c>
      <c r="L7" s="36">
        <f t="shared" si="3"/>
        <v>30550</v>
      </c>
      <c r="M7" s="36">
        <f t="shared" si="3"/>
        <v>36660</v>
      </c>
      <c r="N7" s="35">
        <f t="shared" si="3"/>
        <v>0</v>
      </c>
      <c r="O7" s="36">
        <f t="shared" si="3"/>
        <v>0</v>
      </c>
      <c r="P7" s="36">
        <f t="shared" si="3"/>
        <v>0</v>
      </c>
      <c r="Q7" s="35">
        <f t="shared" si="3"/>
        <v>1</v>
      </c>
      <c r="R7" s="36">
        <f t="shared" si="3"/>
        <v>30550</v>
      </c>
      <c r="S7" s="36">
        <f t="shared" si="3"/>
        <v>36660</v>
      </c>
      <c r="T7" s="35">
        <f t="shared" si="3"/>
        <v>0</v>
      </c>
      <c r="U7" s="36">
        <f t="shared" si="3"/>
        <v>0</v>
      </c>
      <c r="V7" s="36">
        <f t="shared" si="3"/>
        <v>0</v>
      </c>
      <c r="W7" s="35">
        <f t="shared" si="3"/>
        <v>0</v>
      </c>
      <c r="X7" s="36">
        <f t="shared" si="3"/>
        <v>0</v>
      </c>
      <c r="Y7" s="36">
        <f t="shared" si="3"/>
        <v>0</v>
      </c>
      <c r="Z7" s="35">
        <f t="shared" si="3"/>
        <v>2</v>
      </c>
      <c r="AA7" s="36">
        <f t="shared" ref="AA7:AA8" si="4">SUM(I7+L7+O7+R7+U7+X7)</f>
        <v>61100</v>
      </c>
      <c r="AB7" s="36">
        <f>SUM(AB6:AB6)</f>
        <v>73320</v>
      </c>
    </row>
    <row r="8" spans="1:30" s="18" customFormat="1" ht="31.5" x14ac:dyDescent="0.25">
      <c r="A8" s="30"/>
      <c r="C8" s="31"/>
      <c r="D8" s="32" t="s">
        <v>35</v>
      </c>
      <c r="E8" s="31"/>
      <c r="F8" s="33"/>
      <c r="G8" s="33"/>
      <c r="H8" s="34"/>
      <c r="I8" s="34">
        <f>I7*$J$9</f>
        <v>0</v>
      </c>
      <c r="J8" s="34">
        <f>J7*$J$9</f>
        <v>0</v>
      </c>
      <c r="K8" s="31"/>
      <c r="L8" s="36">
        <f>L7*$M$9</f>
        <v>33692.273507804297</v>
      </c>
      <c r="M8" s="36">
        <f>M7*$M$9</f>
        <v>40430.728209365159</v>
      </c>
      <c r="N8" s="31"/>
      <c r="O8" s="36">
        <f>O7*$P$9</f>
        <v>0</v>
      </c>
      <c r="P8" s="36">
        <f>P7*$P$9</f>
        <v>0</v>
      </c>
      <c r="Q8" s="31"/>
      <c r="R8" s="36">
        <f>R7*$S$9</f>
        <v>36849.129388136505</v>
      </c>
      <c r="S8" s="36">
        <f>S7*$S$9</f>
        <v>44218.955265763805</v>
      </c>
      <c r="T8" s="31"/>
      <c r="U8" s="36">
        <f>U7*$V$9</f>
        <v>0</v>
      </c>
      <c r="V8" s="36">
        <f>V7*$V$9</f>
        <v>0</v>
      </c>
      <c r="W8" s="31"/>
      <c r="X8" s="36">
        <f>X7*$Y$9</f>
        <v>0</v>
      </c>
      <c r="Y8" s="36">
        <f>Y7*$Y$9</f>
        <v>0</v>
      </c>
      <c r="Z8" s="31"/>
      <c r="AA8" s="36">
        <f t="shared" si="4"/>
        <v>70541.402895940802</v>
      </c>
      <c r="AB8" s="36">
        <f>SUM(J8+M8+P8+S8+V8+Y8)</f>
        <v>84649.683475128957</v>
      </c>
    </row>
    <row r="9" spans="1:30" s="17" customFormat="1" x14ac:dyDescent="0.25">
      <c r="A9" s="21"/>
      <c r="C9" s="22"/>
      <c r="D9" s="23" t="s">
        <v>36</v>
      </c>
      <c r="E9" s="22"/>
      <c r="F9" s="37"/>
      <c r="G9" s="37"/>
      <c r="H9" s="22"/>
      <c r="I9" s="37"/>
      <c r="J9" s="26">
        <f>E12</f>
        <v>1.0527260918901029</v>
      </c>
      <c r="K9" s="22"/>
      <c r="L9" s="26"/>
      <c r="M9" s="38">
        <f>E12*F12</f>
        <v>1.1028567432996497</v>
      </c>
      <c r="N9" s="22"/>
      <c r="O9" s="37"/>
      <c r="P9" s="37">
        <f>E12*F12*G12</f>
        <v>1.1533671027317158</v>
      </c>
      <c r="Q9" s="22"/>
      <c r="R9" s="37"/>
      <c r="S9" s="37">
        <f>E12*F12*G12*H12</f>
        <v>1.2061908146689526</v>
      </c>
      <c r="T9" s="22"/>
      <c r="U9" s="37"/>
      <c r="V9" s="37">
        <f>E12*F12*G12*H12*I12</f>
        <v>1.2614338296504841</v>
      </c>
      <c r="W9" s="22"/>
      <c r="X9" s="37"/>
      <c r="Y9" s="37">
        <f>E12*F12*G12*H12*I12*J12</f>
        <v>1.3192069507040696</v>
      </c>
      <c r="Z9" s="31"/>
      <c r="AA9" s="31"/>
      <c r="AB9" s="33"/>
    </row>
    <row r="10" spans="1:30" x14ac:dyDescent="0.25">
      <c r="M10" s="39"/>
    </row>
    <row r="11" spans="1:30" x14ac:dyDescent="0.25">
      <c r="D11" s="23" t="s">
        <v>37</v>
      </c>
      <c r="E11" s="22">
        <v>2024</v>
      </c>
      <c r="F11" s="22">
        <v>2025</v>
      </c>
      <c r="G11" s="22">
        <v>2026</v>
      </c>
      <c r="H11" s="22">
        <v>2027</v>
      </c>
      <c r="I11" s="22">
        <v>2028</v>
      </c>
      <c r="J11" s="22">
        <v>2029</v>
      </c>
    </row>
    <row r="12" spans="1:30" x14ac:dyDescent="0.25">
      <c r="D12" s="24" t="s">
        <v>38</v>
      </c>
      <c r="E12" s="40">
        <v>1.0527260918901029</v>
      </c>
      <c r="F12" s="40">
        <v>1.0476198431821333</v>
      </c>
      <c r="G12" s="40">
        <v>1.0457995653006968</v>
      </c>
      <c r="H12" s="40">
        <v>1.0457995653006968</v>
      </c>
      <c r="I12" s="40">
        <v>1.0457995653006968</v>
      </c>
      <c r="J12" s="40">
        <v>1.0457995653006968</v>
      </c>
    </row>
    <row r="13" spans="1:30" s="16" customFormat="1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N13" s="13"/>
      <c r="Q13" s="13"/>
      <c r="T13" s="13"/>
      <c r="U13" s="13"/>
      <c r="W13" s="13"/>
      <c r="X13" s="13"/>
      <c r="Z13" s="13"/>
      <c r="AA13" s="13"/>
      <c r="AB13" s="13"/>
      <c r="AC13" s="17"/>
      <c r="AD13" s="17"/>
    </row>
  </sheetData>
  <mergeCells count="12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2024-01-15T07:15:08Z</dcterms:modified>
</cp:coreProperties>
</file>