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Семирягина_СА\СБ\Западный_филиал\O_25-1-08-0-11-04-0-0022\"/>
    </mc:Choice>
  </mc:AlternateContent>
  <xr:revisionPtr revIDLastSave="0" documentId="13_ncr:1_{28334494-A0B4-4B50-8142-832AF32E2E58}" xr6:coauthVersionLast="36" xr6:coauthVersionMax="36" xr10:uidLastSave="{00000000-0000-0000-0000-000000000000}"/>
  <bookViews>
    <workbookView xWindow="0" yWindow="0" windowWidth="28800" windowHeight="12225" xr2:uid="{90088CAD-5DF0-40F3-A889-84912AAFAB30}"/>
  </bookViews>
  <sheets>
    <sheet name="Лист1" sheetId="2" r:id="rId1"/>
  </sheets>
  <definedNames>
    <definedName name="_Hlk150864547" localSheetId="0">Лист1!$M$11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4" i="2" l="1"/>
  <c r="Y14" i="2"/>
  <c r="X14" i="2"/>
  <c r="W14" i="2"/>
  <c r="V14" i="2" s="1"/>
  <c r="F14" i="2" s="1"/>
  <c r="G14" i="2" s="1"/>
  <c r="P14" i="2"/>
  <c r="K14" i="2" l="1"/>
  <c r="J14" i="2"/>
  <c r="I14" i="2"/>
  <c r="H14" i="2"/>
  <c r="V15" i="2" l="1"/>
  <c r="F15" i="2" l="1"/>
  <c r="G15" i="2" s="1"/>
  <c r="W13" i="2"/>
  <c r="P13" i="2"/>
  <c r="J15" i="2" l="1"/>
  <c r="I15" i="2"/>
  <c r="H15" i="2"/>
  <c r="K15" i="2"/>
  <c r="X13" i="2" l="1"/>
  <c r="V13" i="2" s="1"/>
  <c r="F13" i="2" s="1"/>
  <c r="G13" i="2" s="1"/>
  <c r="Y13" i="2"/>
  <c r="Z13" i="2"/>
  <c r="G16" i="2" l="1"/>
  <c r="G17" i="2" s="1"/>
  <c r="G18" i="2" s="1"/>
  <c r="I13" i="2"/>
  <c r="H13" i="2"/>
  <c r="J13" i="2" l="1"/>
  <c r="K13" i="2"/>
  <c r="H16" i="2"/>
  <c r="H17" i="2" s="1"/>
  <c r="H18" i="2" l="1"/>
  <c r="J16" i="2"/>
  <c r="J17" i="2" s="1"/>
  <c r="I16" i="2"/>
  <c r="I17" i="2" s="1"/>
  <c r="K16" i="2"/>
  <c r="K17" i="2" s="1"/>
  <c r="K18" i="2" l="1"/>
  <c r="I18" i="2"/>
  <c r="J18" i="2"/>
</calcChain>
</file>

<file path=xl/sharedStrings.xml><?xml version="1.0" encoding="utf-8"?>
<sst xmlns="http://schemas.openxmlformats.org/spreadsheetml/2006/main" count="68" uniqueCount="45">
  <si>
    <t>Расчёт полной стоимости объекта на базе объектов - аналогов</t>
  </si>
  <si>
    <t xml:space="preserve">Идентификатор: </t>
  </si>
  <si>
    <t>Год ввода в эксплуатацию:</t>
  </si>
  <si>
    <t>2026г.</t>
  </si>
  <si>
    <t>№ п/п</t>
  </si>
  <si>
    <t>Вид работ</t>
  </si>
  <si>
    <t>Технические характеристики инвестиционного проекта</t>
  </si>
  <si>
    <t>ПИР</t>
  </si>
  <si>
    <t>СМР</t>
  </si>
  <si>
    <t>Оборудование</t>
  </si>
  <si>
    <t>Прочие</t>
  </si>
  <si>
    <t>Наименование объекта-аналога</t>
  </si>
  <si>
    <t>Технические характеристики 
объекта - аналога</t>
  </si>
  <si>
    <t>Технические характеристики</t>
  </si>
  <si>
    <t>Количество</t>
  </si>
  <si>
    <t>Ед. изм.</t>
  </si>
  <si>
    <t>документ об утверждении ПСД</t>
  </si>
  <si>
    <t>Создание системы видеонаблюдения</t>
  </si>
  <si>
    <t xml:space="preserve"> ед.</t>
  </si>
  <si>
    <t xml:space="preserve">Создание системы передачи данных </t>
  </si>
  <si>
    <t>ед.</t>
  </si>
  <si>
    <t>Индексы-дефляторы</t>
  </si>
  <si>
    <t>Всего
 (гр. 4*гр.6)</t>
  </si>
  <si>
    <t>Итого оценка полной стоимости инвестиционного проекта в прогнозных ценах, тыс. руб. с НДС</t>
  </si>
  <si>
    <t>Сумма в ценах составления сметной документации (2021 год)</t>
  </si>
  <si>
    <t>Киров, Создание системы телевизионного наблюдения на высоковольтной подстанции ПС Ладога (21-1-10-1-11-04-2-0096)</t>
  </si>
  <si>
    <t>Киров, Создание системы инженерных средств защиты на высоковольтной подстанции ПС Ладога (21-1-10-1-11-04-2-0095)</t>
  </si>
  <si>
    <t>Видеокамера</t>
  </si>
  <si>
    <t>Система сбора, обработки и отображения информации</t>
  </si>
  <si>
    <t>Приказ от 21.02.2022 № 25-3 о/д</t>
  </si>
  <si>
    <t>-</t>
  </si>
  <si>
    <t>Полная сметная стоимость в ценах 2023 года, тыс. руб. без НДС</t>
  </si>
  <si>
    <t>ССРСС, Локальная смета</t>
  </si>
  <si>
    <t xml:space="preserve">Оценка полной стоимости инвестиционного проекта в ценах 2023 года, тыс. руб. без НДС
</t>
  </si>
  <si>
    <t>Объект аналог / ССР</t>
  </si>
  <si>
    <t>Стоимость едицицы физических параметров тыс. руб. без НДС в соответствии с объектом аналогом  / ССР
(гр. 22/гр.14)</t>
  </si>
  <si>
    <t>Полная сметная стоимость в соответствии с утвержденной проектной документацией, тыс. руб. без НДС (в ценах 2021 года)</t>
  </si>
  <si>
    <t>Итого оценка полной стоимости инвестиционного проекта в ценах 2023г., тыс. руб. без НДС</t>
  </si>
  <si>
    <t>Итого оценка полной стоимости инвестиционного проекта в ценах, тыс. руб. без НДС</t>
  </si>
  <si>
    <t>Сумма в ценах 2023 года</t>
  </si>
  <si>
    <t>Создание системы инженерно-защитных сооружений (ограждение бетонное)</t>
  </si>
  <si>
    <t>Ограждение бетонное</t>
  </si>
  <si>
    <t>м.п.</t>
  </si>
  <si>
    <t>Инвестиционный проект: Модернизация АБК РЭС Западного филиала в части оснащения инженерно-техническими системами охраны</t>
  </si>
  <si>
    <t>O_25-1-08-0-11-04-0-0022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</si>
</sst>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000"/>
  </numFmts>
  <fonts count="15" x14ac:knownFonts="1">
    <font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2" applyFont="1" applyAlignment="1" applyProtection="1">
      <alignment horizontal="left"/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5" fillId="0" borderId="1" xfId="0" applyFont="1" applyBorder="1"/>
    <xf numFmtId="0" fontId="5" fillId="0" borderId="0" xfId="0" applyFont="1" applyBorder="1" applyAlignment="1">
      <alignment horizontal="center" vertical="center"/>
    </xf>
    <xf numFmtId="0" fontId="5" fillId="0" borderId="2" xfId="0" applyFont="1" applyBorder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8" fillId="0" borderId="3" xfId="0" applyFont="1" applyBorder="1" applyAlignment="1">
      <alignment vertical="center" wrapText="1"/>
    </xf>
    <xf numFmtId="43" fontId="8" fillId="0" borderId="3" xfId="1" applyFont="1" applyBorder="1" applyAlignment="1">
      <alignment vertical="center" wrapText="1"/>
    </xf>
    <xf numFmtId="43" fontId="8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/>
    <xf numFmtId="164" fontId="8" fillId="0" borderId="3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5BE5201B-0E5F-4235-870D-9CA91742E75A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DB615-8856-4DE1-A270-8D6EA3C47266}">
  <sheetPr>
    <pageSetUpPr fitToPage="1"/>
  </sheetPr>
  <dimension ref="A2:Z24"/>
  <sheetViews>
    <sheetView tabSelected="1" zoomScale="80" zoomScaleNormal="80" workbookViewId="0">
      <selection activeCell="C5" sqref="C5"/>
    </sheetView>
  </sheetViews>
  <sheetFormatPr defaultRowHeight="12.75" x14ac:dyDescent="0.2"/>
  <cols>
    <col min="1" max="1" width="12.33203125" style="1" customWidth="1"/>
    <col min="2" max="2" width="28" style="2" customWidth="1"/>
    <col min="3" max="3" width="19.83203125" style="2" customWidth="1"/>
    <col min="4" max="4" width="12.83203125" style="1" customWidth="1"/>
    <col min="5" max="5" width="10.83203125" style="2" customWidth="1"/>
    <col min="6" max="6" width="17.33203125" style="2" customWidth="1"/>
    <col min="7" max="7" width="12.83203125" style="2" customWidth="1"/>
    <col min="8" max="10" width="13.6640625" style="2" customWidth="1"/>
    <col min="11" max="11" width="14.1640625" style="2" customWidth="1"/>
    <col min="12" max="12" width="34" style="2" customWidth="1"/>
    <col min="13" max="13" width="20.1640625" style="2" customWidth="1"/>
    <col min="14" max="14" width="10.33203125" style="2" customWidth="1"/>
    <col min="15" max="15" width="12.33203125" style="2" customWidth="1"/>
    <col min="16" max="16" width="14.5" style="2" customWidth="1"/>
    <col min="17" max="17" width="9.83203125" style="2" customWidth="1"/>
    <col min="18" max="18" width="13.33203125" style="2" customWidth="1"/>
    <col min="19" max="19" width="9" style="2" customWidth="1"/>
    <col min="20" max="20" width="9.1640625" style="2" customWidth="1"/>
    <col min="21" max="21" width="20.5" style="2" customWidth="1"/>
    <col min="22" max="22" width="15.5" style="2" customWidth="1"/>
    <col min="23" max="26" width="10.33203125" style="2" customWidth="1"/>
    <col min="27" max="16384" width="9.33203125" style="2"/>
  </cols>
  <sheetData>
    <row r="2" spans="1:26" s="4" customFormat="1" ht="15" x14ac:dyDescent="0.25">
      <c r="A2" s="3" t="s">
        <v>0</v>
      </c>
      <c r="D2" s="5"/>
    </row>
    <row r="3" spans="1:26" s="4" customFormat="1" ht="10.5" customHeight="1" x14ac:dyDescent="0.25">
      <c r="A3" s="6"/>
      <c r="D3" s="5"/>
    </row>
    <row r="4" spans="1:26" s="8" customFormat="1" ht="21.75" customHeight="1" x14ac:dyDescent="0.2">
      <c r="A4" s="34" t="s">
        <v>43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7"/>
    </row>
    <row r="5" spans="1:26" s="4" customFormat="1" ht="21.75" customHeight="1" x14ac:dyDescent="0.25">
      <c r="A5" s="9" t="s">
        <v>1</v>
      </c>
      <c r="C5" s="10" t="s">
        <v>44</v>
      </c>
      <c r="D5" s="5"/>
      <c r="M5" s="8"/>
      <c r="N5" s="8"/>
      <c r="U5" s="11"/>
    </row>
    <row r="6" spans="1:26" s="4" customFormat="1" ht="21.75" customHeight="1" x14ac:dyDescent="0.25">
      <c r="A6" s="9" t="s">
        <v>2</v>
      </c>
      <c r="D6" s="12" t="s">
        <v>3</v>
      </c>
      <c r="M6" s="8"/>
      <c r="N6" s="8"/>
    </row>
    <row r="7" spans="1:26" x14ac:dyDescent="0.2">
      <c r="A7" s="2"/>
    </row>
    <row r="8" spans="1:26" x14ac:dyDescent="0.2">
      <c r="A8" s="13"/>
    </row>
    <row r="9" spans="1:26" ht="24.75" customHeight="1" x14ac:dyDescent="0.2">
      <c r="A9" s="36" t="s">
        <v>4</v>
      </c>
      <c r="B9" s="36" t="s">
        <v>5</v>
      </c>
      <c r="C9" s="37" t="s">
        <v>6</v>
      </c>
      <c r="D9" s="38"/>
      <c r="E9" s="39"/>
      <c r="F9" s="36" t="s">
        <v>35</v>
      </c>
      <c r="G9" s="37" t="s">
        <v>33</v>
      </c>
      <c r="H9" s="38"/>
      <c r="I9" s="38"/>
      <c r="J9" s="38"/>
      <c r="K9" s="39"/>
      <c r="L9" s="36" t="s">
        <v>34</v>
      </c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</row>
    <row r="10" spans="1:26" ht="41.25" customHeight="1" x14ac:dyDescent="0.2">
      <c r="A10" s="36"/>
      <c r="B10" s="36"/>
      <c r="C10" s="40"/>
      <c r="D10" s="41"/>
      <c r="E10" s="42"/>
      <c r="F10" s="36"/>
      <c r="G10" s="40"/>
      <c r="H10" s="41"/>
      <c r="I10" s="41"/>
      <c r="J10" s="41"/>
      <c r="K10" s="42"/>
      <c r="L10" s="36" t="s">
        <v>11</v>
      </c>
      <c r="M10" s="36" t="s">
        <v>12</v>
      </c>
      <c r="N10" s="36"/>
      <c r="O10" s="36"/>
      <c r="P10" s="47" t="s">
        <v>36</v>
      </c>
      <c r="Q10" s="48"/>
      <c r="R10" s="48"/>
      <c r="S10" s="48"/>
      <c r="T10" s="48"/>
      <c r="U10" s="49"/>
      <c r="V10" s="36" t="s">
        <v>31</v>
      </c>
      <c r="W10" s="36"/>
      <c r="X10" s="36"/>
      <c r="Y10" s="36"/>
      <c r="Z10" s="36"/>
    </row>
    <row r="11" spans="1:26" ht="68.25" customHeight="1" x14ac:dyDescent="0.2">
      <c r="A11" s="36"/>
      <c r="B11" s="36"/>
      <c r="C11" s="31" t="s">
        <v>13</v>
      </c>
      <c r="D11" s="31" t="s">
        <v>14</v>
      </c>
      <c r="E11" s="31" t="s">
        <v>15</v>
      </c>
      <c r="F11" s="36"/>
      <c r="G11" s="31" t="s">
        <v>22</v>
      </c>
      <c r="H11" s="27" t="s">
        <v>7</v>
      </c>
      <c r="I11" s="27" t="s">
        <v>8</v>
      </c>
      <c r="J11" s="27" t="s">
        <v>9</v>
      </c>
      <c r="K11" s="27" t="s">
        <v>10</v>
      </c>
      <c r="L11" s="36"/>
      <c r="M11" s="31" t="s">
        <v>13</v>
      </c>
      <c r="N11" s="31" t="s">
        <v>14</v>
      </c>
      <c r="O11" s="31" t="s">
        <v>15</v>
      </c>
      <c r="P11" s="19" t="s">
        <v>24</v>
      </c>
      <c r="Q11" s="31" t="s">
        <v>7</v>
      </c>
      <c r="R11" s="31" t="s">
        <v>8</v>
      </c>
      <c r="S11" s="31" t="s">
        <v>9</v>
      </c>
      <c r="T11" s="31" t="s">
        <v>10</v>
      </c>
      <c r="U11" s="31" t="s">
        <v>16</v>
      </c>
      <c r="V11" s="19" t="s">
        <v>39</v>
      </c>
      <c r="W11" s="31" t="s">
        <v>7</v>
      </c>
      <c r="X11" s="31" t="s">
        <v>8</v>
      </c>
      <c r="Y11" s="31" t="s">
        <v>9</v>
      </c>
      <c r="Z11" s="31" t="s">
        <v>10</v>
      </c>
    </row>
    <row r="12" spans="1:26" x14ac:dyDescent="0.2">
      <c r="A12" s="31">
        <v>1</v>
      </c>
      <c r="B12" s="31">
        <v>2</v>
      </c>
      <c r="C12" s="31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  <c r="I12" s="31">
        <v>9</v>
      </c>
      <c r="J12" s="31">
        <v>10</v>
      </c>
      <c r="K12" s="31">
        <v>11</v>
      </c>
      <c r="L12" s="31">
        <v>12</v>
      </c>
      <c r="M12" s="31">
        <v>13</v>
      </c>
      <c r="N12" s="31">
        <v>14</v>
      </c>
      <c r="O12" s="31">
        <v>15</v>
      </c>
      <c r="P12" s="31">
        <v>16</v>
      </c>
      <c r="Q12" s="31">
        <v>17</v>
      </c>
      <c r="R12" s="31">
        <v>18</v>
      </c>
      <c r="S12" s="31">
        <v>19</v>
      </c>
      <c r="T12" s="31">
        <v>20</v>
      </c>
      <c r="U12" s="31">
        <v>21</v>
      </c>
      <c r="V12" s="31">
        <v>22</v>
      </c>
      <c r="W12" s="31">
        <v>23</v>
      </c>
      <c r="X12" s="31">
        <v>24</v>
      </c>
      <c r="Y12" s="31">
        <v>25</v>
      </c>
      <c r="Z12" s="31">
        <v>26</v>
      </c>
    </row>
    <row r="13" spans="1:26" s="18" customFormat="1" ht="75" customHeight="1" x14ac:dyDescent="0.2">
      <c r="A13" s="31">
        <v>1</v>
      </c>
      <c r="B13" s="15" t="s">
        <v>17</v>
      </c>
      <c r="C13" s="15" t="s">
        <v>27</v>
      </c>
      <c r="D13" s="28">
        <v>6</v>
      </c>
      <c r="E13" s="31" t="s">
        <v>18</v>
      </c>
      <c r="F13" s="16">
        <f>V13/N13</f>
        <v>153.76460202698681</v>
      </c>
      <c r="G13" s="17">
        <f>F13*D13</f>
        <v>922.58761216192079</v>
      </c>
      <c r="H13" s="17">
        <f>Q13/$P13*$G13</f>
        <v>116.91345159524768</v>
      </c>
      <c r="I13" s="17">
        <f>R13/$P13*$G13</f>
        <v>102.89945428208917</v>
      </c>
      <c r="J13" s="17">
        <f t="shared" ref="J13:K13" si="0">S13/$P13*$G13</f>
        <v>667.37782343907054</v>
      </c>
      <c r="K13" s="17">
        <f t="shared" si="0"/>
        <v>35.396882845513446</v>
      </c>
      <c r="L13" s="29" t="s">
        <v>25</v>
      </c>
      <c r="M13" s="29" t="s">
        <v>27</v>
      </c>
      <c r="N13" s="28">
        <v>11</v>
      </c>
      <c r="O13" s="31" t="s">
        <v>18</v>
      </c>
      <c r="P13" s="30">
        <f>Q13+R13+S13+T13</f>
        <v>1379.3927087255784</v>
      </c>
      <c r="Q13" s="30">
        <v>174.80135279999999</v>
      </c>
      <c r="R13" s="30">
        <v>153.84853979986403</v>
      </c>
      <c r="S13" s="30">
        <v>997.81970999999999</v>
      </c>
      <c r="T13" s="30">
        <v>52.923106125714384</v>
      </c>
      <c r="U13" s="29" t="s">
        <v>29</v>
      </c>
      <c r="V13" s="30">
        <f>W13+X13+Y13+Z13</f>
        <v>1691.4106222968549</v>
      </c>
      <c r="W13" s="30">
        <f t="shared" ref="W13:Z14" si="1">Q13*$B$21*$C$21</f>
        <v>214.34132792462071</v>
      </c>
      <c r="X13" s="30">
        <f t="shared" si="1"/>
        <v>188.64899951716345</v>
      </c>
      <c r="Y13" s="30">
        <f t="shared" si="1"/>
        <v>1223.5260096382958</v>
      </c>
      <c r="Z13" s="30">
        <f t="shared" si="1"/>
        <v>64.894285216774648</v>
      </c>
    </row>
    <row r="14" spans="1:26" s="18" customFormat="1" ht="75" customHeight="1" x14ac:dyDescent="0.2">
      <c r="A14" s="32">
        <v>2</v>
      </c>
      <c r="B14" s="15" t="s">
        <v>40</v>
      </c>
      <c r="C14" s="15" t="s">
        <v>41</v>
      </c>
      <c r="D14" s="28">
        <v>100</v>
      </c>
      <c r="E14" s="32" t="s">
        <v>42</v>
      </c>
      <c r="F14" s="16">
        <f>V14/N14</f>
        <v>15.940115263457253</v>
      </c>
      <c r="G14" s="33">
        <f>F14*D14</f>
        <v>1594.0115263457253</v>
      </c>
      <c r="H14" s="17">
        <f>Q14/$P14*$G14</f>
        <v>10.386586398159025</v>
      </c>
      <c r="I14" s="17">
        <f>R14/$P14*$G14</f>
        <v>1520.6816209793287</v>
      </c>
      <c r="J14" s="17">
        <f>S14/$P14*$G14</f>
        <v>0</v>
      </c>
      <c r="K14" s="17">
        <f>T14/$P14*$G14</f>
        <v>62.943318968237691</v>
      </c>
      <c r="L14" s="29" t="s">
        <v>26</v>
      </c>
      <c r="M14" s="29" t="s">
        <v>41</v>
      </c>
      <c r="N14" s="28">
        <v>153</v>
      </c>
      <c r="O14" s="32" t="s">
        <v>42</v>
      </c>
      <c r="P14" s="30">
        <f>Q14+R14+S14+T14</f>
        <v>1988.9403599360182</v>
      </c>
      <c r="Q14" s="30">
        <v>12.959944484604927</v>
      </c>
      <c r="R14" s="30">
        <v>1897.4423964878656</v>
      </c>
      <c r="S14" s="30">
        <v>0</v>
      </c>
      <c r="T14" s="30">
        <v>78.538018963547756</v>
      </c>
      <c r="U14" s="29" t="s">
        <v>29</v>
      </c>
      <c r="V14" s="30">
        <f>W14+X14+Y14+Z14</f>
        <v>2438.8376353089598</v>
      </c>
      <c r="W14" s="30">
        <f t="shared" si="1"/>
        <v>15.891477189183311</v>
      </c>
      <c r="X14" s="30">
        <f t="shared" si="1"/>
        <v>2326.6428800983731</v>
      </c>
      <c r="Y14" s="30">
        <f t="shared" si="1"/>
        <v>0</v>
      </c>
      <c r="Z14" s="30">
        <f t="shared" si="1"/>
        <v>96.303278021403671</v>
      </c>
    </row>
    <row r="15" spans="1:26" ht="56.25" customHeight="1" x14ac:dyDescent="0.2">
      <c r="A15" s="31">
        <v>3</v>
      </c>
      <c r="B15" s="29" t="s">
        <v>19</v>
      </c>
      <c r="C15" s="29" t="s">
        <v>28</v>
      </c>
      <c r="D15" s="28">
        <v>4</v>
      </c>
      <c r="E15" s="31" t="s">
        <v>20</v>
      </c>
      <c r="F15" s="16">
        <f>V15/N15</f>
        <v>369.305757062</v>
      </c>
      <c r="G15" s="17">
        <f>F15*D15</f>
        <v>1477.223028248</v>
      </c>
      <c r="H15" s="17">
        <f>W15/$V15*$G15</f>
        <v>68.680000000000007</v>
      </c>
      <c r="I15" s="17">
        <f>X15/$V15*$G15</f>
        <v>381.31999999999994</v>
      </c>
      <c r="J15" s="17">
        <f>Y15/$V15*$G15</f>
        <v>670.44</v>
      </c>
      <c r="K15" s="17">
        <f>Z15/$V15*$G15</f>
        <v>356.78302824800005</v>
      </c>
      <c r="L15" s="29" t="s">
        <v>30</v>
      </c>
      <c r="M15" s="29" t="s">
        <v>28</v>
      </c>
      <c r="N15" s="28">
        <v>1</v>
      </c>
      <c r="O15" s="31" t="s">
        <v>20</v>
      </c>
      <c r="P15" s="30" t="s">
        <v>30</v>
      </c>
      <c r="Q15" s="30" t="s">
        <v>30</v>
      </c>
      <c r="R15" s="30" t="s">
        <v>30</v>
      </c>
      <c r="S15" s="30" t="s">
        <v>30</v>
      </c>
      <c r="T15" s="30" t="s">
        <v>30</v>
      </c>
      <c r="U15" s="29" t="s">
        <v>32</v>
      </c>
      <c r="V15" s="30">
        <f>W15+X15+Y15+Z15</f>
        <v>369.305757062</v>
      </c>
      <c r="W15" s="30">
        <v>17.170000000000002</v>
      </c>
      <c r="X15" s="30">
        <v>95.33</v>
      </c>
      <c r="Y15" s="30">
        <v>167.61</v>
      </c>
      <c r="Z15" s="30">
        <v>89.195757062000013</v>
      </c>
    </row>
    <row r="16" spans="1:26" ht="18.75" customHeight="1" x14ac:dyDescent="0.2">
      <c r="A16" s="43" t="s">
        <v>37</v>
      </c>
      <c r="B16" s="44"/>
      <c r="C16" s="44"/>
      <c r="D16" s="44"/>
      <c r="E16" s="44"/>
      <c r="F16" s="44"/>
      <c r="G16" s="20">
        <f>SUM(G13:G15)</f>
        <v>3993.8221667556459</v>
      </c>
      <c r="H16" s="20">
        <f>SUM(H13:H15)</f>
        <v>195.98003799340671</v>
      </c>
      <c r="I16" s="20">
        <f>SUM(I13:I15)</f>
        <v>2004.9010752614179</v>
      </c>
      <c r="J16" s="20">
        <f>SUM(J13:J15)</f>
        <v>1337.8178234390707</v>
      </c>
      <c r="K16" s="20">
        <f>SUM(K13:K15)</f>
        <v>455.1232300617512</v>
      </c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</row>
    <row r="17" spans="1:22" s="25" customFormat="1" ht="28.5" customHeight="1" x14ac:dyDescent="0.2">
      <c r="A17" s="45" t="s">
        <v>38</v>
      </c>
      <c r="B17" s="46"/>
      <c r="C17" s="46"/>
      <c r="D17" s="46"/>
      <c r="E17" s="46"/>
      <c r="F17" s="46"/>
      <c r="G17" s="21">
        <f>G16*$D$21*$E$21*$F$21</f>
        <v>4606.3431012966503</v>
      </c>
      <c r="H17" s="21">
        <f>H16*$D$21*$E$21*$F$21</f>
        <v>226.03692861370649</v>
      </c>
      <c r="I17" s="21">
        <f>I16*$D$21*$E$21*$F$21</f>
        <v>2312.3869444379566</v>
      </c>
      <c r="J17" s="21">
        <f>J16*$D$21*$E$21*$F$21</f>
        <v>1542.995067002767</v>
      </c>
      <c r="K17" s="21">
        <f>K16*$D$21*$E$21*$F$21</f>
        <v>524.92416124222063</v>
      </c>
      <c r="L17" s="22"/>
      <c r="M17" s="22"/>
      <c r="N17" s="23"/>
      <c r="O17" s="23"/>
      <c r="P17" s="23"/>
      <c r="Q17" s="23"/>
      <c r="R17" s="23"/>
      <c r="S17" s="23"/>
      <c r="T17" s="23"/>
      <c r="U17" s="23"/>
      <c r="V17" s="24"/>
    </row>
    <row r="18" spans="1:22" s="25" customFormat="1" ht="28.5" customHeight="1" x14ac:dyDescent="0.2">
      <c r="A18" s="45" t="s">
        <v>23</v>
      </c>
      <c r="B18" s="46"/>
      <c r="C18" s="46"/>
      <c r="D18" s="46"/>
      <c r="E18" s="46"/>
      <c r="F18" s="46"/>
      <c r="G18" s="21">
        <f>G17*1.2</f>
        <v>5527.6117215559798</v>
      </c>
      <c r="H18" s="21">
        <f t="shared" ref="H18:K18" si="2">H17*1.2</f>
        <v>271.24431433644776</v>
      </c>
      <c r="I18" s="21">
        <f t="shared" si="2"/>
        <v>2774.8643333255477</v>
      </c>
      <c r="J18" s="21">
        <f t="shared" si="2"/>
        <v>1851.5940804033203</v>
      </c>
      <c r="K18" s="21">
        <f t="shared" si="2"/>
        <v>629.90899349066478</v>
      </c>
      <c r="L18" s="22"/>
      <c r="M18" s="22"/>
      <c r="N18" s="23"/>
      <c r="O18" s="23"/>
      <c r="P18" s="23"/>
      <c r="Q18" s="23"/>
      <c r="R18" s="23"/>
      <c r="S18" s="23"/>
      <c r="T18" s="23"/>
      <c r="U18" s="23"/>
      <c r="V18" s="24"/>
    </row>
    <row r="20" spans="1:22" ht="30" customHeight="1" x14ac:dyDescent="0.2">
      <c r="A20" s="15" t="s">
        <v>21</v>
      </c>
      <c r="B20" s="31">
        <v>2022</v>
      </c>
      <c r="C20" s="31">
        <v>2023</v>
      </c>
      <c r="D20" s="31">
        <v>2024</v>
      </c>
      <c r="E20" s="31">
        <v>2025</v>
      </c>
      <c r="F20" s="31">
        <v>2026</v>
      </c>
    </row>
    <row r="21" spans="1:22" x14ac:dyDescent="0.2">
      <c r="B21" s="26">
        <v>1.1463142733059399</v>
      </c>
      <c r="C21" s="26">
        <v>1.06968874824043</v>
      </c>
      <c r="D21" s="26">
        <v>1.0527260918901</v>
      </c>
      <c r="E21" s="26">
        <v>1.04761984318213</v>
      </c>
      <c r="F21" s="26">
        <v>1.0457995653007002</v>
      </c>
    </row>
    <row r="24" spans="1:22" x14ac:dyDescent="0.2">
      <c r="D24" s="2"/>
    </row>
  </sheetData>
  <mergeCells count="14">
    <mergeCell ref="A16:F16"/>
    <mergeCell ref="A17:F17"/>
    <mergeCell ref="A18:F18"/>
    <mergeCell ref="V10:Z10"/>
    <mergeCell ref="L9:Z9"/>
    <mergeCell ref="M10:O10"/>
    <mergeCell ref="P10:U10"/>
    <mergeCell ref="A4:L4"/>
    <mergeCell ref="A9:A11"/>
    <mergeCell ref="B9:B11"/>
    <mergeCell ref="C9:E10"/>
    <mergeCell ref="F9:F11"/>
    <mergeCell ref="G9:K10"/>
    <mergeCell ref="L10:L11"/>
  </mergeCells>
  <pageMargins left="0" right="0" top="0.74803149606299213" bottom="0.74803149606299213" header="0.31496062992125984" footer="0.31496062992125984"/>
  <pageSetup paperSize="8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Лист1!_Hlk150864547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Зайнуллина Зульфия Раиновна</dc:creator>
  <cp:lastModifiedBy>Семирягина Светлана Александровна</cp:lastModifiedBy>
  <cp:lastPrinted>2023-11-15T06:19:08Z</cp:lastPrinted>
  <dcterms:created xsi:type="dcterms:W3CDTF">2023-11-15T06:08:04Z</dcterms:created>
  <dcterms:modified xsi:type="dcterms:W3CDTF">2024-01-11T08:05:10Z</dcterms:modified>
</cp:coreProperties>
</file>