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8_{B6EC472A-C468-4AF1-924F-D492E0BFB482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стоимости'!$A$5:$AD$12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" i="4" l="1"/>
  <c r="V13" i="4"/>
  <c r="S13" i="4"/>
  <c r="P13" i="4"/>
  <c r="M13" i="4"/>
  <c r="L6" i="4" l="1"/>
  <c r="E16" i="3"/>
  <c r="D16" i="3"/>
  <c r="J12" i="4" l="1"/>
  <c r="I12" i="4"/>
  <c r="W11" i="4"/>
  <c r="T11" i="4"/>
  <c r="Q11" i="4"/>
  <c r="N11" i="4"/>
  <c r="K11" i="4"/>
  <c r="Z10" i="4"/>
  <c r="Y10" i="4"/>
  <c r="X10" i="4" s="1"/>
  <c r="V10" i="4"/>
  <c r="U10" i="4" s="1"/>
  <c r="S10" i="4"/>
  <c r="R10" i="4" s="1"/>
  <c r="P10" i="4"/>
  <c r="O10" i="4" s="1"/>
  <c r="M10" i="4"/>
  <c r="L10" i="4" s="1"/>
  <c r="J10" i="4"/>
  <c r="I10" i="4" s="1"/>
  <c r="F10" i="4"/>
  <c r="Z9" i="4"/>
  <c r="Y9" i="4"/>
  <c r="X9" i="4" s="1"/>
  <c r="V9" i="4"/>
  <c r="U9" i="4" s="1"/>
  <c r="S9" i="4"/>
  <c r="R9" i="4" s="1"/>
  <c r="P9" i="4"/>
  <c r="O9" i="4" s="1"/>
  <c r="M9" i="4"/>
  <c r="L9" i="4" s="1"/>
  <c r="J9" i="4"/>
  <c r="I9" i="4"/>
  <c r="F9" i="4"/>
  <c r="Z8" i="4"/>
  <c r="Y8" i="4"/>
  <c r="X8" i="4" s="1"/>
  <c r="V8" i="4"/>
  <c r="U8" i="4"/>
  <c r="S8" i="4"/>
  <c r="R8" i="4" s="1"/>
  <c r="P8" i="4"/>
  <c r="O8" i="4" s="1"/>
  <c r="M8" i="4"/>
  <c r="L8" i="4" s="1"/>
  <c r="J8" i="4"/>
  <c r="I8" i="4" s="1"/>
  <c r="F8" i="4"/>
  <c r="Z7" i="4"/>
  <c r="Y7" i="4"/>
  <c r="X7" i="4" s="1"/>
  <c r="V7" i="4"/>
  <c r="U7" i="4" s="1"/>
  <c r="S7" i="4"/>
  <c r="R7" i="4" s="1"/>
  <c r="P7" i="4"/>
  <c r="O7" i="4"/>
  <c r="M7" i="4"/>
  <c r="L7" i="4" s="1"/>
  <c r="J7" i="4"/>
  <c r="I7" i="4"/>
  <c r="F7" i="4"/>
  <c r="Z6" i="4"/>
  <c r="G6" i="4"/>
  <c r="J6" i="4" s="1"/>
  <c r="Z11" i="4" l="1"/>
  <c r="M6" i="4"/>
  <c r="S6" i="4"/>
  <c r="R6" i="4" s="1"/>
  <c r="AB10" i="4"/>
  <c r="AB9" i="4"/>
  <c r="AB8" i="4"/>
  <c r="AB7" i="4"/>
  <c r="I6" i="4"/>
  <c r="R11" i="4"/>
  <c r="R12" i="4" s="1"/>
  <c r="L11" i="4"/>
  <c r="AA10" i="4"/>
  <c r="AA9" i="4"/>
  <c r="AA8" i="4"/>
  <c r="AA7" i="4"/>
  <c r="P6" i="4"/>
  <c r="S11" i="4"/>
  <c r="S12" i="4" s="1"/>
  <c r="V6" i="4"/>
  <c r="M11" i="4"/>
  <c r="M12" i="4" s="1"/>
  <c r="F6" i="4"/>
  <c r="Y6" i="4"/>
  <c r="AB6" i="4" s="1"/>
  <c r="AB11" i="4" s="1"/>
  <c r="U6" i="4" l="1"/>
  <c r="U11" i="4" s="1"/>
  <c r="U12" i="4" s="1"/>
  <c r="V11" i="4"/>
  <c r="V12" i="4" s="1"/>
  <c r="P11" i="4"/>
  <c r="P12" i="4" s="1"/>
  <c r="O6" i="4"/>
  <c r="O11" i="4" s="1"/>
  <c r="O12" i="4" s="1"/>
  <c r="L12" i="4"/>
  <c r="X6" i="4"/>
  <c r="X11" i="4" s="1"/>
  <c r="X12" i="4" s="1"/>
  <c r="Y11" i="4"/>
  <c r="Y12" i="4" s="1"/>
  <c r="AB12" i="4" l="1"/>
  <c r="E19" i="3" s="1"/>
  <c r="AA6" i="4"/>
  <c r="AA12" i="4"/>
  <c r="D19" i="3" s="1"/>
  <c r="AA11" i="4"/>
</calcChain>
</file>

<file path=xl/sharedStrings.xml><?xml version="1.0" encoding="utf-8"?>
<sst xmlns="http://schemas.openxmlformats.org/spreadsheetml/2006/main" count="85" uniqueCount="51">
  <si>
    <t>№</t>
  </si>
  <si>
    <t>Наименование</t>
  </si>
  <si>
    <t>1.</t>
  </si>
  <si>
    <t>1.1.</t>
  </si>
  <si>
    <t>1.2.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</si>
  <si>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</si>
  <si>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</si>
  <si>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</si>
  <si>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</si>
  <si>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</si>
  <si>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</si>
  <si>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</si>
  <si>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</si>
  <si>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</si>
  <si>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</si>
  <si>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</si>
  <si>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</si>
  <si>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</si>
  <si>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</si>
  <si>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ООО "ТЕХИНКОМ ПИТЕР"</t>
  </si>
  <si>
    <t>ООО "РусКомТранс"</t>
  </si>
  <si>
    <t>1.3.</t>
  </si>
  <si>
    <t>1.4.</t>
  </si>
  <si>
    <t>1.5.</t>
  </si>
  <si>
    <t>ООО "Технический центр "ВОСТОК"</t>
  </si>
  <si>
    <t>КАМАЗ 4308</t>
  </si>
  <si>
    <t>КАМАЗ с КМУ 43118</t>
  </si>
  <si>
    <t>КС КАМАЗ-43118, 25 т</t>
  </si>
  <si>
    <t>КС КАМАЗ-53605,16 т</t>
  </si>
  <si>
    <t>КС КАМАЗ-65115, 25 т</t>
  </si>
  <si>
    <t xml:space="preserve">Приобретение специальных автомобилей и грузоподъемной техники на шасси грузовых автомобилей - 14 шт. 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</si>
  <si>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</si>
  <si>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</si>
  <si>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</si>
  <si>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</si>
  <si>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</si>
  <si>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</si>
  <si>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</si>
  <si>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</si>
  <si>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КС Камаз-43118, 25 т</t>
  </si>
  <si>
    <t>КС Камаз-53605,16 т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</si>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</sst>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\ _₽_-;\-* #,##0.0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164" fontId="6" fillId="0" borderId="5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167" fontId="7" fillId="0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M17" sqref="M17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8" customWidth="1"/>
    <col min="5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16</v>
      </c>
      <c r="B3" s="3"/>
      <c r="C3" s="3"/>
      <c r="D3" s="49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12</v>
      </c>
    </row>
    <row r="6" spans="1:13" x14ac:dyDescent="0.25">
      <c r="A6" s="55" t="s">
        <v>0</v>
      </c>
      <c r="B6" s="56" t="s">
        <v>1</v>
      </c>
      <c r="C6" s="57"/>
      <c r="D6" s="55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3" x14ac:dyDescent="0.25">
      <c r="A7" s="55"/>
      <c r="B7" s="58"/>
      <c r="C7" s="59"/>
      <c r="D7" s="55"/>
      <c r="E7" s="9"/>
      <c r="F7" s="9" t="s">
        <v>19</v>
      </c>
      <c r="G7" s="6"/>
      <c r="H7" s="6"/>
      <c r="I7" s="9" t="s">
        <v>24</v>
      </c>
      <c r="J7" s="6"/>
      <c r="K7" s="6"/>
      <c r="L7" s="9" t="s">
        <v>20</v>
      </c>
      <c r="M7" s="6"/>
    </row>
    <row r="8" spans="1:13" x14ac:dyDescent="0.25">
      <c r="A8" s="55"/>
      <c r="B8" s="60"/>
      <c r="C8" s="61"/>
      <c r="D8" s="55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s="42" customFormat="1" ht="31.5" customHeight="1" x14ac:dyDescent="0.25">
      <c r="A9" s="40" t="s">
        <v>2</v>
      </c>
      <c r="B9" s="70" t="s">
        <v>30</v>
      </c>
      <c r="C9" s="69"/>
      <c r="D9" s="11">
        <v>14</v>
      </c>
      <c r="E9" s="41"/>
      <c r="F9" s="41"/>
      <c r="G9" s="41"/>
      <c r="H9" s="41"/>
      <c r="I9" s="41"/>
      <c r="J9" s="41"/>
      <c r="K9" s="41"/>
      <c r="L9" s="41"/>
      <c r="M9" s="41"/>
    </row>
    <row r="10" spans="1:13" s="45" customFormat="1" x14ac:dyDescent="0.25">
      <c r="A10" s="43" t="s">
        <v>3</v>
      </c>
      <c r="B10" s="73" t="s">
        <v>25</v>
      </c>
      <c r="C10" s="74"/>
      <c r="D10" s="50">
        <v>1</v>
      </c>
      <c r="E10" s="44">
        <v>6666.6666599999999</v>
      </c>
      <c r="F10" s="44">
        <v>1333.3333299999999</v>
      </c>
      <c r="G10" s="44">
        <v>8000</v>
      </c>
      <c r="H10" s="44">
        <v>6583.3333300000004</v>
      </c>
      <c r="I10" s="44">
        <v>1316.6666600000001</v>
      </c>
      <c r="J10" s="44">
        <v>7900</v>
      </c>
      <c r="K10" s="44">
        <v>6750000</v>
      </c>
      <c r="L10" s="44">
        <v>1350</v>
      </c>
      <c r="M10" s="44">
        <v>8100</v>
      </c>
    </row>
    <row r="11" spans="1:13" s="42" customFormat="1" x14ac:dyDescent="0.25">
      <c r="A11" s="40" t="s">
        <v>4</v>
      </c>
      <c r="B11" s="46" t="s">
        <v>26</v>
      </c>
      <c r="C11" s="47"/>
      <c r="D11" s="7">
        <v>9</v>
      </c>
      <c r="E11" s="41">
        <v>14166.666660000001</v>
      </c>
      <c r="F11" s="41">
        <v>2833.3333299999999</v>
      </c>
      <c r="G11" s="41">
        <v>17000</v>
      </c>
      <c r="H11" s="41">
        <v>14250</v>
      </c>
      <c r="I11" s="41">
        <v>2850</v>
      </c>
      <c r="J11" s="41">
        <v>17100</v>
      </c>
      <c r="K11" s="41">
        <v>13708.333329999999</v>
      </c>
      <c r="L11" s="41">
        <v>2741.6666599999999</v>
      </c>
      <c r="M11" s="41">
        <v>16450</v>
      </c>
    </row>
    <row r="12" spans="1:13" s="42" customFormat="1" x14ac:dyDescent="0.25">
      <c r="A12" s="40" t="s">
        <v>21</v>
      </c>
      <c r="B12" s="46" t="s">
        <v>27</v>
      </c>
      <c r="C12" s="47"/>
      <c r="D12" s="7">
        <v>1</v>
      </c>
      <c r="E12" s="41">
        <v>15416.666660000001</v>
      </c>
      <c r="F12" s="41">
        <v>3083.3333299999999</v>
      </c>
      <c r="G12" s="41">
        <v>18500</v>
      </c>
      <c r="H12" s="41">
        <v>15208.333329999999</v>
      </c>
      <c r="I12" s="41">
        <v>3041.6666599999999</v>
      </c>
      <c r="J12" s="41">
        <v>18250</v>
      </c>
      <c r="K12" s="41">
        <v>15250</v>
      </c>
      <c r="L12" s="41">
        <v>3050</v>
      </c>
      <c r="M12" s="41">
        <v>18300</v>
      </c>
    </row>
    <row r="13" spans="1:13" s="42" customFormat="1" x14ac:dyDescent="0.25">
      <c r="A13" s="40" t="s">
        <v>22</v>
      </c>
      <c r="B13" s="46" t="s">
        <v>28</v>
      </c>
      <c r="C13" s="47"/>
      <c r="D13" s="7">
        <v>1</v>
      </c>
      <c r="E13" s="41">
        <v>12916.666660000001</v>
      </c>
      <c r="F13" s="41">
        <v>2583.3333299999999</v>
      </c>
      <c r="G13" s="41">
        <v>15500</v>
      </c>
      <c r="H13" s="41">
        <v>12833.333329999999</v>
      </c>
      <c r="I13" s="41">
        <v>2566.6666599999999</v>
      </c>
      <c r="J13" s="41">
        <v>15400</v>
      </c>
      <c r="K13" s="41">
        <v>12625</v>
      </c>
      <c r="L13" s="41">
        <v>2525</v>
      </c>
      <c r="M13" s="41">
        <v>15150</v>
      </c>
    </row>
    <row r="14" spans="1:13" s="42" customFormat="1" x14ac:dyDescent="0.25">
      <c r="A14" s="40" t="s">
        <v>23</v>
      </c>
      <c r="B14" s="46" t="s">
        <v>29</v>
      </c>
      <c r="C14" s="47"/>
      <c r="D14" s="7">
        <v>2</v>
      </c>
      <c r="E14" s="41">
        <v>16250</v>
      </c>
      <c r="F14" s="41">
        <v>3250</v>
      </c>
      <c r="G14" s="41">
        <v>19500</v>
      </c>
      <c r="H14" s="41">
        <v>16041.666660000001</v>
      </c>
      <c r="I14" s="41">
        <v>3208.3333299999999</v>
      </c>
      <c r="J14" s="41">
        <v>19250</v>
      </c>
      <c r="K14" s="41">
        <v>16333.333329999999</v>
      </c>
      <c r="L14" s="41">
        <v>3266.6666599999999</v>
      </c>
      <c r="M14" s="41">
        <v>19600</v>
      </c>
    </row>
    <row r="15" spans="1:13" ht="21" customHeight="1" x14ac:dyDescent="0.25">
      <c r="A15" s="62" t="s">
        <v>14</v>
      </c>
      <c r="B15" s="64" t="s">
        <v>17</v>
      </c>
      <c r="C15" s="65"/>
      <c r="D15" s="7" t="s">
        <v>9</v>
      </c>
      <c r="E15" s="8" t="s">
        <v>11</v>
      </c>
    </row>
    <row r="16" spans="1:13" ht="21" customHeight="1" x14ac:dyDescent="0.25">
      <c r="A16" s="63"/>
      <c r="B16" s="66"/>
      <c r="C16" s="67"/>
      <c r="D16" s="12">
        <f>'Расчет стоимости'!AA11</f>
        <v>193541.66666666669</v>
      </c>
      <c r="E16" s="13">
        <f>'Расчет стоимости'!AB11</f>
        <v>232250</v>
      </c>
    </row>
    <row r="17" spans="1:5" ht="19.5" customHeight="1" x14ac:dyDescent="0.25">
      <c r="A17" s="7" t="s">
        <v>50</v>
      </c>
      <c r="B17" s="68" t="s">
        <v>13</v>
      </c>
      <c r="C17" s="69"/>
      <c r="D17" s="71">
        <v>2024</v>
      </c>
      <c r="E17" s="72"/>
    </row>
    <row r="18" spans="1:5" ht="19.5" customHeight="1" x14ac:dyDescent="0.25">
      <c r="A18" s="62" t="s">
        <v>15</v>
      </c>
      <c r="B18" s="64" t="s">
        <v>18</v>
      </c>
      <c r="C18" s="65"/>
      <c r="D18" s="7" t="s">
        <v>9</v>
      </c>
      <c r="E18" s="8" t="s">
        <v>11</v>
      </c>
    </row>
    <row r="19" spans="1:5" ht="26.25" customHeight="1" x14ac:dyDescent="0.25">
      <c r="A19" s="63"/>
      <c r="B19" s="66"/>
      <c r="C19" s="67"/>
      <c r="D19" s="14">
        <f>'Расчет стоимости'!AA12</f>
        <v>226731.1880464569</v>
      </c>
      <c r="E19" s="14">
        <f>'Расчет стоимости'!AB12</f>
        <v>272077.42565574829</v>
      </c>
    </row>
  </sheetData>
  <mergeCells count="11">
    <mergeCell ref="D6:D8"/>
    <mergeCell ref="B9:C9"/>
    <mergeCell ref="B18:C19"/>
    <mergeCell ref="D17:E17"/>
    <mergeCell ref="B10:C10"/>
    <mergeCell ref="A6:A8"/>
    <mergeCell ref="B6:C8"/>
    <mergeCell ref="A15:A16"/>
    <mergeCell ref="B15:C16"/>
    <mergeCell ref="A18:A19"/>
    <mergeCell ref="B17:C17"/>
  </mergeCells>
  <dataValidations disablePrompts="1" count="1">
    <dataValidation type="list" allowBlank="1" showInputMessage="1" showErrorMessage="1" sqref="D17:E17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7"/>
  <sheetViews>
    <sheetView topLeftCell="C1" zoomScale="80" zoomScaleNormal="80" workbookViewId="0">
      <pane xSplit="2" ySplit="5" topLeftCell="F6" activePane="bottomRight" state="frozen"/>
      <selection activeCell="C1" sqref="C1"/>
      <selection pane="topRight" activeCell="E1" sqref="E1"/>
      <selection pane="bottomLeft" activeCell="C3" sqref="C3"/>
      <selection pane="bottomRight" activeCell="P19" sqref="P19"/>
    </sheetView>
  </sheetViews>
  <sheetFormatPr defaultRowHeight="15.75" x14ac:dyDescent="0.25"/>
  <cols>
    <col min="1" max="1" width="12.42578125" style="15" hidden="1" customWidth="1"/>
    <col min="2" max="2" width="15.42578125" style="15" hidden="1" customWidth="1"/>
    <col min="3" max="3" width="3.85546875" style="15" customWidth="1"/>
    <col min="4" max="4" width="36.42578125" style="16" customWidth="1"/>
    <col min="5" max="5" width="23.5703125" style="15" customWidth="1"/>
    <col min="6" max="6" width="12.42578125" style="15" customWidth="1"/>
    <col min="7" max="7" width="12.7109375" style="15" customWidth="1"/>
    <col min="8" max="8" width="8.42578125" style="15" customWidth="1"/>
    <col min="9" max="9" width="12.85546875" style="17" customWidth="1"/>
    <col min="10" max="10" width="13" style="17" customWidth="1"/>
    <col min="11" max="11" width="7.28515625" style="15" customWidth="1"/>
    <col min="12" max="13" width="13.5703125" style="17" customWidth="1"/>
    <col min="14" max="14" width="7.28515625" style="15" customWidth="1"/>
    <col min="15" max="16" width="13.5703125" style="17" customWidth="1"/>
    <col min="17" max="17" width="7.28515625" style="15" customWidth="1"/>
    <col min="18" max="19" width="13.5703125" style="17" customWidth="1"/>
    <col min="20" max="20" width="7.28515625" style="15" customWidth="1"/>
    <col min="21" max="21" width="13.5703125" style="15" customWidth="1"/>
    <col min="22" max="22" width="13.5703125" style="17" customWidth="1"/>
    <col min="23" max="23" width="7.28515625" style="15" customWidth="1"/>
    <col min="24" max="24" width="13.5703125" style="15" customWidth="1"/>
    <col min="25" max="25" width="13.5703125" style="17" customWidth="1"/>
    <col min="26" max="26" width="7.28515625" style="15" customWidth="1"/>
    <col min="27" max="28" width="13.5703125" style="15" customWidth="1"/>
    <col min="29" max="29" width="9.140625" style="18"/>
    <col min="30" max="30" width="12.42578125" style="18" bestFit="1" customWidth="1"/>
    <col min="31" max="16384" width="9.140625" style="15"/>
  </cols>
  <sheetData>
    <row r="2" spans="1:30" x14ac:dyDescent="0.25">
      <c r="D2" s="16" t="s">
        <v>42</v>
      </c>
      <c r="E2" s="36"/>
      <c r="F2" s="36" t="s">
        <v>30</v>
      </c>
    </row>
    <row r="3" spans="1:30" x14ac:dyDescent="0.25">
      <c r="AB3" s="19" t="s">
        <v>31</v>
      </c>
    </row>
    <row r="4" spans="1:30" s="18" customFormat="1" ht="24" customHeight="1" x14ac:dyDescent="0.25">
      <c r="A4" s="19"/>
      <c r="B4" s="19"/>
      <c r="C4" s="78" t="s">
        <v>0</v>
      </c>
      <c r="D4" s="79" t="s">
        <v>35</v>
      </c>
      <c r="E4" s="79" t="s">
        <v>41</v>
      </c>
      <c r="F4" s="80" t="s">
        <v>48</v>
      </c>
      <c r="G4" s="80" t="s">
        <v>49</v>
      </c>
      <c r="H4" s="78">
        <v>2024</v>
      </c>
      <c r="I4" s="78"/>
      <c r="J4" s="78"/>
      <c r="K4" s="78">
        <v>2025</v>
      </c>
      <c r="L4" s="78"/>
      <c r="M4" s="78"/>
      <c r="N4" s="78">
        <v>2026</v>
      </c>
      <c r="O4" s="78"/>
      <c r="P4" s="78"/>
      <c r="Q4" s="78">
        <v>2027</v>
      </c>
      <c r="R4" s="78"/>
      <c r="S4" s="78"/>
      <c r="T4" s="78">
        <v>2028</v>
      </c>
      <c r="U4" s="78"/>
      <c r="V4" s="78"/>
      <c r="W4" s="78">
        <v>2029</v>
      </c>
      <c r="X4" s="78"/>
      <c r="Y4" s="78"/>
      <c r="Z4" s="75" t="s">
        <v>32</v>
      </c>
      <c r="AA4" s="76"/>
      <c r="AB4" s="77"/>
    </row>
    <row r="5" spans="1:30" s="18" customFormat="1" ht="93.75" customHeight="1" x14ac:dyDescent="0.25">
      <c r="A5" s="19" t="s">
        <v>33</v>
      </c>
      <c r="B5" s="19" t="s">
        <v>34</v>
      </c>
      <c r="C5" s="78"/>
      <c r="D5" s="79"/>
      <c r="E5" s="79"/>
      <c r="F5" s="80"/>
      <c r="G5" s="80"/>
      <c r="H5" s="23" t="s">
        <v>36</v>
      </c>
      <c r="I5" s="22" t="s">
        <v>37</v>
      </c>
      <c r="J5" s="22" t="s">
        <v>38</v>
      </c>
      <c r="K5" s="23" t="s">
        <v>36</v>
      </c>
      <c r="L5" s="22" t="s">
        <v>37</v>
      </c>
      <c r="M5" s="22" t="s">
        <v>38</v>
      </c>
      <c r="N5" s="23" t="s">
        <v>36</v>
      </c>
      <c r="O5" s="22" t="s">
        <v>37</v>
      </c>
      <c r="P5" s="22" t="s">
        <v>38</v>
      </c>
      <c r="Q5" s="23" t="s">
        <v>36</v>
      </c>
      <c r="R5" s="22" t="s">
        <v>37</v>
      </c>
      <c r="S5" s="22" t="s">
        <v>38</v>
      </c>
      <c r="T5" s="23" t="s">
        <v>36</v>
      </c>
      <c r="U5" s="22" t="s">
        <v>37</v>
      </c>
      <c r="V5" s="22" t="s">
        <v>38</v>
      </c>
      <c r="W5" s="23" t="s">
        <v>36</v>
      </c>
      <c r="X5" s="22" t="s">
        <v>37</v>
      </c>
      <c r="Y5" s="22" t="s">
        <v>38</v>
      </c>
      <c r="Z5" s="23" t="s">
        <v>36</v>
      </c>
      <c r="AA5" s="22" t="s">
        <v>37</v>
      </c>
      <c r="AB5" s="22" t="s">
        <v>38</v>
      </c>
    </row>
    <row r="6" spans="1:30" s="18" customFormat="1" ht="90.75" customHeight="1" x14ac:dyDescent="0.25">
      <c r="A6" s="24"/>
      <c r="C6" s="25"/>
      <c r="D6" s="26" t="s">
        <v>30</v>
      </c>
      <c r="E6" s="27" t="s">
        <v>25</v>
      </c>
      <c r="F6" s="28">
        <f>G6/1.2</f>
        <v>6666.666666666667</v>
      </c>
      <c r="G6" s="28">
        <f>8000</f>
        <v>8000</v>
      </c>
      <c r="H6" s="29">
        <v>0</v>
      </c>
      <c r="I6" s="29">
        <f t="shared" ref="I6:I10" si="0">J6/1.2</f>
        <v>0</v>
      </c>
      <c r="J6" s="29">
        <f>$G6*H6</f>
        <v>0</v>
      </c>
      <c r="K6" s="25">
        <v>1</v>
      </c>
      <c r="L6" s="28">
        <f>M6/1.2</f>
        <v>6666.666666666667</v>
      </c>
      <c r="M6" s="28">
        <f>$G6*K6</f>
        <v>8000</v>
      </c>
      <c r="N6" s="30">
        <v>0</v>
      </c>
      <c r="O6" s="28">
        <f t="shared" ref="O6:O10" si="1">P6/1.2</f>
        <v>0</v>
      </c>
      <c r="P6" s="28">
        <f>$G6*N6</f>
        <v>0</v>
      </c>
      <c r="Q6" s="31"/>
      <c r="R6" s="28">
        <f t="shared" ref="R6:R10" si="2">S6/1.2</f>
        <v>0</v>
      </c>
      <c r="S6" s="28">
        <f>$G6*Q6</f>
        <v>0</v>
      </c>
      <c r="T6" s="30">
        <v>0</v>
      </c>
      <c r="U6" s="28">
        <f t="shared" ref="U6:U10" si="3">V6/1.2</f>
        <v>0</v>
      </c>
      <c r="V6" s="28">
        <f>$G6*T6</f>
        <v>0</v>
      </c>
      <c r="W6" s="31"/>
      <c r="X6" s="28">
        <f t="shared" ref="X6:X10" si="4">Y6/1.2</f>
        <v>0</v>
      </c>
      <c r="Y6" s="28">
        <f>$G6*W6</f>
        <v>0</v>
      </c>
      <c r="Z6" s="31">
        <f t="shared" ref="Z6:AB10" si="5">SUM(H6+K6+N6+Q6+T6+W6)</f>
        <v>1</v>
      </c>
      <c r="AA6" s="28">
        <f t="shared" si="5"/>
        <v>6666.666666666667</v>
      </c>
      <c r="AB6" s="28">
        <f t="shared" si="5"/>
        <v>8000</v>
      </c>
      <c r="AD6" s="32"/>
    </row>
    <row r="7" spans="1:30" s="18" customFormat="1" x14ac:dyDescent="0.25">
      <c r="A7" s="24"/>
      <c r="C7" s="25"/>
      <c r="D7" s="26"/>
      <c r="E7" s="27" t="s">
        <v>26</v>
      </c>
      <c r="F7" s="28">
        <f>G7/1.2</f>
        <v>14041.666666666668</v>
      </c>
      <c r="G7" s="28">
        <v>16850</v>
      </c>
      <c r="H7" s="29">
        <v>0</v>
      </c>
      <c r="I7" s="29">
        <f t="shared" si="0"/>
        <v>0</v>
      </c>
      <c r="J7" s="29">
        <f>$G7*H7</f>
        <v>0</v>
      </c>
      <c r="K7" s="25">
        <v>2</v>
      </c>
      <c r="L7" s="28">
        <f t="shared" ref="L7:L10" si="6">M7/1.2</f>
        <v>28083.333333333336</v>
      </c>
      <c r="M7" s="28">
        <f>$G7*K7</f>
        <v>33700</v>
      </c>
      <c r="N7" s="25">
        <v>1</v>
      </c>
      <c r="O7" s="28">
        <f t="shared" si="1"/>
        <v>14041.666666666668</v>
      </c>
      <c r="P7" s="28">
        <f>$G7*N7</f>
        <v>16850</v>
      </c>
      <c r="Q7" s="25">
        <v>1</v>
      </c>
      <c r="R7" s="28">
        <f t="shared" si="2"/>
        <v>14041.666666666668</v>
      </c>
      <c r="S7" s="28">
        <f>$G7*Q7</f>
        <v>16850</v>
      </c>
      <c r="T7" s="25">
        <v>3</v>
      </c>
      <c r="U7" s="28">
        <f t="shared" si="3"/>
        <v>42125</v>
      </c>
      <c r="V7" s="28">
        <f>$G7*T7</f>
        <v>50550</v>
      </c>
      <c r="W7" s="25">
        <v>2</v>
      </c>
      <c r="X7" s="28">
        <f>Y7/1.2</f>
        <v>28083.333333333336</v>
      </c>
      <c r="Y7" s="28">
        <f>$G7*W7</f>
        <v>33700</v>
      </c>
      <c r="Z7" s="25">
        <f t="shared" si="5"/>
        <v>9</v>
      </c>
      <c r="AA7" s="28">
        <f t="shared" si="5"/>
        <v>126375</v>
      </c>
      <c r="AB7" s="28">
        <f t="shared" si="5"/>
        <v>151650</v>
      </c>
    </row>
    <row r="8" spans="1:30" s="18" customFormat="1" x14ac:dyDescent="0.25">
      <c r="A8" s="24"/>
      <c r="C8" s="25"/>
      <c r="D8" s="26"/>
      <c r="E8" s="27" t="s">
        <v>39</v>
      </c>
      <c r="F8" s="28">
        <f>G8/1.2</f>
        <v>15291.666666666668</v>
      </c>
      <c r="G8" s="28">
        <v>18350</v>
      </c>
      <c r="H8" s="29">
        <v>0</v>
      </c>
      <c r="I8" s="29">
        <f t="shared" si="0"/>
        <v>0</v>
      </c>
      <c r="J8" s="29">
        <f>$G8*H8</f>
        <v>0</v>
      </c>
      <c r="K8" s="25">
        <v>0</v>
      </c>
      <c r="L8" s="28">
        <f t="shared" si="6"/>
        <v>0</v>
      </c>
      <c r="M8" s="28">
        <f>$G8*K8</f>
        <v>0</v>
      </c>
      <c r="N8" s="25">
        <v>0</v>
      </c>
      <c r="O8" s="28">
        <f t="shared" si="1"/>
        <v>0</v>
      </c>
      <c r="P8" s="28">
        <f>$G8*N8</f>
        <v>0</v>
      </c>
      <c r="Q8" s="25"/>
      <c r="R8" s="28">
        <f t="shared" si="2"/>
        <v>0</v>
      </c>
      <c r="S8" s="28">
        <f>$G8*Q8</f>
        <v>0</v>
      </c>
      <c r="T8" s="25">
        <v>0</v>
      </c>
      <c r="U8" s="28">
        <f t="shared" si="3"/>
        <v>0</v>
      </c>
      <c r="V8" s="28">
        <f>$G8*T8</f>
        <v>0</v>
      </c>
      <c r="W8" s="25">
        <v>1</v>
      </c>
      <c r="X8" s="28">
        <f t="shared" si="4"/>
        <v>15291.666666666668</v>
      </c>
      <c r="Y8" s="28">
        <f>$G8*W8</f>
        <v>18350</v>
      </c>
      <c r="Z8" s="25">
        <f t="shared" si="5"/>
        <v>1</v>
      </c>
      <c r="AA8" s="28">
        <f t="shared" si="5"/>
        <v>15291.666666666668</v>
      </c>
      <c r="AB8" s="28">
        <f t="shared" si="5"/>
        <v>18350</v>
      </c>
    </row>
    <row r="9" spans="1:30" s="18" customFormat="1" x14ac:dyDescent="0.25">
      <c r="A9" s="24"/>
      <c r="C9" s="25"/>
      <c r="D9" s="26"/>
      <c r="E9" s="27" t="s">
        <v>40</v>
      </c>
      <c r="F9" s="28">
        <f>G9/1.2</f>
        <v>12791.666666666668</v>
      </c>
      <c r="G9" s="28">
        <v>15350</v>
      </c>
      <c r="H9" s="29">
        <v>0</v>
      </c>
      <c r="I9" s="29">
        <f t="shared" si="0"/>
        <v>0</v>
      </c>
      <c r="J9" s="29">
        <f>$G9*H9</f>
        <v>0</v>
      </c>
      <c r="K9" s="25">
        <v>0</v>
      </c>
      <c r="L9" s="28">
        <f t="shared" si="6"/>
        <v>0</v>
      </c>
      <c r="M9" s="28">
        <f>$G9*K9</f>
        <v>0</v>
      </c>
      <c r="N9" s="25">
        <v>0</v>
      </c>
      <c r="O9" s="28">
        <f t="shared" si="1"/>
        <v>0</v>
      </c>
      <c r="P9" s="28">
        <f>$G9*N9</f>
        <v>0</v>
      </c>
      <c r="Q9" s="25"/>
      <c r="R9" s="28">
        <f t="shared" si="2"/>
        <v>0</v>
      </c>
      <c r="S9" s="28">
        <f>$G9*Q9</f>
        <v>0</v>
      </c>
      <c r="T9" s="25">
        <v>0</v>
      </c>
      <c r="U9" s="28">
        <f t="shared" si="3"/>
        <v>0</v>
      </c>
      <c r="V9" s="28">
        <f>$G9*T9</f>
        <v>0</v>
      </c>
      <c r="W9" s="25">
        <v>1</v>
      </c>
      <c r="X9" s="28">
        <f t="shared" si="4"/>
        <v>12791.666666666668</v>
      </c>
      <c r="Y9" s="28">
        <f>$G9*W9</f>
        <v>15350</v>
      </c>
      <c r="Z9" s="25">
        <f t="shared" si="5"/>
        <v>1</v>
      </c>
      <c r="AA9" s="28">
        <f t="shared" si="5"/>
        <v>12791.666666666668</v>
      </c>
      <c r="AB9" s="28">
        <f t="shared" si="5"/>
        <v>15350</v>
      </c>
    </row>
    <row r="10" spans="1:30" s="18" customFormat="1" x14ac:dyDescent="0.25">
      <c r="A10" s="24"/>
      <c r="C10" s="25"/>
      <c r="D10" s="26"/>
      <c r="E10" s="27" t="s">
        <v>29</v>
      </c>
      <c r="F10" s="28">
        <f>G10/1.2</f>
        <v>16208.333333333334</v>
      </c>
      <c r="G10" s="28">
        <v>19450</v>
      </c>
      <c r="H10" s="29">
        <v>0</v>
      </c>
      <c r="I10" s="29">
        <f t="shared" si="0"/>
        <v>0</v>
      </c>
      <c r="J10" s="29">
        <f>$G10*H10</f>
        <v>0</v>
      </c>
      <c r="K10" s="25"/>
      <c r="L10" s="28">
        <f t="shared" si="6"/>
        <v>0</v>
      </c>
      <c r="M10" s="28">
        <f>$G10*K10</f>
        <v>0</v>
      </c>
      <c r="N10" s="25">
        <v>0</v>
      </c>
      <c r="O10" s="28">
        <f t="shared" si="1"/>
        <v>0</v>
      </c>
      <c r="P10" s="28">
        <f>$G10*N10</f>
        <v>0</v>
      </c>
      <c r="Q10" s="25">
        <v>1</v>
      </c>
      <c r="R10" s="28">
        <f t="shared" si="2"/>
        <v>16208.333333333334</v>
      </c>
      <c r="S10" s="28">
        <f>$G10*Q10</f>
        <v>19450</v>
      </c>
      <c r="T10" s="25">
        <v>1</v>
      </c>
      <c r="U10" s="28">
        <f t="shared" si="3"/>
        <v>16208.333333333334</v>
      </c>
      <c r="V10" s="28">
        <f>$G10*T10</f>
        <v>19450</v>
      </c>
      <c r="W10" s="25"/>
      <c r="X10" s="28">
        <f t="shared" si="4"/>
        <v>0</v>
      </c>
      <c r="Y10" s="28">
        <f>$G10*W10</f>
        <v>0</v>
      </c>
      <c r="Z10" s="25">
        <f t="shared" si="5"/>
        <v>2</v>
      </c>
      <c r="AA10" s="28">
        <f t="shared" si="5"/>
        <v>32416.666666666668</v>
      </c>
      <c r="AB10" s="28">
        <f t="shared" si="5"/>
        <v>38900</v>
      </c>
    </row>
    <row r="11" spans="1:30" s="19" customFormat="1" x14ac:dyDescent="0.25">
      <c r="A11" s="37"/>
      <c r="C11" s="20"/>
      <c r="D11" s="21" t="s">
        <v>44</v>
      </c>
      <c r="E11" s="20"/>
      <c r="F11" s="35"/>
      <c r="G11" s="35"/>
      <c r="H11" s="38"/>
      <c r="I11" s="38"/>
      <c r="J11" s="38"/>
      <c r="K11" s="39">
        <f t="shared" ref="K11:Z11" si="7">SUM(K6:K10)</f>
        <v>3</v>
      </c>
      <c r="L11" s="34">
        <f>SUM(L6:L10)</f>
        <v>34750</v>
      </c>
      <c r="M11" s="34">
        <f t="shared" si="7"/>
        <v>41700</v>
      </c>
      <c r="N11" s="39">
        <f t="shared" si="7"/>
        <v>1</v>
      </c>
      <c r="O11" s="34">
        <f t="shared" si="7"/>
        <v>14041.666666666668</v>
      </c>
      <c r="P11" s="34">
        <f t="shared" si="7"/>
        <v>16850</v>
      </c>
      <c r="Q11" s="39">
        <f t="shared" si="7"/>
        <v>2</v>
      </c>
      <c r="R11" s="34">
        <f t="shared" si="7"/>
        <v>30250</v>
      </c>
      <c r="S11" s="34">
        <f t="shared" si="7"/>
        <v>36300</v>
      </c>
      <c r="T11" s="39">
        <f t="shared" si="7"/>
        <v>4</v>
      </c>
      <c r="U11" s="34">
        <f t="shared" si="7"/>
        <v>58333.333333333336</v>
      </c>
      <c r="V11" s="34">
        <f t="shared" si="7"/>
        <v>70000</v>
      </c>
      <c r="W11" s="39">
        <f t="shared" si="7"/>
        <v>4</v>
      </c>
      <c r="X11" s="34">
        <f t="shared" si="7"/>
        <v>56166.666666666672</v>
      </c>
      <c r="Y11" s="34">
        <f>SUM(Y6:Y10)</f>
        <v>67400</v>
      </c>
      <c r="Z11" s="39">
        <f t="shared" si="7"/>
        <v>14</v>
      </c>
      <c r="AA11" s="34">
        <f t="shared" ref="AA11:AA12" si="8">SUM(I11+L11+O11+R11+U11+X11)</f>
        <v>193541.66666666669</v>
      </c>
      <c r="AB11" s="34">
        <f>SUM(AB6:AB10)</f>
        <v>232250</v>
      </c>
    </row>
    <row r="12" spans="1:30" s="19" customFormat="1" ht="31.5" x14ac:dyDescent="0.25">
      <c r="A12" s="37"/>
      <c r="C12" s="20"/>
      <c r="D12" s="21" t="s">
        <v>43</v>
      </c>
      <c r="E12" s="20"/>
      <c r="F12" s="35"/>
      <c r="G12" s="35"/>
      <c r="H12" s="38"/>
      <c r="I12" s="38">
        <f>I11*$J$13</f>
        <v>0</v>
      </c>
      <c r="J12" s="38">
        <f>J11*$J$13</f>
        <v>0</v>
      </c>
      <c r="K12" s="20"/>
      <c r="L12" s="34">
        <f>L11*$M$13</f>
        <v>36404.789550579131</v>
      </c>
      <c r="M12" s="34">
        <f>M11*$M$13</f>
        <v>43685.747460694962</v>
      </c>
      <c r="N12" s="20"/>
      <c r="O12" s="34">
        <f>O11*$P$13</f>
        <v>15384.055288095306</v>
      </c>
      <c r="P12" s="34">
        <f>P11*$P$13</f>
        <v>18460.866345714367</v>
      </c>
      <c r="Q12" s="20"/>
      <c r="R12" s="34">
        <f>R11*$S$13</f>
        <v>34659.796527152881</v>
      </c>
      <c r="S12" s="34">
        <f>S11*$S$13</f>
        <v>41591.755832583454</v>
      </c>
      <c r="T12" s="20"/>
      <c r="U12" s="34">
        <f>U11*$V$13</f>
        <v>69898.182091060487</v>
      </c>
      <c r="V12" s="34">
        <f>V11*$V$13</f>
        <v>83877.818509272591</v>
      </c>
      <c r="W12" s="20"/>
      <c r="X12" s="34">
        <f>X11*$Y$13</f>
        <v>70384.364589569101</v>
      </c>
      <c r="Y12" s="34">
        <f>Y11*$Y$13</f>
        <v>84461.237507482918</v>
      </c>
      <c r="Z12" s="20"/>
      <c r="AA12" s="34">
        <f t="shared" si="8"/>
        <v>226731.1880464569</v>
      </c>
      <c r="AB12" s="34">
        <f>SUM(J12+M12+P12+S12+V12+Y12)</f>
        <v>272077.42565574829</v>
      </c>
    </row>
    <row r="13" spans="1:30" s="18" customFormat="1" x14ac:dyDescent="0.25">
      <c r="A13" s="24"/>
      <c r="C13" s="25"/>
      <c r="D13" s="26" t="s">
        <v>45</v>
      </c>
      <c r="E13" s="25"/>
      <c r="F13" s="33"/>
      <c r="G13" s="33"/>
      <c r="H13" s="25"/>
      <c r="I13" s="33"/>
      <c r="J13" s="53">
        <v>1</v>
      </c>
      <c r="K13" s="54"/>
      <c r="L13" s="53"/>
      <c r="M13" s="53">
        <f>F16</f>
        <v>1.0476198431821333</v>
      </c>
      <c r="N13" s="54"/>
      <c r="O13" s="54"/>
      <c r="P13" s="54">
        <f>F16*G16</f>
        <v>1.0956003766002591</v>
      </c>
      <c r="Q13" s="54"/>
      <c r="R13" s="54"/>
      <c r="S13" s="54">
        <f>F16*G16*H16</f>
        <v>1.1457783975918308</v>
      </c>
      <c r="T13" s="54"/>
      <c r="U13" s="54"/>
      <c r="V13" s="54">
        <f>F16*G16*H16*I16</f>
        <v>1.1982545501324655</v>
      </c>
      <c r="W13" s="54"/>
      <c r="X13" s="54"/>
      <c r="Y13" s="54">
        <f>F16*G16*H16*I16*J16</f>
        <v>1.2531340876481145</v>
      </c>
      <c r="Z13" s="20"/>
      <c r="AA13" s="20"/>
      <c r="AB13" s="35"/>
    </row>
    <row r="14" spans="1:30" x14ac:dyDescent="0.25">
      <c r="M14" s="52"/>
    </row>
    <row r="15" spans="1:30" x14ac:dyDescent="0.25">
      <c r="D15" s="26" t="s">
        <v>46</v>
      </c>
      <c r="E15" s="25">
        <v>2024</v>
      </c>
      <c r="F15" s="25">
        <v>2025</v>
      </c>
      <c r="G15" s="25">
        <v>2026</v>
      </c>
      <c r="H15" s="25">
        <v>2027</v>
      </c>
      <c r="I15" s="25">
        <v>2028</v>
      </c>
      <c r="J15" s="25">
        <v>2029</v>
      </c>
    </row>
    <row r="16" spans="1:30" x14ac:dyDescent="0.25">
      <c r="D16" s="27" t="s">
        <v>47</v>
      </c>
      <c r="E16" s="51">
        <v>1.0527260918901029</v>
      </c>
      <c r="F16" s="51">
        <v>1.0476198431821333</v>
      </c>
      <c r="G16" s="51">
        <v>1.0457995653006968</v>
      </c>
      <c r="H16" s="51">
        <v>1.0457995653006968</v>
      </c>
      <c r="I16" s="51">
        <v>1.0457995653006968</v>
      </c>
      <c r="J16" s="51">
        <v>1.0457995653006968</v>
      </c>
    </row>
    <row r="17" spans="5:11" x14ac:dyDescent="0.25">
      <c r="E17" s="16"/>
      <c r="F17" s="16"/>
      <c r="G17" s="16"/>
      <c r="H17" s="16"/>
      <c r="I17" s="16"/>
      <c r="J17" s="16"/>
      <c r="K17" s="16"/>
    </row>
  </sheetData>
  <mergeCells count="12">
    <mergeCell ref="C4:C5"/>
    <mergeCell ref="D4:D5"/>
    <mergeCell ref="E4:E5"/>
    <mergeCell ref="F4:F5"/>
    <mergeCell ref="G4:G5"/>
    <mergeCell ref="Z4:AB4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  <ignoredErrors>
    <ignoredError sqref="AA11:AB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2024-01-17T10:58:19Z</dcterms:modified>
</cp:coreProperties>
</file>