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Копылова_АС\23 05 00007\"/>
    </mc:Choice>
  </mc:AlternateContent>
  <xr:revisionPtr revIDLastSave="0" documentId="13_ncr:1_{365D9B67-1984-4F6E-AADD-365117326D68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4" l="1"/>
  <c r="P43" i="4" l="1"/>
  <c r="P44" i="4" s="1"/>
  <c r="P45" i="4" s="1"/>
  <c r="P46" i="4" s="1"/>
  <c r="I39" i="4" l="1"/>
  <c r="M17" i="4" l="1"/>
  <c r="M18" i="4"/>
  <c r="M23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C186" i="5" s="1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C167" i="5"/>
  <c r="L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C160" i="5"/>
  <c r="L160" i="5" s="1"/>
  <c r="P159" i="5"/>
  <c r="N159" i="5"/>
  <c r="H159" i="5"/>
  <c r="E159" i="5"/>
  <c r="C159" i="5"/>
  <c r="L159" i="5" s="1"/>
  <c r="P158" i="5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C122" i="5"/>
  <c r="L122" i="5" s="1"/>
  <c r="N121" i="5"/>
  <c r="H121" i="5"/>
  <c r="E121" i="5"/>
  <c r="P121" i="5" s="1"/>
  <c r="P120" i="5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C116" i="5"/>
  <c r="L116" i="5" s="1"/>
  <c r="N115" i="5"/>
  <c r="H115" i="5"/>
  <c r="E115" i="5"/>
  <c r="P115" i="5" s="1"/>
  <c r="N114" i="5"/>
  <c r="E114" i="5"/>
  <c r="N113" i="5"/>
  <c r="E113" i="5"/>
  <c r="P113" i="5" s="1"/>
  <c r="C113" i="5"/>
  <c r="L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C110" i="5"/>
  <c r="L110" i="5" s="1"/>
  <c r="N109" i="5"/>
  <c r="E109" i="5"/>
  <c r="N108" i="5"/>
  <c r="H108" i="5"/>
  <c r="E108" i="5"/>
  <c r="C108" i="5" s="1"/>
  <c r="L108" i="5" s="1"/>
  <c r="N107" i="5"/>
  <c r="E107" i="5"/>
  <c r="P107" i="5" s="1"/>
  <c r="C107" i="5"/>
  <c r="L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C104" i="5"/>
  <c r="L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C88" i="5"/>
  <c r="L88" i="5" s="1"/>
  <c r="N87" i="5"/>
  <c r="H87" i="5"/>
  <c r="E87" i="5"/>
  <c r="P87" i="5" s="1"/>
  <c r="N86" i="5"/>
  <c r="H86" i="5"/>
  <c r="E86" i="5"/>
  <c r="P86" i="5" s="1"/>
  <c r="C86" i="5"/>
  <c r="L86" i="5" s="1"/>
  <c r="N85" i="5"/>
  <c r="H85" i="5"/>
  <c r="E85" i="5"/>
  <c r="P85" i="5" s="1"/>
  <c r="C85" i="5"/>
  <c r="L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C82" i="5"/>
  <c r="L82" i="5" s="1"/>
  <c r="N81" i="5"/>
  <c r="E81" i="5"/>
  <c r="P81" i="5" s="1"/>
  <c r="C81" i="5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C8" i="5"/>
  <c r="L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P4" i="5" s="1"/>
  <c r="C4" i="5"/>
  <c r="L4" i="5" s="1"/>
  <c r="R3" i="5"/>
  <c r="N3" i="5"/>
  <c r="H3" i="5"/>
  <c r="E3" i="5"/>
  <c r="P3" i="5" s="1"/>
  <c r="C3" i="5"/>
  <c r="L3" i="5" s="1"/>
  <c r="I83" i="5" l="1"/>
  <c r="J83" i="5" s="1"/>
  <c r="P148" i="5"/>
  <c r="I148" i="5" s="1"/>
  <c r="J148" i="5" s="1"/>
  <c r="I54" i="5"/>
  <c r="J54" i="5" s="1"/>
  <c r="C163" i="5"/>
  <c r="L163" i="5" s="1"/>
  <c r="I163" i="5" s="1"/>
  <c r="J163" i="5" s="1"/>
  <c r="C183" i="5"/>
  <c r="L183" i="5" s="1"/>
  <c r="I183" i="5" s="1"/>
  <c r="J183" i="5" s="1"/>
  <c r="C89" i="5"/>
  <c r="L89" i="5" s="1"/>
  <c r="I89" i="5" s="1"/>
  <c r="J89" i="5" s="1"/>
  <c r="C115" i="5"/>
  <c r="L115" i="5" s="1"/>
  <c r="P118" i="5"/>
  <c r="I118" i="5" s="1"/>
  <c r="J118" i="5" s="1"/>
  <c r="P186" i="5"/>
  <c r="I186" i="5" s="1"/>
  <c r="J186" i="5" s="1"/>
  <c r="C191" i="5"/>
  <c r="L191" i="5" s="1"/>
  <c r="I191" i="5" s="1"/>
  <c r="J191" i="5" s="1"/>
  <c r="I292" i="5"/>
  <c r="S292" i="5" s="1"/>
  <c r="C80" i="5"/>
  <c r="L80" i="5" s="1"/>
  <c r="I80" i="5" s="1"/>
  <c r="J80" i="5" s="1"/>
  <c r="C112" i="5"/>
  <c r="L112" i="5" s="1"/>
  <c r="I112" i="5" s="1"/>
  <c r="J112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I105" i="5" s="1"/>
  <c r="J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I127" i="5" s="1"/>
  <c r="J127" i="5" s="1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07" i="5"/>
  <c r="J107" i="5" s="1"/>
  <c r="I160" i="5"/>
  <c r="J160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38" i="5"/>
  <c r="J138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59" i="5"/>
  <c r="J159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I85" i="5"/>
  <c r="J85" i="5" s="1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10" i="5"/>
  <c r="J110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J292" i="5" l="1"/>
  <c r="S74" i="5"/>
  <c r="S197" i="5"/>
  <c r="S291" i="5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H24" i="4" s="1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H29" i="4" l="1"/>
  <c r="H27" i="4"/>
  <c r="H28" i="4"/>
  <c r="H23" i="4"/>
  <c r="H26" i="4"/>
  <c r="H25" i="4"/>
  <c r="S80" i="5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20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16" i="4" l="1"/>
  <c r="N16" i="4" s="1"/>
  <c r="L16" i="4" s="1"/>
  <c r="H17" i="4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F40" i="4" s="1"/>
  <c r="K40" i="4" s="1"/>
  <c r="M40" i="4" s="1"/>
  <c r="D16" i="4"/>
  <c r="E16" i="4"/>
  <c r="F16" i="4"/>
  <c r="G16" i="4"/>
  <c r="G29" i="4" l="1"/>
  <c r="F29" i="4"/>
  <c r="E29" i="4"/>
  <c r="P18" i="4" l="1"/>
  <c r="P30" i="4" l="1"/>
  <c r="P32" i="4" l="1"/>
  <c r="F41" i="4" s="1"/>
  <c r="K41" i="4" s="1"/>
  <c r="M41" i="4" s="1"/>
  <c r="P16" i="4" l="1"/>
  <c r="P33" i="4" l="1"/>
  <c r="F39" i="4" s="1"/>
  <c r="F44" i="4" l="1"/>
  <c r="F45" i="4"/>
  <c r="K39" i="4"/>
  <c r="F43" i="4"/>
  <c r="P29" i="4"/>
  <c r="P34" i="4"/>
  <c r="F46" i="4" l="1"/>
  <c r="K42" i="4"/>
  <c r="M42" i="4" s="1"/>
  <c r="M39" i="4"/>
  <c r="M46" i="4" l="1"/>
  <c r="K46" i="4"/>
</calcChain>
</file>

<file path=xl/sharedStrings.xml><?xml version="1.0" encoding="utf-8"?>
<sst xmlns="http://schemas.openxmlformats.org/spreadsheetml/2006/main" count="414" uniqueCount="376">
  <si>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</si>
  <si>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</si>
  <si>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</si>
  <si>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</si>
  <si>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</si>
  <si>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</si>
  <si>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</si>
  <si>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</si>
  <si>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</si>
  <si>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</si>
  <si>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</si>
  <si>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</si>
  <si>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</si>
  <si>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</si>
  <si>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</si>
  <si>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</si>
  <si>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</si>
  <si>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</si>
  <si>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</si>
  <si>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</si>
  <si>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</si>
  <si>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</si>
  <si>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</si>
  <si>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</si>
  <si>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</si>
  <si>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</si>
  <si>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</si>
  <si>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</si>
  <si>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</si>
  <si>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</si>
  <si>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</si>
  <si>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</si>
  <si>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</si>
  <si>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</si>
  <si>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</si>
  <si>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</si>
  <si>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</si>
  <si>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</si>
  <si>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</si>
  <si>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</si>
  <si>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</si>
  <si>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</si>
  <si>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</si>
  <si>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</si>
  <si>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</si>
  <si>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</si>
  <si>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</si>
  <si>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</si>
  <si>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</si>
  <si>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</si>
  <si>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</si>
  <si>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</si>
  <si>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</si>
  <si>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</si>
  <si>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</si>
  <si>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</si>
  <si>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</si>
  <si>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</si>
  <si>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</si>
  <si>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</si>
  <si>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</si>
  <si>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</si>
  <si>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</si>
  <si>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</si>
  <si>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</si>
  <si>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</si>
  <si>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</si>
  <si>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</si>
  <si>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</si>
  <si>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</si>
  <si>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</si>
  <si>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</si>
  <si>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</si>
  <si>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</si>
  <si>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</si>
  <si>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</si>
  <si>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</si>
  <si>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</si>
  <si>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</si>
  <si>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</si>
  <si>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</si>
  <si>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</si>
  <si>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</si>
  <si>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</si>
  <si>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</si>
  <si>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</si>
  <si>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</si>
  <si>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</si>
  <si>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</si>
  <si>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</si>
  <si>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</si>
  <si>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</si>
  <si>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</si>
  <si>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</si>
  <si>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</si>
  <si>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</si>
  <si>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</si>
  <si>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</si>
  <si>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</si>
  <si>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</si>
  <si>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</si>
  <si>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</si>
  <si>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</si>
  <si>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</si>
  <si>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</si>
  <si>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</si>
  <si>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</si>
  <si>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</si>
  <si>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</si>
  <si>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</si>
  <si>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</si>
  <si>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</si>
  <si>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</si>
  <si>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</si>
  <si>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</si>
  <si>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</si>
  <si>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</si>
  <si>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</si>
  <si>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</si>
  <si>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</si>
  <si>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</si>
  <si>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</si>
  <si>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</si>
  <si>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</si>
  <si>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</si>
  <si>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</si>
  <si>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</si>
  <si>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</si>
  <si>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</si>
  <si>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</si>
  <si>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</si>
  <si>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</si>
  <si>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</si>
  <si>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</si>
  <si>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</si>
  <si>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</si>
  <si>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</si>
  <si>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</si>
  <si>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</si>
  <si>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</si>
  <si>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</si>
  <si>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</si>
  <si>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</si>
  <si>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</si>
  <si>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</si>
  <si>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</si>
  <si>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</si>
  <si>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</si>
  <si>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</si>
  <si>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</si>
  <si>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</si>
  <si>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</si>
  <si>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</si>
  <si>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</si>
  <si>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</si>
  <si>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</si>
  <si>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</si>
  <si>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</si>
  <si>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</si>
  <si>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</si>
  <si>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</si>
  <si>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</si>
  <si>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</si>
  <si>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</si>
  <si>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</si>
  <si>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</si>
  <si>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</si>
  <si>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</si>
  <si>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</si>
  <si>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</si>
  <si>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</si>
  <si>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</si>
  <si>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</si>
  <si>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</si>
  <si>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</si>
  <si>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</si>
  <si>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</si>
  <si>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</si>
  <si>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</si>
  <si>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</si>
  <si>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</si>
  <si>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</si>
  <si>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</si>
  <si>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</si>
  <si>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</si>
  <si>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</si>
  <si>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</si>
  <si>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</si>
  <si>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</si>
  <si>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</si>
  <si>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</si>
  <si>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</si>
  <si>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</si>
  <si>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</si>
  <si>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</si>
  <si>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</si>
  <si>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</si>
  <si>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</si>
  <si>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</si>
  <si>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</si>
  <si>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</si>
  <si>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</si>
  <si>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</si>
  <si>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</si>
  <si>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</si>
  <si>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</si>
  <si>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</si>
  <si>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</si>
  <si>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</si>
  <si>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</si>
  <si>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</si>
  <si>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</si>
  <si>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</si>
  <si>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</si>
  <si>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</si>
  <si>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</si>
  <si>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</si>
  <si>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</si>
  <si>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</si>
  <si>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</si>
  <si>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</si>
  <si>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</si>
  <si>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</si>
  <si>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</si>
  <si>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</si>
  <si>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</si>
  <si>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</si>
  <si>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</si>
  <si>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</si>
  <si>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</si>
  <si>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</si>
  <si>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</si>
  <si>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</si>
  <si>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</si>
  <si>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</si>
  <si>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</si>
  <si>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</si>
  <si>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</si>
  <si>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</si>
  <si>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</si>
  <si>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</si>
  <si>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</si>
  <si>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</si>
  <si>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</si>
  <si>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</si>
  <si>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</si>
  <si>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</si>
  <si>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</si>
  <si>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</si>
  <si>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</si>
  <si>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</si>
  <si>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</si>
  <si>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</si>
  <si>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</si>
  <si>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</si>
  <si>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</si>
  <si>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</si>
  <si>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</si>
  <si>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</si>
  <si>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</si>
  <si>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</si>
  <si>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</si>
  <si>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</si>
  <si>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</si>
  <si>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</si>
  <si>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</si>
  <si>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</si>
  <si>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</si>
  <si>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</si>
  <si>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</si>
  <si>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</si>
  <si>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</si>
  <si>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</si>
  <si>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</si>
  <si>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</si>
  <si>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</si>
  <si>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</si>
  <si>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</si>
  <si>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</si>
  <si>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</si>
  <si>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</si>
  <si>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</si>
  <si>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</si>
  <si>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</si>
  <si>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</si>
  <si>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</si>
  <si>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</si>
  <si>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</si>
  <si>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</si>
  <si>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</si>
  <si>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</si>
  <si>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</si>
  <si>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</si>
  <si>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</si>
  <si>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</si>
  <si>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</si>
  <si>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</si>
  <si>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</si>
  <si>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</si>
  <si>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</si>
  <si>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</si>
  <si>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</si>
  <si>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</si>
  <si>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</si>
  <si>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</si>
  <si>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</si>
  <si>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</si>
  <si>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</si>
  <si>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</si>
  <si>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</si>
  <si>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</si>
  <si>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</si>
  <si>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</si>
  <si>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</si>
  <si>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</si>
  <si>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</si>
  <si>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</si>
  <si>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</si>
  <si>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</si>
  <si>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</si>
  <si>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</si>
  <si>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</si>
  <si>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</si>
  <si>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</si>
  <si>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</si>
  <si>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</si>
  <si>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</si>
  <si>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</si>
  <si>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</si>
  <si>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</si>
  <si>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</si>
  <si>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</si>
  <si>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</si>
  <si>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</si>
  <si>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</si>
  <si>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</si>
  <si>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</si>
  <si>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</si>
  <si>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</si>
  <si>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</si>
  <si>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</si>
  <si>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</si>
  <si>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</si>
  <si>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</si>
  <si>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</si>
  <si>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</si>
  <si>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</si>
  <si>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</si>
  <si>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</si>
  <si>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</si>
  <si>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</si>
  <si>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</si>
  <si>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</si>
  <si>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</si>
  <si>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</si>
  <si>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</si>
  <si>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</si>
  <si>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</si>
  <si>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</si>
  <si>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1</t>
  </si>
  <si>
    <t>2</t>
  </si>
  <si>
    <t>3</t>
  </si>
  <si>
    <t>4</t>
  </si>
  <si>
    <t>5</t>
  </si>
  <si>
    <t xml:space="preserve">Индекс пересчета в прогнозные цены </t>
  </si>
  <si>
    <t>2027 г.</t>
  </si>
  <si>
    <t>2028 г.</t>
  </si>
  <si>
    <t>2029 г.</t>
  </si>
  <si>
    <t>6</t>
  </si>
  <si>
    <t>7</t>
  </si>
  <si>
    <t>8</t>
  </si>
  <si>
    <t>9</t>
  </si>
  <si>
    <t>30м2</t>
  </si>
  <si>
    <t>1000м2</t>
  </si>
  <si>
    <t>Реконструкция ТП-12 в части замены ячеек 10 кВ в количестве 7 шт., строительство КВЛ-10кВ протяженностью 0,27 км в г.Каменногорск Выборгского р-на ЛО</t>
  </si>
  <si>
    <t>O_26-1-05-0-01-04-0-0026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</si>
</sst>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;;;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8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7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7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>
      <selection activeCell="A6" sqref="A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91" t="s">
        <v>374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6" spans="1:22" ht="10.5" customHeight="1" x14ac:dyDescent="0.25"/>
    <row r="7" spans="1:22" ht="13.5" customHeight="1" x14ac:dyDescent="0.25">
      <c r="A7" s="6" t="s">
        <v>5</v>
      </c>
      <c r="C7" s="2" t="s">
        <v>375</v>
      </c>
      <c r="H7" s="194"/>
      <c r="I7" s="194"/>
      <c r="J7" s="194"/>
      <c r="K7" s="194"/>
      <c r="L7" s="194"/>
      <c r="M7" s="194"/>
      <c r="N7" s="194"/>
      <c r="O7" s="194"/>
      <c r="P7" s="19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3" t="s">
        <v>358</v>
      </c>
      <c r="I9" s="193"/>
      <c r="J9" s="193"/>
      <c r="K9" s="193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8" t="s">
        <v>354</v>
      </c>
    </row>
    <row r="13" spans="1:22" s="4" customFormat="1" ht="39" customHeight="1" x14ac:dyDescent="0.25">
      <c r="A13" s="173" t="s">
        <v>6</v>
      </c>
      <c r="B13" s="173" t="s">
        <v>9</v>
      </c>
      <c r="C13" s="173" t="s">
        <v>334</v>
      </c>
      <c r="D13" s="173" t="s">
        <v>349</v>
      </c>
      <c r="E13" s="173"/>
      <c r="F13" s="173"/>
      <c r="G13" s="173"/>
      <c r="H13" s="173" t="s">
        <v>335</v>
      </c>
      <c r="I13" s="173" t="s">
        <v>348</v>
      </c>
      <c r="J13" s="173" t="s">
        <v>7</v>
      </c>
      <c r="K13" s="171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90" t="s">
        <v>337</v>
      </c>
      <c r="Q13" s="24"/>
    </row>
    <row r="14" spans="1:22" ht="38.25" customHeight="1" x14ac:dyDescent="0.25">
      <c r="A14" s="173"/>
      <c r="B14" s="173"/>
      <c r="C14" s="173"/>
      <c r="D14" s="136" t="s">
        <v>89</v>
      </c>
      <c r="E14" s="136" t="s">
        <v>91</v>
      </c>
      <c r="F14" s="136" t="s">
        <v>93</v>
      </c>
      <c r="G14" s="136" t="s">
        <v>318</v>
      </c>
      <c r="H14" s="173"/>
      <c r="I14" s="173"/>
      <c r="J14" s="173"/>
      <c r="K14" s="171"/>
      <c r="L14" s="136" t="s">
        <v>1</v>
      </c>
      <c r="M14" s="136" t="s">
        <v>317</v>
      </c>
      <c r="N14" s="136" t="s">
        <v>2</v>
      </c>
      <c r="O14" s="136" t="s">
        <v>3</v>
      </c>
      <c r="P14" s="190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39"/>
      <c r="R15" s="139"/>
      <c r="S15" s="139"/>
      <c r="T15" s="139"/>
      <c r="U15" s="39"/>
      <c r="V15" s="17"/>
    </row>
    <row r="16" spans="1:22" ht="24" customHeight="1" x14ac:dyDescent="0.25">
      <c r="A16" s="10" t="s">
        <v>359</v>
      </c>
      <c r="B16" s="40" t="s">
        <v>270</v>
      </c>
      <c r="C16" s="37">
        <f>VLOOKUP($B$16:$B$29,'Наименование работ'!B:G,6,)</f>
        <v>776474.31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5034011.7319000009</v>
      </c>
      <c r="I16" s="36">
        <f>VLOOKUP($B$16:$B$29,'Наименование работ'!B:R,17,)</f>
        <v>0</v>
      </c>
      <c r="J16" s="38" t="s">
        <v>353</v>
      </c>
      <c r="K16" s="157">
        <v>0.25</v>
      </c>
      <c r="L16" s="33">
        <f>(N16+O16)*0.04</f>
        <v>50340.117319000012</v>
      </c>
      <c r="M16" s="33">
        <f>147300*K16</f>
        <v>36825</v>
      </c>
      <c r="N16" s="34">
        <f>K16*H16</f>
        <v>1258502.9329750002</v>
      </c>
      <c r="O16" s="34">
        <f>K16*I16</f>
        <v>0</v>
      </c>
      <c r="P16" s="34">
        <f t="shared" ref="P16" si="0">SUM(L16:O16)</f>
        <v>1345668.0502940002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 t="s">
        <v>360</v>
      </c>
      <c r="B17" s="40" t="s">
        <v>210</v>
      </c>
      <c r="C17" s="37">
        <f>VLOOKUP($B$16:$B$29,'Наименование работ'!B:G,6,)</f>
        <v>898103.22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8348995.227599998</v>
      </c>
      <c r="I17" s="36">
        <f>VLOOKUP($B$16:$B$29,'Наименование работ'!B:R,17,)</f>
        <v>0</v>
      </c>
      <c r="J17" s="38" t="s">
        <v>353</v>
      </c>
      <c r="K17" s="164">
        <v>0.06</v>
      </c>
      <c r="L17" s="33">
        <f>(N17+O17)*0.04</f>
        <v>20037.588546239997</v>
      </c>
      <c r="M17" s="33">
        <f t="shared" ref="M17:M29" si="1">147300*K17</f>
        <v>8838</v>
      </c>
      <c r="N17" s="34">
        <f t="shared" ref="N17:N29" si="2">K17*H17</f>
        <v>500939.71365599986</v>
      </c>
      <c r="O17" s="34">
        <f t="shared" ref="O17:O29" si="3">K17*I17</f>
        <v>0</v>
      </c>
      <c r="P17" s="34">
        <f t="shared" ref="P17" si="4">SUM(L17:O17)</f>
        <v>529815.30220223987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 t="s">
        <v>361</v>
      </c>
      <c r="B18" s="40" t="s">
        <v>15</v>
      </c>
      <c r="C18" s="37">
        <f>VLOOKUP($B$16:$B$29,'Наименование работ'!B:G,6,)</f>
        <v>366791.92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6.68</v>
      </c>
      <c r="F18" s="37">
        <f>VLOOKUP($B$16:$B$29,'Наименование работ'!B:O,14,)</f>
        <v>6.02</v>
      </c>
      <c r="G18" s="37">
        <f>VLOOKUP($B$16:$B$29,'Наименование работ'!B:Q,16,)</f>
        <v>0</v>
      </c>
      <c r="H18" s="36">
        <f>VLOOKUP(B18:B31,'Наименование работ'!B:S,18,)</f>
        <v>3308214.8185999999</v>
      </c>
      <c r="I18" s="36">
        <f>VLOOKUP($B$16:$B$29,'Наименование работ'!B:R,17,)</f>
        <v>0</v>
      </c>
      <c r="J18" s="38" t="s">
        <v>353</v>
      </c>
      <c r="K18" s="164">
        <v>1.4999999999999999E-2</v>
      </c>
      <c r="L18" s="33">
        <f t="shared" ref="L18:L29" si="5">(N18+O18)*0.08</f>
        <v>3969.8577823199998</v>
      </c>
      <c r="M18" s="33">
        <f t="shared" si="1"/>
        <v>2209.5</v>
      </c>
      <c r="N18" s="34">
        <f t="shared" si="2"/>
        <v>49623.222278999994</v>
      </c>
      <c r="O18" s="34">
        <f t="shared" si="3"/>
        <v>0</v>
      </c>
      <c r="P18" s="34">
        <f t="shared" ref="P18" si="6">SUM(L18:O18)</f>
        <v>55802.580061319997</v>
      </c>
      <c r="Q18" s="25"/>
      <c r="R18" s="25"/>
      <c r="S18" s="25"/>
      <c r="T18" s="25"/>
      <c r="U18" s="20"/>
      <c r="V18" s="17"/>
    </row>
    <row r="19" spans="1:22" ht="24" customHeight="1" x14ac:dyDescent="0.25">
      <c r="A19" s="10" t="s">
        <v>362</v>
      </c>
      <c r="B19" s="40" t="s">
        <v>248</v>
      </c>
      <c r="C19" s="37">
        <f>VLOOKUP($B$16:$B$29,'Наименование работ'!B:G,6,)</f>
        <v>11335.53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164832.92600000001</v>
      </c>
      <c r="I19" s="36">
        <f>VLOOKUP($B$16:$B$29,'Наименование работ'!B:R,17,)</f>
        <v>0</v>
      </c>
      <c r="J19" s="38" t="s">
        <v>372</v>
      </c>
      <c r="K19" s="164">
        <v>8.3000000000000007</v>
      </c>
      <c r="L19" s="33">
        <f>(N19+O19)*0.04</f>
        <v>54724.531432000011</v>
      </c>
      <c r="M19" s="33">
        <v>0</v>
      </c>
      <c r="N19" s="34">
        <f t="shared" si="2"/>
        <v>1368113.2858000002</v>
      </c>
      <c r="O19" s="34">
        <f t="shared" si="3"/>
        <v>0</v>
      </c>
      <c r="P19" s="34">
        <f t="shared" ref="P19:P23" si="7">SUM(L19:O19)</f>
        <v>1422837.8172320002</v>
      </c>
      <c r="Q19" s="25"/>
      <c r="R19" s="25"/>
      <c r="S19" s="25"/>
      <c r="T19" s="25"/>
      <c r="U19" s="20"/>
      <c r="V19" s="17"/>
    </row>
    <row r="20" spans="1:22" ht="24" customHeight="1" x14ac:dyDescent="0.25">
      <c r="A20" s="10" t="s">
        <v>363</v>
      </c>
      <c r="B20" s="40" t="s">
        <v>249</v>
      </c>
      <c r="C20" s="37">
        <f>VLOOKUP($B$16:$B$29,'Наименование работ'!B:G,6,)</f>
        <v>49822.96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8.27</v>
      </c>
      <c r="F20" s="37">
        <f>VLOOKUP($B$16:$B$29,'Наименование работ'!B:O,14,)</f>
        <v>3.76</v>
      </c>
      <c r="G20" s="37">
        <f>VLOOKUP($B$16:$B$29,'Наименование работ'!B:Q,16,)</f>
        <v>0</v>
      </c>
      <c r="H20" s="36">
        <f>VLOOKUP(B20:B33,'Наименование работ'!B:S,18,)</f>
        <v>755254.92239999992</v>
      </c>
      <c r="I20" s="36">
        <f>VLOOKUP($B$16:$B$29,'Наименование работ'!B:R,17,)</f>
        <v>0</v>
      </c>
      <c r="J20" s="38" t="s">
        <v>373</v>
      </c>
      <c r="K20" s="157">
        <v>0.17</v>
      </c>
      <c r="L20" s="33">
        <f>(N20+O20)*0.04</f>
        <v>5135.7334723200001</v>
      </c>
      <c r="M20" s="33">
        <v>0</v>
      </c>
      <c r="N20" s="34">
        <f t="shared" si="2"/>
        <v>128393.33680799999</v>
      </c>
      <c r="O20" s="34">
        <f t="shared" si="3"/>
        <v>0</v>
      </c>
      <c r="P20" s="34">
        <f t="shared" si="7"/>
        <v>133529.07028031998</v>
      </c>
      <c r="Q20" s="25"/>
      <c r="R20" s="25"/>
      <c r="S20" s="25"/>
      <c r="T20" s="25"/>
      <c r="U20" s="20"/>
      <c r="V20" s="17"/>
    </row>
    <row r="21" spans="1:22" ht="24" customHeight="1" x14ac:dyDescent="0.25">
      <c r="A21" s="10" t="s">
        <v>368</v>
      </c>
      <c r="B21" s="40" t="s">
        <v>150</v>
      </c>
      <c r="C21" s="37">
        <f>VLOOKUP($B$16:$B$29,'Наименование работ'!B:G,6,)</f>
        <v>54486.09</v>
      </c>
      <c r="D21" s="37">
        <f>VLOOKUP($B$16:$B$29,'Наименование работ'!B:K,10,)</f>
        <v>19.489999999999998</v>
      </c>
      <c r="E21" s="37">
        <f>VLOOKUP($B$16:$B$29,'Наименование работ'!B:M,12,)</f>
        <v>10.17</v>
      </c>
      <c r="F21" s="37">
        <f>VLOOKUP($B$16:$B$29,'Наименование работ'!B:O,14,)</f>
        <v>7.86</v>
      </c>
      <c r="G21" s="37">
        <f>VLOOKUP($B$16:$B$29,'Наименование работ'!B:Q,16,)</f>
        <v>6.33</v>
      </c>
      <c r="H21" s="36">
        <f>VLOOKUP(B21:B34,'Наименование работ'!B:S,18,)</f>
        <v>168532.58620000002</v>
      </c>
      <c r="I21" s="36">
        <f>VLOOKUP($B$16:$B$29,'Наименование работ'!B:R,17,)</f>
        <v>286894.27350000001</v>
      </c>
      <c r="J21" s="38" t="s">
        <v>352</v>
      </c>
      <c r="K21" s="157">
        <v>2</v>
      </c>
      <c r="L21" s="33">
        <f>(N21+O21)*0.04</f>
        <v>36434.148776000002</v>
      </c>
      <c r="M21" s="33">
        <f>147300</f>
        <v>147300</v>
      </c>
      <c r="N21" s="34">
        <f t="shared" si="2"/>
        <v>337065.17240000004</v>
      </c>
      <c r="O21" s="34">
        <f t="shared" si="3"/>
        <v>573788.54700000002</v>
      </c>
      <c r="P21" s="34">
        <f t="shared" si="7"/>
        <v>1094587.8681760002</v>
      </c>
      <c r="Q21" s="25"/>
      <c r="R21" s="25"/>
      <c r="S21" s="25"/>
      <c r="T21" s="25"/>
      <c r="U21" s="20"/>
      <c r="V21" s="17"/>
    </row>
    <row r="22" spans="1:22" ht="28.5" customHeight="1" x14ac:dyDescent="0.25">
      <c r="A22" s="10" t="s">
        <v>369</v>
      </c>
      <c r="B22" s="40" t="s">
        <v>151</v>
      </c>
      <c r="C22" s="37">
        <f>VLOOKUP($B$16:$B$29,'Наименование работ'!B:G,6,)</f>
        <v>56856.62</v>
      </c>
      <c r="D22" s="37">
        <f>VLOOKUP($B$16:$B$29,'Наименование работ'!B:K,10,)</f>
        <v>19.489999999999998</v>
      </c>
      <c r="E22" s="37">
        <f>VLOOKUP($B$16:$B$29,'Наименование работ'!B:M,12,)</f>
        <v>10.17</v>
      </c>
      <c r="F22" s="37">
        <f>VLOOKUP($B$16:$B$29,'Наименование работ'!B:O,14,)</f>
        <v>7.86</v>
      </c>
      <c r="G22" s="37">
        <f>VLOOKUP($B$16:$B$29,'Наименование работ'!B:Q,16,)</f>
        <v>6.33</v>
      </c>
      <c r="H22" s="36">
        <f>VLOOKUP(B22:B35,'Наименование работ'!B:S,18,)</f>
        <v>213438.64270000008</v>
      </c>
      <c r="I22" s="36">
        <f>VLOOKUP($B$16:$B$29,'Наименование работ'!B:R,17,)</f>
        <v>286894.27350000001</v>
      </c>
      <c r="J22" s="38" t="s">
        <v>352</v>
      </c>
      <c r="K22" s="157">
        <v>2</v>
      </c>
      <c r="L22" s="33">
        <f t="shared" si="5"/>
        <v>80053.266592000014</v>
      </c>
      <c r="M22" s="33">
        <v>0</v>
      </c>
      <c r="N22" s="34">
        <f t="shared" si="2"/>
        <v>426877.28540000017</v>
      </c>
      <c r="O22" s="34">
        <f t="shared" si="3"/>
        <v>573788.54700000002</v>
      </c>
      <c r="P22" s="34">
        <f t="shared" si="7"/>
        <v>1080719.0989920003</v>
      </c>
      <c r="Q22" s="25"/>
      <c r="R22" s="25"/>
      <c r="S22" s="25"/>
      <c r="T22" s="25"/>
      <c r="U22" s="20"/>
      <c r="V22" s="17"/>
    </row>
    <row r="23" spans="1:22" ht="27" customHeight="1" x14ac:dyDescent="0.25">
      <c r="A23" s="10" t="s">
        <v>370</v>
      </c>
      <c r="B23" s="40" t="s">
        <v>152</v>
      </c>
      <c r="C23" s="37">
        <f>VLOOKUP($B$16:$B$29,'Наименование работ'!B:G,6,)</f>
        <v>172473.31</v>
      </c>
      <c r="D23" s="37">
        <f>VLOOKUP($B$16:$B$29,'Наименование работ'!B:K,10,)</f>
        <v>19.489999999999998</v>
      </c>
      <c r="E23" s="37">
        <f>VLOOKUP($B$16:$B$29,'Наименование работ'!B:M,12,)</f>
        <v>10.17</v>
      </c>
      <c r="F23" s="37">
        <f>VLOOKUP($B$16:$B$29,'Наименование работ'!B:O,14,)</f>
        <v>7.86</v>
      </c>
      <c r="G23" s="37">
        <f>VLOOKUP($B$16:$B$29,'Наименование работ'!B:Q,16,)</f>
        <v>6.33</v>
      </c>
      <c r="H23" s="36">
        <f>VLOOKUP(B23:B36,'Наименование работ'!B:S,18,)</f>
        <v>420276.87289999984</v>
      </c>
      <c r="I23" s="36">
        <f>VLOOKUP($B$16:$B$29,'Наименование работ'!B:R,17,)</f>
        <v>951717.14580000006</v>
      </c>
      <c r="J23" s="38" t="s">
        <v>352</v>
      </c>
      <c r="K23" s="140">
        <v>1</v>
      </c>
      <c r="L23" s="33">
        <f t="shared" si="5"/>
        <v>109759.521496</v>
      </c>
      <c r="M23" s="33">
        <f t="shared" si="1"/>
        <v>147300</v>
      </c>
      <c r="N23" s="34">
        <f t="shared" si="2"/>
        <v>420276.87289999984</v>
      </c>
      <c r="O23" s="34">
        <f t="shared" si="3"/>
        <v>951717.14580000006</v>
      </c>
      <c r="P23" s="34">
        <f t="shared" si="7"/>
        <v>1629053.5401959999</v>
      </c>
      <c r="Q23" s="25"/>
      <c r="R23" s="25"/>
      <c r="S23" s="25"/>
      <c r="T23" s="25"/>
      <c r="U23" s="20"/>
      <c r="V23" s="17"/>
    </row>
    <row r="24" spans="1:22" ht="24" customHeight="1" x14ac:dyDescent="0.25">
      <c r="A24" s="10" t="s">
        <v>371</v>
      </c>
      <c r="B24" s="40" t="s">
        <v>153</v>
      </c>
      <c r="C24" s="37">
        <f>VLOOKUP($B$16:$B$29,'Наименование работ'!B:G,6,)</f>
        <v>175105.49</v>
      </c>
      <c r="D24" s="37">
        <f>VLOOKUP($B$16:$B$29,'Наименование работ'!B:K,10,)</f>
        <v>19.489999999999998</v>
      </c>
      <c r="E24" s="37">
        <f>VLOOKUP($B$16:$B$29,'Наименование работ'!B:M,12,)</f>
        <v>10.17</v>
      </c>
      <c r="F24" s="37">
        <f>VLOOKUP($B$16:$B$29,'Наименование работ'!B:O,14,)</f>
        <v>7.86</v>
      </c>
      <c r="G24" s="37">
        <f>VLOOKUP($B$16:$B$29,'Наименование работ'!B:Q,16,)</f>
        <v>6.33</v>
      </c>
      <c r="H24" s="36">
        <f>VLOOKUP(B24:B37,'Наименование работ'!B:S,18,)</f>
        <v>469144.60909999954</v>
      </c>
      <c r="I24" s="36">
        <f>VLOOKUP($B$16:$B$29,'Наименование работ'!B:R,17,)</f>
        <v>951717.14580000006</v>
      </c>
      <c r="J24" s="38" t="s">
        <v>352</v>
      </c>
      <c r="K24" s="140">
        <v>2</v>
      </c>
      <c r="L24" s="33">
        <f t="shared" si="5"/>
        <v>227337.88078399995</v>
      </c>
      <c r="M24" s="33">
        <v>0</v>
      </c>
      <c r="N24" s="34">
        <f t="shared" ref="N24:N28" si="8">K24*H24</f>
        <v>938289.21819999907</v>
      </c>
      <c r="O24" s="34">
        <f t="shared" si="3"/>
        <v>1903434.2916000001</v>
      </c>
      <c r="P24" s="34">
        <f t="shared" ref="P24:P28" si="9">SUM(L24:O24)</f>
        <v>3069061.3905839995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7" t="s">
        <v>317</v>
      </c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9"/>
      <c r="P30" s="34">
        <f>SUM(M16:M29)</f>
        <v>342472.5</v>
      </c>
    </row>
    <row r="31" spans="1:22" ht="16.5" customHeight="1" x14ac:dyDescent="0.25">
      <c r="A31" s="141"/>
      <c r="B31" s="187" t="s">
        <v>2</v>
      </c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9"/>
      <c r="P31" s="35">
        <f>SUM(N16:N29)</f>
        <v>5428081.040417999</v>
      </c>
    </row>
    <row r="32" spans="1:22" ht="16.5" customHeight="1" x14ac:dyDescent="0.25">
      <c r="A32" s="141"/>
      <c r="B32" s="187" t="s">
        <v>3</v>
      </c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9"/>
      <c r="P32" s="35">
        <f>SUM(O16:O29)</f>
        <v>4002728.5314000002</v>
      </c>
    </row>
    <row r="33" spans="1:21" ht="16.5" customHeight="1" x14ac:dyDescent="0.25">
      <c r="A33" s="141"/>
      <c r="B33" s="187" t="s">
        <v>346</v>
      </c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9"/>
      <c r="P33" s="35">
        <f>SUM(L16:L29)</f>
        <v>587792.64619988005</v>
      </c>
      <c r="Q33" s="32"/>
      <c r="R33" s="32"/>
    </row>
    <row r="34" spans="1:21" ht="16.5" customHeight="1" x14ac:dyDescent="0.25">
      <c r="A34" s="141"/>
      <c r="B34" s="168" t="s">
        <v>12</v>
      </c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70"/>
      <c r="P34" s="34">
        <f>SUM(P30:P33)</f>
        <v>10361074.71801788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3" t="s">
        <v>0</v>
      </c>
      <c r="C38" s="173"/>
      <c r="D38" s="173"/>
      <c r="E38" s="173"/>
      <c r="F38" s="175" t="s">
        <v>337</v>
      </c>
      <c r="G38" s="175"/>
      <c r="H38" s="176"/>
      <c r="I38" s="181" t="s">
        <v>364</v>
      </c>
      <c r="J38" s="182"/>
      <c r="K38" s="171" t="s">
        <v>338</v>
      </c>
      <c r="L38" s="171"/>
      <c r="M38" s="171" t="s">
        <v>339</v>
      </c>
      <c r="N38" s="171"/>
      <c r="O38" s="161"/>
      <c r="P38" s="161"/>
      <c r="Q38" s="149"/>
      <c r="R38" s="149"/>
      <c r="S38" s="22"/>
      <c r="T38" s="22"/>
      <c r="U38" s="22"/>
    </row>
    <row r="39" spans="1:21" ht="16.5" customHeight="1" x14ac:dyDescent="0.25">
      <c r="A39" s="23">
        <v>1</v>
      </c>
      <c r="B39" s="174" t="s">
        <v>319</v>
      </c>
      <c r="C39" s="174"/>
      <c r="D39" s="174"/>
      <c r="E39" s="174"/>
      <c r="F39" s="177">
        <f>P33+P30</f>
        <v>930265.14619988005</v>
      </c>
      <c r="G39" s="177"/>
      <c r="H39" s="178"/>
      <c r="I39" s="183">
        <f>VLOOKUP(H9,O39:P46,2,)</f>
        <v>1.0956003766002589</v>
      </c>
      <c r="J39" s="184"/>
      <c r="K39" s="172">
        <f>F39*$I$39</f>
        <v>1019198.8445146835</v>
      </c>
      <c r="L39" s="172"/>
      <c r="M39" s="172">
        <f>K39*1.2</f>
        <v>1223038.6134176201</v>
      </c>
      <c r="N39" s="172"/>
      <c r="O39" s="145" t="s">
        <v>74</v>
      </c>
      <c r="P39" s="146">
        <v>1.147</v>
      </c>
      <c r="Q39" s="150"/>
      <c r="R39" s="150"/>
      <c r="S39" s="22"/>
      <c r="T39" s="22"/>
      <c r="U39" s="22"/>
    </row>
    <row r="40" spans="1:21" ht="16.5" customHeight="1" x14ac:dyDescent="0.25">
      <c r="A40" s="23">
        <v>2</v>
      </c>
      <c r="B40" s="174" t="s">
        <v>2</v>
      </c>
      <c r="C40" s="174"/>
      <c r="D40" s="174"/>
      <c r="E40" s="174"/>
      <c r="F40" s="179">
        <f>P31</f>
        <v>5428081.040417999</v>
      </c>
      <c r="G40" s="179"/>
      <c r="H40" s="180"/>
      <c r="I40" s="185"/>
      <c r="J40" s="186"/>
      <c r="K40" s="172">
        <f t="shared" ref="K40:K41" si="11">F40*$I$39</f>
        <v>5947007.632098685</v>
      </c>
      <c r="L40" s="172"/>
      <c r="M40" s="172">
        <f>K40*1.2</f>
        <v>7136409.1585184215</v>
      </c>
      <c r="N40" s="172"/>
      <c r="O40" s="145" t="s">
        <v>75</v>
      </c>
      <c r="P40" s="146">
        <v>1.06968874824043</v>
      </c>
      <c r="Q40" s="150"/>
      <c r="R40" s="150"/>
      <c r="S40" s="22"/>
      <c r="T40" s="22"/>
      <c r="U40" s="22"/>
    </row>
    <row r="41" spans="1:21" ht="16.5" customHeight="1" x14ac:dyDescent="0.25">
      <c r="A41" s="23">
        <v>3</v>
      </c>
      <c r="B41" s="174" t="s">
        <v>3</v>
      </c>
      <c r="C41" s="174"/>
      <c r="D41" s="174"/>
      <c r="E41" s="174"/>
      <c r="F41" s="179">
        <f>P32</f>
        <v>4002728.5314000002</v>
      </c>
      <c r="G41" s="179"/>
      <c r="H41" s="180"/>
      <c r="I41" s="185"/>
      <c r="J41" s="186"/>
      <c r="K41" s="172">
        <f t="shared" si="11"/>
        <v>4385390.8864304414</v>
      </c>
      <c r="L41" s="172"/>
      <c r="M41" s="172">
        <f t="shared" ref="M41" si="12">K41*1.2</f>
        <v>5262469.0637165299</v>
      </c>
      <c r="N41" s="172"/>
      <c r="O41" s="145" t="s">
        <v>76</v>
      </c>
      <c r="P41" s="146">
        <v>1.0527260918901</v>
      </c>
      <c r="Q41" s="150"/>
      <c r="R41" s="150"/>
      <c r="S41" s="22"/>
      <c r="T41" s="22"/>
      <c r="U41" s="22"/>
    </row>
    <row r="42" spans="1:21" ht="16.5" customHeight="1" x14ac:dyDescent="0.25">
      <c r="A42" s="23">
        <v>4</v>
      </c>
      <c r="B42" s="174" t="s">
        <v>4</v>
      </c>
      <c r="C42" s="174"/>
      <c r="D42" s="174"/>
      <c r="E42" s="174"/>
      <c r="F42" s="179"/>
      <c r="G42" s="179"/>
      <c r="H42" s="180"/>
      <c r="I42" s="185"/>
      <c r="J42" s="186"/>
      <c r="K42" s="199">
        <f>SUM(F43:H45)*$I$39</f>
        <v>2331618.0983691984</v>
      </c>
      <c r="L42" s="200"/>
      <c r="M42" s="199">
        <f>K42*1.2</f>
        <v>2797941.7180430382</v>
      </c>
      <c r="N42" s="200"/>
      <c r="O42" s="145" t="s">
        <v>77</v>
      </c>
      <c r="P42" s="146">
        <v>1.04761984318213</v>
      </c>
      <c r="Q42" s="150"/>
      <c r="R42" s="150"/>
      <c r="S42" s="22"/>
      <c r="T42" s="22"/>
      <c r="U42" s="22"/>
    </row>
    <row r="43" spans="1:21" ht="15.75" customHeight="1" x14ac:dyDescent="0.25">
      <c r="A43" s="137" t="s">
        <v>78</v>
      </c>
      <c r="B43" s="205" t="s">
        <v>355</v>
      </c>
      <c r="C43" s="205"/>
      <c r="D43" s="205"/>
      <c r="E43" s="205"/>
      <c r="F43" s="203">
        <f>SUM(F39:H41)/100*P49</f>
        <v>221726.99896558266</v>
      </c>
      <c r="G43" s="203"/>
      <c r="H43" s="204"/>
      <c r="I43" s="185"/>
      <c r="J43" s="186"/>
      <c r="K43" s="201"/>
      <c r="L43" s="202"/>
      <c r="M43" s="201"/>
      <c r="N43" s="202"/>
      <c r="O43" s="162" t="s">
        <v>358</v>
      </c>
      <c r="P43" s="146">
        <f>1.0457995653007*P42</f>
        <v>1.0956003766002589</v>
      </c>
      <c r="Q43" s="150"/>
      <c r="R43" s="159"/>
      <c r="S43" s="22"/>
      <c r="T43" s="22"/>
      <c r="U43" s="22"/>
    </row>
    <row r="44" spans="1:21" ht="15.75" customHeight="1" x14ac:dyDescent="0.25">
      <c r="A44" s="137" t="s">
        <v>79</v>
      </c>
      <c r="B44" s="205" t="s">
        <v>357</v>
      </c>
      <c r="C44" s="205"/>
      <c r="D44" s="205"/>
      <c r="E44" s="205"/>
      <c r="F44" s="203">
        <f>SUM(F39:H41)/100*P50</f>
        <v>1212245.7420080919</v>
      </c>
      <c r="G44" s="203"/>
      <c r="H44" s="204"/>
      <c r="I44" s="185"/>
      <c r="J44" s="186"/>
      <c r="K44" s="201"/>
      <c r="L44" s="202"/>
      <c r="M44" s="201"/>
      <c r="N44" s="202"/>
      <c r="O44" s="154" t="s">
        <v>365</v>
      </c>
      <c r="P44" s="163">
        <f>1.0457995653007*P43</f>
        <v>1.1457783975918339</v>
      </c>
      <c r="Q44" s="150"/>
      <c r="R44" s="159"/>
      <c r="S44" s="22"/>
      <c r="T44" s="22"/>
      <c r="U44" s="22"/>
    </row>
    <row r="45" spans="1:21" ht="15.75" customHeight="1" x14ac:dyDescent="0.25">
      <c r="A45" s="137" t="s">
        <v>80</v>
      </c>
      <c r="B45" s="206" t="s">
        <v>356</v>
      </c>
      <c r="C45" s="206"/>
      <c r="D45" s="206"/>
      <c r="E45" s="206"/>
      <c r="F45" s="203">
        <f>SUM(F39:H41)/100*P51</f>
        <v>694192.00610719796</v>
      </c>
      <c r="G45" s="203"/>
      <c r="H45" s="204"/>
      <c r="I45" s="185"/>
      <c r="J45" s="186"/>
      <c r="K45" s="201"/>
      <c r="L45" s="202"/>
      <c r="M45" s="201"/>
      <c r="N45" s="202"/>
      <c r="O45" s="154" t="s">
        <v>366</v>
      </c>
      <c r="P45" s="155">
        <f>1.0457995653007*P44</f>
        <v>1.1982545501324724</v>
      </c>
      <c r="Q45" s="150"/>
      <c r="R45" s="159"/>
      <c r="S45" s="22"/>
      <c r="T45" s="22"/>
      <c r="U45" s="22"/>
    </row>
    <row r="46" spans="1:21" ht="14.25" customHeight="1" x14ac:dyDescent="0.25">
      <c r="A46" s="207" t="s">
        <v>81</v>
      </c>
      <c r="B46" s="207"/>
      <c r="C46" s="207"/>
      <c r="D46" s="207"/>
      <c r="E46" s="207"/>
      <c r="F46" s="198">
        <f>SUM(F39:H45)</f>
        <v>12489239.465098752</v>
      </c>
      <c r="G46" s="198"/>
      <c r="H46" s="198"/>
      <c r="I46" s="198"/>
      <c r="J46" s="198"/>
      <c r="K46" s="197">
        <f>SUM(K39:L45)</f>
        <v>13683215.461413009</v>
      </c>
      <c r="L46" s="197"/>
      <c r="M46" s="197">
        <f>SUM(M39:N45)</f>
        <v>16419858.55369561</v>
      </c>
      <c r="N46" s="197"/>
      <c r="O46" s="162" t="s">
        <v>367</v>
      </c>
      <c r="P46" s="155">
        <f>1.0457995653007*P45</f>
        <v>1.2531340876481254</v>
      </c>
      <c r="Q46" s="151"/>
      <c r="R46" s="160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62"/>
      <c r="P47" s="156"/>
      <c r="Q47" s="152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47"/>
      <c r="P48" s="148"/>
      <c r="Q48" s="153"/>
      <c r="R48" s="55"/>
      <c r="S48" s="46"/>
      <c r="T48" s="47"/>
      <c r="U48" s="56"/>
    </row>
    <row r="49" spans="1:21" s="26" customFormat="1" ht="39.75" customHeight="1" x14ac:dyDescent="0.25">
      <c r="A49" s="64"/>
      <c r="B49" s="196" t="s">
        <v>342</v>
      </c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47"/>
      <c r="P49" s="165">
        <v>2.14</v>
      </c>
      <c r="Q49" s="153"/>
      <c r="R49" s="55"/>
      <c r="S49" s="46"/>
      <c r="T49" s="47"/>
      <c r="U49" s="56"/>
    </row>
    <row r="50" spans="1:21" s="26" customFormat="1" ht="28.5" customHeight="1" x14ac:dyDescent="0.25">
      <c r="A50" s="64"/>
      <c r="B50" s="196" t="s">
        <v>345</v>
      </c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52"/>
      <c r="P50" s="166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5" t="s">
        <v>343</v>
      </c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52"/>
      <c r="P51" s="166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5" t="s">
        <v>344</v>
      </c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52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72" sqref="B172:B173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 t="shared" ref="C3:C34" si="0"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 t="shared" ref="H3:H34" si="1">G3*1.2</f>
        <v>78262.739999999991</v>
      </c>
      <c r="I3" s="76">
        <f t="shared" ref="I3:I34" si="2">L3+N3+P3+R3</f>
        <v>589524.51579999982</v>
      </c>
      <c r="J3" s="77">
        <f t="shared" ref="J3:J34" si="3">I3*1.2</f>
        <v>707429.41895999981</v>
      </c>
      <c r="K3" s="78">
        <v>19.489999999999998</v>
      </c>
      <c r="L3" s="76">
        <f t="shared" ref="L3:L34" si="4">C3*K3</f>
        <v>249015.9339999998</v>
      </c>
      <c r="M3" s="78">
        <v>10.17</v>
      </c>
      <c r="N3" s="76">
        <f t="shared" ref="N3:N34" si="5">D3*M3</f>
        <v>10299.769200000001</v>
      </c>
      <c r="O3" s="78">
        <v>7.86</v>
      </c>
      <c r="P3" s="76">
        <f t="shared" ref="P3:P34" si="6">E3*O3</f>
        <v>23937.0798</v>
      </c>
      <c r="Q3" s="79">
        <v>6.33</v>
      </c>
      <c r="R3" s="76">
        <f t="shared" ref="R3:R34" si="7"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si="0"/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si="1"/>
        <v>88266.443999999989</v>
      </c>
      <c r="I4" s="82">
        <f t="shared" si="2"/>
        <v>637565.92960000015</v>
      </c>
      <c r="J4" s="83">
        <f t="shared" si="3"/>
        <v>765079.11552000011</v>
      </c>
      <c r="K4" s="78">
        <v>19.489999999999998</v>
      </c>
      <c r="L4" s="82">
        <f t="shared" si="4"/>
        <v>242013.56680000012</v>
      </c>
      <c r="M4" s="78">
        <v>10.17</v>
      </c>
      <c r="N4" s="82">
        <f t="shared" si="5"/>
        <v>10299.769200000001</v>
      </c>
      <c r="O4" s="78">
        <v>7.86</v>
      </c>
      <c r="P4" s="82">
        <f t="shared" si="6"/>
        <v>23937.0798</v>
      </c>
      <c r="Q4" s="79">
        <v>6.33</v>
      </c>
      <c r="R4" s="82">
        <f t="shared" si="7"/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 t="shared" si="2"/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 t="shared" si="2"/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ref="C35:C66" si="9">G35-D35-E35-F35</f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ref="H35:H66" si="10">G35*1.2</f>
        <v>3694717.3680000002</v>
      </c>
      <c r="I35" s="88">
        <f t="shared" ref="I35:I66" si="11">L35+N35+P35+R35</f>
        <v>27594341.590000007</v>
      </c>
      <c r="J35" s="83">
        <f t="shared" ref="J35:J66" si="12">I35*1.2</f>
        <v>33113209.908000007</v>
      </c>
      <c r="K35" s="78">
        <v>19.489999999999998</v>
      </c>
      <c r="L35" s="88">
        <f t="shared" ref="L35:L66" si="13">C35*K35</f>
        <v>11757539.154100005</v>
      </c>
      <c r="M35" s="78">
        <v>10.17</v>
      </c>
      <c r="N35" s="88">
        <f t="shared" ref="N35:N66" si="14">D35*M35</f>
        <v>275982.27299999999</v>
      </c>
      <c r="O35" s="78">
        <v>7.86</v>
      </c>
      <c r="P35" s="88">
        <f t="shared" ref="P35:P66" si="15">E35*O35</f>
        <v>316449.73080000002</v>
      </c>
      <c r="Q35" s="79">
        <v>6.33</v>
      </c>
      <c r="R35" s="88">
        <f t="shared" ref="R35:R66" si="16">F35*Q35</f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9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0"/>
        <v>3961497.7919999999</v>
      </c>
      <c r="I36" s="89">
        <f t="shared" si="11"/>
        <v>28403548.211389154</v>
      </c>
      <c r="J36" s="87">
        <f t="shared" si="12"/>
        <v>34084257.853666984</v>
      </c>
      <c r="K36" s="78">
        <v>19.489999999999998</v>
      </c>
      <c r="L36" s="89">
        <f t="shared" si="13"/>
        <v>10837311.669423668</v>
      </c>
      <c r="M36" s="78">
        <v>10.17</v>
      </c>
      <c r="N36" s="89">
        <f t="shared" si="14"/>
        <v>297487.01869886473</v>
      </c>
      <c r="O36" s="78">
        <v>7.86</v>
      </c>
      <c r="P36" s="89">
        <f t="shared" si="15"/>
        <v>394404.06141561538</v>
      </c>
      <c r="Q36" s="79">
        <v>6.33</v>
      </c>
      <c r="R36" s="89">
        <f t="shared" si="16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9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0"/>
        <v>5343166.3559999997</v>
      </c>
      <c r="I37" s="88">
        <f t="shared" si="11"/>
        <v>39491812.44749999</v>
      </c>
      <c r="J37" s="83">
        <f t="shared" si="12"/>
        <v>47390174.936999984</v>
      </c>
      <c r="K37" s="78">
        <v>19.489999999999998</v>
      </c>
      <c r="L37" s="88">
        <f t="shared" si="13"/>
        <v>16485312.455999987</v>
      </c>
      <c r="M37" s="78">
        <v>10.17</v>
      </c>
      <c r="N37" s="88">
        <f t="shared" si="14"/>
        <v>275982.27299999999</v>
      </c>
      <c r="O37" s="78">
        <v>7.86</v>
      </c>
      <c r="P37" s="88">
        <f t="shared" si="15"/>
        <v>365893.37520000001</v>
      </c>
      <c r="Q37" s="79">
        <v>6.33</v>
      </c>
      <c r="R37" s="88">
        <f t="shared" si="16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9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0"/>
        <v>4593440.8439999996</v>
      </c>
      <c r="I38" s="88">
        <f t="shared" si="11"/>
        <v>30024787.825600006</v>
      </c>
      <c r="J38" s="83">
        <f t="shared" si="12"/>
        <v>36029745.390720002</v>
      </c>
      <c r="K38" s="78">
        <v>19.489999999999998</v>
      </c>
      <c r="L38" s="88">
        <f t="shared" si="13"/>
        <v>8357560.107700008</v>
      </c>
      <c r="M38" s="78">
        <v>10.17</v>
      </c>
      <c r="N38" s="88">
        <f t="shared" si="14"/>
        <v>192652.03889999999</v>
      </c>
      <c r="O38" s="78">
        <v>7.86</v>
      </c>
      <c r="P38" s="88">
        <f t="shared" si="15"/>
        <v>403120.77179999999</v>
      </c>
      <c r="Q38" s="79">
        <v>6.33</v>
      </c>
      <c r="R38" s="88">
        <f t="shared" si="16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9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0"/>
        <v>5396502</v>
      </c>
      <c r="I39" s="88">
        <f t="shared" si="11"/>
        <v>37225185.413999997</v>
      </c>
      <c r="J39" s="83">
        <f t="shared" si="12"/>
        <v>44670222.496799998</v>
      </c>
      <c r="K39" s="78">
        <v>19.489999999999998</v>
      </c>
      <c r="L39" s="82">
        <f t="shared" si="13"/>
        <v>12340259.5548</v>
      </c>
      <c r="M39" s="78">
        <v>10.17</v>
      </c>
      <c r="N39" s="82">
        <f t="shared" si="14"/>
        <v>669430.89360000007</v>
      </c>
      <c r="O39" s="78">
        <v>7.86</v>
      </c>
      <c r="P39" s="82">
        <f t="shared" si="15"/>
        <v>891348.52320000005</v>
      </c>
      <c r="Q39" s="79">
        <v>6.33</v>
      </c>
      <c r="R39" s="82">
        <f t="shared" si="16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9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0"/>
        <v>9192165.5999999996</v>
      </c>
      <c r="I40" s="82">
        <f t="shared" si="11"/>
        <v>63809000.00599999</v>
      </c>
      <c r="J40" s="83">
        <f t="shared" si="12"/>
        <v>76570800.007199988</v>
      </c>
      <c r="K40" s="78">
        <v>19.489999999999998</v>
      </c>
      <c r="L40" s="82">
        <f t="shared" si="13"/>
        <v>21712159.366399985</v>
      </c>
      <c r="M40" s="78">
        <v>10.17</v>
      </c>
      <c r="N40" s="82">
        <f t="shared" si="14"/>
        <v>840698.37179999996</v>
      </c>
      <c r="O40" s="78">
        <v>7.86</v>
      </c>
      <c r="P40" s="82">
        <f t="shared" si="15"/>
        <v>1759265.7576000001</v>
      </c>
      <c r="Q40" s="79">
        <v>6.33</v>
      </c>
      <c r="R40" s="82">
        <f t="shared" si="16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9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0"/>
        <v>4553729.3760000002</v>
      </c>
      <c r="I41" s="82">
        <f t="shared" si="11"/>
        <v>30653552.321999997</v>
      </c>
      <c r="J41" s="83">
        <f t="shared" si="12"/>
        <v>36784262.786399998</v>
      </c>
      <c r="K41" s="78">
        <v>19.489999999999998</v>
      </c>
      <c r="L41" s="82">
        <f t="shared" si="13"/>
        <v>9265275.4788000006</v>
      </c>
      <c r="M41" s="78">
        <v>10.17</v>
      </c>
      <c r="N41" s="82">
        <f t="shared" si="14"/>
        <v>539693.424</v>
      </c>
      <c r="O41" s="78">
        <v>7.86</v>
      </c>
      <c r="P41" s="82">
        <f t="shared" si="15"/>
        <v>887565.97680000006</v>
      </c>
      <c r="Q41" s="79">
        <v>6.33</v>
      </c>
      <c r="R41" s="82">
        <f t="shared" si="16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9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0"/>
        <v>3079987.62</v>
      </c>
      <c r="I42" s="82">
        <f t="shared" si="11"/>
        <v>21277531.141900003</v>
      </c>
      <c r="J42" s="83">
        <f t="shared" si="12"/>
        <v>25533037.370280001</v>
      </c>
      <c r="K42" s="78">
        <v>19.489999999999998</v>
      </c>
      <c r="L42" s="82">
        <f t="shared" si="13"/>
        <v>6965122.7845000047</v>
      </c>
      <c r="M42" s="78">
        <v>10.17</v>
      </c>
      <c r="N42" s="82">
        <f t="shared" si="14"/>
        <v>416014.32509999996</v>
      </c>
      <c r="O42" s="78">
        <v>7.86</v>
      </c>
      <c r="P42" s="82">
        <f t="shared" si="15"/>
        <v>876110.49840000004</v>
      </c>
      <c r="Q42" s="79">
        <v>6.33</v>
      </c>
      <c r="R42" s="82">
        <f t="shared" si="16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9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0"/>
        <v>340256.85599999997</v>
      </c>
      <c r="I43" s="82">
        <f t="shared" si="11"/>
        <v>2367000.9307000004</v>
      </c>
      <c r="J43" s="83">
        <f t="shared" si="12"/>
        <v>2840401.1168400003</v>
      </c>
      <c r="K43" s="78">
        <v>19.489999999999998</v>
      </c>
      <c r="L43" s="82">
        <f t="shared" si="13"/>
        <v>797822.37040000036</v>
      </c>
      <c r="M43" s="78">
        <v>10.17</v>
      </c>
      <c r="N43" s="82">
        <f t="shared" si="14"/>
        <v>34588.271700000005</v>
      </c>
      <c r="O43" s="78">
        <v>7.86</v>
      </c>
      <c r="P43" s="82">
        <f t="shared" si="15"/>
        <v>104707.85460000001</v>
      </c>
      <c r="Q43" s="79">
        <v>6.33</v>
      </c>
      <c r="R43" s="82">
        <f t="shared" si="16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9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0"/>
        <v>94115.4</v>
      </c>
      <c r="I44" s="82">
        <f t="shared" si="11"/>
        <v>736781.87510000006</v>
      </c>
      <c r="J44" s="83">
        <f t="shared" si="12"/>
        <v>884138.2501200001</v>
      </c>
      <c r="K44" s="78">
        <v>19.489999999999998</v>
      </c>
      <c r="L44" s="82">
        <f t="shared" si="13"/>
        <v>314400.98599999998</v>
      </c>
      <c r="M44" s="78">
        <v>10.17</v>
      </c>
      <c r="N44" s="82">
        <f t="shared" si="14"/>
        <v>20265.4539</v>
      </c>
      <c r="O44" s="78">
        <v>7.86</v>
      </c>
      <c r="P44" s="82">
        <f t="shared" si="15"/>
        <v>104707.85460000001</v>
      </c>
      <c r="Q44" s="79">
        <v>6.33</v>
      </c>
      <c r="R44" s="82">
        <f t="shared" si="16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9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0"/>
        <v>311942.86800000002</v>
      </c>
      <c r="I45" s="82">
        <f t="shared" si="11"/>
        <v>2164935.5608000006</v>
      </c>
      <c r="J45" s="83">
        <f t="shared" si="12"/>
        <v>2597922.6729600006</v>
      </c>
      <c r="K45" s="78">
        <v>19.489999999999998</v>
      </c>
      <c r="L45" s="82">
        <f t="shared" si="13"/>
        <v>726098.39080000075</v>
      </c>
      <c r="M45" s="78">
        <v>10.17</v>
      </c>
      <c r="N45" s="82">
        <f t="shared" si="14"/>
        <v>23253.603299999999</v>
      </c>
      <c r="O45" s="78">
        <v>7.86</v>
      </c>
      <c r="P45" s="82">
        <f t="shared" si="15"/>
        <v>104707.85460000001</v>
      </c>
      <c r="Q45" s="79">
        <v>6.33</v>
      </c>
      <c r="R45" s="82">
        <f t="shared" si="16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9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0"/>
        <v>63101.507999999994</v>
      </c>
      <c r="I46" s="82">
        <f t="shared" si="11"/>
        <v>715186.3692999999</v>
      </c>
      <c r="J46" s="83">
        <f t="shared" si="12"/>
        <v>858223.64315999986</v>
      </c>
      <c r="K46" s="78">
        <v>19.489999999999998</v>
      </c>
      <c r="L46" s="82">
        <f t="shared" si="13"/>
        <v>501481.79289999983</v>
      </c>
      <c r="M46" s="78">
        <v>10.17</v>
      </c>
      <c r="N46" s="82">
        <f t="shared" si="14"/>
        <v>11575.0872</v>
      </c>
      <c r="O46" s="78">
        <v>7.86</v>
      </c>
      <c r="P46" s="82">
        <f t="shared" si="15"/>
        <v>202129.48920000001</v>
      </c>
      <c r="Q46" s="79">
        <v>6.33</v>
      </c>
      <c r="R46" s="82">
        <f t="shared" si="16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9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0"/>
        <v>48913.631999999998</v>
      </c>
      <c r="I47" s="82">
        <f t="shared" si="11"/>
        <v>358657.18030000001</v>
      </c>
      <c r="J47" s="83">
        <f t="shared" si="12"/>
        <v>430388.61635999999</v>
      </c>
      <c r="K47" s="78">
        <v>19.489999999999998</v>
      </c>
      <c r="L47" s="82">
        <f t="shared" si="13"/>
        <v>144736.44310000003</v>
      </c>
      <c r="M47" s="78">
        <v>10.17</v>
      </c>
      <c r="N47" s="82">
        <f t="shared" si="14"/>
        <v>1747.7145</v>
      </c>
      <c r="O47" s="78">
        <v>7.86</v>
      </c>
      <c r="P47" s="82">
        <f t="shared" si="15"/>
        <v>11554.7502</v>
      </c>
      <c r="Q47" s="79">
        <v>6.33</v>
      </c>
      <c r="R47" s="82">
        <f t="shared" si="16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9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0"/>
        <v>61179.815999999999</v>
      </c>
      <c r="I48" s="82">
        <f t="shared" si="11"/>
        <v>437743.6017</v>
      </c>
      <c r="J48" s="83">
        <f t="shared" si="12"/>
        <v>525292.32204</v>
      </c>
      <c r="K48" s="78">
        <v>19.489999999999998</v>
      </c>
      <c r="L48" s="82">
        <f t="shared" si="13"/>
        <v>166036.67429999998</v>
      </c>
      <c r="M48" s="78">
        <v>10.17</v>
      </c>
      <c r="N48" s="82">
        <f t="shared" si="14"/>
        <v>1747.7145</v>
      </c>
      <c r="O48" s="78">
        <v>7.86</v>
      </c>
      <c r="P48" s="82">
        <f t="shared" si="15"/>
        <v>11554.7502</v>
      </c>
      <c r="Q48" s="79">
        <v>6.33</v>
      </c>
      <c r="R48" s="82">
        <f t="shared" si="16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9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0"/>
        <v>70445.64</v>
      </c>
      <c r="I49" s="82">
        <f t="shared" si="11"/>
        <v>505594.91879999987</v>
      </c>
      <c r="J49" s="83">
        <f t="shared" si="12"/>
        <v>606713.90255999984</v>
      </c>
      <c r="K49" s="78">
        <v>19.489999999999998</v>
      </c>
      <c r="L49" s="82">
        <f t="shared" si="13"/>
        <v>193812.84779999987</v>
      </c>
      <c r="M49" s="78">
        <v>10.17</v>
      </c>
      <c r="N49" s="82">
        <f t="shared" si="14"/>
        <v>1765.0035</v>
      </c>
      <c r="O49" s="78">
        <v>7.86</v>
      </c>
      <c r="P49" s="82">
        <f t="shared" si="15"/>
        <v>12646.897200000001</v>
      </c>
      <c r="Q49" s="79">
        <v>6.33</v>
      </c>
      <c r="R49" s="82">
        <f t="shared" si="16"/>
        <v>297370.1703</v>
      </c>
      <c r="S49" s="42">
        <f t="shared" si="8"/>
        <v>208224.74849999987</v>
      </c>
    </row>
    <row r="50" spans="1:19" hidden="1" x14ac:dyDescent="0.25">
      <c r="A50" s="80">
        <v>47</v>
      </c>
      <c r="B50" s="80" t="s">
        <v>135</v>
      </c>
      <c r="C50" s="81">
        <f t="shared" si="9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0"/>
        <v>422806.68</v>
      </c>
      <c r="I50" s="82">
        <f t="shared" si="11"/>
        <v>2807594.7242000005</v>
      </c>
      <c r="J50" s="83">
        <f t="shared" si="12"/>
        <v>3369113.6690400005</v>
      </c>
      <c r="K50" s="78">
        <v>19.489999999999998</v>
      </c>
      <c r="L50" s="82">
        <f t="shared" si="13"/>
        <v>819695.21780000057</v>
      </c>
      <c r="M50" s="78">
        <v>10.17</v>
      </c>
      <c r="N50" s="82">
        <f t="shared" si="14"/>
        <v>50125.896000000001</v>
      </c>
      <c r="O50" s="78">
        <v>7.86</v>
      </c>
      <c r="P50" s="82">
        <f t="shared" si="15"/>
        <v>25120.560000000001</v>
      </c>
      <c r="Q50" s="79">
        <v>6.33</v>
      </c>
      <c r="R50" s="82">
        <f t="shared" si="16"/>
        <v>1912653.0504000001</v>
      </c>
      <c r="S50" s="42">
        <f t="shared" si="8"/>
        <v>894941.67380000046</v>
      </c>
    </row>
    <row r="51" spans="1:19" hidden="1" x14ac:dyDescent="0.25">
      <c r="A51" s="80">
        <v>48</v>
      </c>
      <c r="B51" s="80" t="s">
        <v>136</v>
      </c>
      <c r="C51" s="81">
        <f t="shared" si="9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0"/>
        <v>319138.152</v>
      </c>
      <c r="I51" s="82">
        <f t="shared" si="11"/>
        <v>2133796.1252000001</v>
      </c>
      <c r="J51" s="83">
        <f t="shared" si="12"/>
        <v>2560555.3502400001</v>
      </c>
      <c r="K51" s="78">
        <v>19.489999999999998</v>
      </c>
      <c r="L51" s="82">
        <f t="shared" si="13"/>
        <v>634814.24720000045</v>
      </c>
      <c r="M51" s="78">
        <v>10.17</v>
      </c>
      <c r="N51" s="82">
        <f t="shared" si="14"/>
        <v>47599.057800000002</v>
      </c>
      <c r="O51" s="78">
        <v>7.86</v>
      </c>
      <c r="P51" s="82">
        <f t="shared" si="15"/>
        <v>19171.326000000001</v>
      </c>
      <c r="Q51" s="79">
        <v>6.33</v>
      </c>
      <c r="R51" s="82">
        <f t="shared" si="16"/>
        <v>1432211.4941999998</v>
      </c>
      <c r="S51" s="42">
        <f t="shared" si="8"/>
        <v>701584.63100000028</v>
      </c>
    </row>
    <row r="52" spans="1:19" hidden="1" x14ac:dyDescent="0.25">
      <c r="A52" s="80">
        <v>49</v>
      </c>
      <c r="B52" s="80" t="s">
        <v>137</v>
      </c>
      <c r="C52" s="81">
        <f t="shared" si="9"/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0"/>
        <v>216645.07199999999</v>
      </c>
      <c r="I52" s="82">
        <f t="shared" si="11"/>
        <v>1522153.4716</v>
      </c>
      <c r="J52" s="83">
        <f t="shared" si="12"/>
        <v>1826584.1659200001</v>
      </c>
      <c r="K52" s="78">
        <v>19.489999999999998</v>
      </c>
      <c r="L52" s="82">
        <f t="shared" si="13"/>
        <v>531674.53150000004</v>
      </c>
      <c r="M52" s="78">
        <v>10.17</v>
      </c>
      <c r="N52" s="82">
        <f t="shared" si="14"/>
        <v>47599.057800000002</v>
      </c>
      <c r="O52" s="78">
        <v>7.86</v>
      </c>
      <c r="P52" s="82">
        <f t="shared" si="15"/>
        <v>12236.7624</v>
      </c>
      <c r="Q52" s="79">
        <v>6.33</v>
      </c>
      <c r="R52" s="82">
        <f t="shared" si="16"/>
        <v>930643.11990000005</v>
      </c>
      <c r="S52" s="42">
        <f t="shared" si="8"/>
        <v>591510.3517</v>
      </c>
    </row>
    <row r="53" spans="1:19" hidden="1" x14ac:dyDescent="0.25">
      <c r="A53" s="80">
        <v>50</v>
      </c>
      <c r="B53" s="80" t="s">
        <v>138</v>
      </c>
      <c r="C53" s="81">
        <f t="shared" si="9"/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0"/>
        <v>185994.91200000001</v>
      </c>
      <c r="I53" s="82">
        <f t="shared" si="11"/>
        <v>1352438.8819000004</v>
      </c>
      <c r="J53" s="83">
        <f t="shared" si="12"/>
        <v>1622926.6582800003</v>
      </c>
      <c r="K53" s="78">
        <v>19.489999999999998</v>
      </c>
      <c r="L53" s="82">
        <f t="shared" si="13"/>
        <v>521070.99700000032</v>
      </c>
      <c r="M53" s="78">
        <v>10.17</v>
      </c>
      <c r="N53" s="82">
        <f t="shared" si="14"/>
        <v>47599.057800000002</v>
      </c>
      <c r="O53" s="78">
        <v>7.86</v>
      </c>
      <c r="P53" s="82">
        <f t="shared" si="15"/>
        <v>7740.1350000000002</v>
      </c>
      <c r="Q53" s="79">
        <v>6.33</v>
      </c>
      <c r="R53" s="82">
        <f t="shared" si="16"/>
        <v>776028.69209999999</v>
      </c>
      <c r="S53" s="42">
        <f t="shared" si="8"/>
        <v>576410.1898000004</v>
      </c>
    </row>
    <row r="54" spans="1:19" hidden="1" x14ac:dyDescent="0.25">
      <c r="A54" s="80">
        <v>51</v>
      </c>
      <c r="B54" s="80" t="s">
        <v>139</v>
      </c>
      <c r="C54" s="81">
        <f t="shared" si="9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0"/>
        <v>133547.364</v>
      </c>
      <c r="I54" s="82">
        <f t="shared" si="11"/>
        <v>964000.15159999998</v>
      </c>
      <c r="J54" s="83">
        <f t="shared" si="12"/>
        <v>1156800.1819199999</v>
      </c>
      <c r="K54" s="78">
        <v>19.489999999999998</v>
      </c>
      <c r="L54" s="82">
        <f t="shared" si="13"/>
        <v>368948.81840000005</v>
      </c>
      <c r="M54" s="78">
        <v>10.17</v>
      </c>
      <c r="N54" s="82">
        <f t="shared" si="14"/>
        <v>24125.375700000001</v>
      </c>
      <c r="O54" s="78">
        <v>7.86</v>
      </c>
      <c r="P54" s="82">
        <f t="shared" si="15"/>
        <v>6717.549</v>
      </c>
      <c r="Q54" s="79">
        <v>6.33</v>
      </c>
      <c r="R54" s="82">
        <f t="shared" si="16"/>
        <v>564208.40850000002</v>
      </c>
      <c r="S54" s="42">
        <f t="shared" si="8"/>
        <v>399791.74309999996</v>
      </c>
    </row>
    <row r="55" spans="1:19" hidden="1" x14ac:dyDescent="0.25">
      <c r="A55" s="80">
        <v>52</v>
      </c>
      <c r="B55" s="80" t="s">
        <v>140</v>
      </c>
      <c r="C55" s="81">
        <f t="shared" si="9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0"/>
        <v>109104.64799999999</v>
      </c>
      <c r="I55" s="82">
        <f t="shared" si="11"/>
        <v>815575.99789999973</v>
      </c>
      <c r="J55" s="83">
        <f t="shared" si="12"/>
        <v>978691.19747999962</v>
      </c>
      <c r="K55" s="78">
        <v>19.489999999999998</v>
      </c>
      <c r="L55" s="82">
        <f t="shared" si="13"/>
        <v>340064.05369999976</v>
      </c>
      <c r="M55" s="78">
        <v>10.17</v>
      </c>
      <c r="N55" s="82">
        <f t="shared" si="14"/>
        <v>24125.375700000001</v>
      </c>
      <c r="O55" s="78">
        <v>7.86</v>
      </c>
      <c r="P55" s="82">
        <f t="shared" si="15"/>
        <v>6793.0050000000001</v>
      </c>
      <c r="Q55" s="79">
        <v>6.33</v>
      </c>
      <c r="R55" s="82">
        <f t="shared" si="16"/>
        <v>444593.56349999999</v>
      </c>
      <c r="S55" s="42">
        <f t="shared" si="8"/>
        <v>370982.43439999974</v>
      </c>
    </row>
    <row r="56" spans="1:19" hidden="1" x14ac:dyDescent="0.25">
      <c r="A56" s="80">
        <v>53</v>
      </c>
      <c r="B56" s="80" t="s">
        <v>141</v>
      </c>
      <c r="C56" s="81">
        <f t="shared" si="9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0"/>
        <v>89258.784</v>
      </c>
      <c r="I56" s="82">
        <f t="shared" si="11"/>
        <v>695203.6041</v>
      </c>
      <c r="J56" s="83">
        <f t="shared" si="12"/>
        <v>834244.32491999993</v>
      </c>
      <c r="K56" s="78">
        <v>19.489999999999998</v>
      </c>
      <c r="L56" s="82">
        <f t="shared" si="13"/>
        <v>316843.08300000004</v>
      </c>
      <c r="M56" s="78">
        <v>10.17</v>
      </c>
      <c r="N56" s="82">
        <f t="shared" si="14"/>
        <v>24125.375700000001</v>
      </c>
      <c r="O56" s="78">
        <v>7.86</v>
      </c>
      <c r="P56" s="82">
        <f t="shared" si="15"/>
        <v>6760.9362000000001</v>
      </c>
      <c r="Q56" s="79">
        <v>6.33</v>
      </c>
      <c r="R56" s="82">
        <f t="shared" si="16"/>
        <v>347474.20919999998</v>
      </c>
      <c r="S56" s="42">
        <f t="shared" si="8"/>
        <v>347729.39490000001</v>
      </c>
    </row>
    <row r="57" spans="1:19" hidden="1" x14ac:dyDescent="0.25">
      <c r="A57" s="80">
        <v>54</v>
      </c>
      <c r="B57" s="80" t="s">
        <v>142</v>
      </c>
      <c r="C57" s="81">
        <f t="shared" si="9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0"/>
        <v>159542.04</v>
      </c>
      <c r="I57" s="82">
        <f t="shared" si="11"/>
        <v>1079367.1738000005</v>
      </c>
      <c r="J57" s="83">
        <f t="shared" si="12"/>
        <v>1295240.6085600005</v>
      </c>
      <c r="K57" s="78">
        <v>19.489999999999998</v>
      </c>
      <c r="L57" s="82">
        <f t="shared" si="13"/>
        <v>338566.24720000051</v>
      </c>
      <c r="M57" s="78">
        <v>10.17</v>
      </c>
      <c r="N57" s="82">
        <f t="shared" si="14"/>
        <v>23799.630599999997</v>
      </c>
      <c r="O57" s="78">
        <v>7.86</v>
      </c>
      <c r="P57" s="82">
        <f t="shared" si="15"/>
        <v>979.04160000000002</v>
      </c>
      <c r="Q57" s="79">
        <v>6.33</v>
      </c>
      <c r="R57" s="82">
        <f t="shared" si="16"/>
        <v>716022.25439999998</v>
      </c>
      <c r="S57" s="42">
        <f t="shared" si="8"/>
        <v>363344.91940000048</v>
      </c>
    </row>
    <row r="58" spans="1:19" hidden="1" x14ac:dyDescent="0.25">
      <c r="A58" s="80">
        <v>55</v>
      </c>
      <c r="B58" s="80" t="s">
        <v>143</v>
      </c>
      <c r="C58" s="81">
        <f t="shared" si="9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0"/>
        <v>108470.064</v>
      </c>
      <c r="I58" s="82">
        <f t="shared" si="11"/>
        <v>771077.06920000014</v>
      </c>
      <c r="J58" s="83">
        <f t="shared" si="12"/>
        <v>925292.4830400002</v>
      </c>
      <c r="K58" s="78">
        <v>19.489999999999998</v>
      </c>
      <c r="L58" s="82">
        <f t="shared" si="13"/>
        <v>280976.80540000013</v>
      </c>
      <c r="M58" s="78">
        <v>10.17</v>
      </c>
      <c r="N58" s="82">
        <f t="shared" si="14"/>
        <v>23799.630599999997</v>
      </c>
      <c r="O58" s="78">
        <v>7.86</v>
      </c>
      <c r="P58" s="82">
        <f t="shared" si="15"/>
        <v>979.04160000000002</v>
      </c>
      <c r="Q58" s="79">
        <v>6.33</v>
      </c>
      <c r="R58" s="82">
        <f t="shared" si="16"/>
        <v>465321.59160000004</v>
      </c>
      <c r="S58" s="42">
        <f t="shared" si="8"/>
        <v>305755.4776000001</v>
      </c>
    </row>
    <row r="59" spans="1:19" hidden="1" x14ac:dyDescent="0.25">
      <c r="A59" s="80">
        <v>56</v>
      </c>
      <c r="B59" s="80" t="s">
        <v>144</v>
      </c>
      <c r="C59" s="81">
        <f t="shared" si="9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0"/>
        <v>93144.960000000006</v>
      </c>
      <c r="I59" s="82">
        <f t="shared" si="11"/>
        <v>682892.68120000022</v>
      </c>
      <c r="J59" s="83">
        <f t="shared" si="12"/>
        <v>819471.21744000027</v>
      </c>
      <c r="K59" s="78">
        <v>19.489999999999998</v>
      </c>
      <c r="L59" s="82">
        <f t="shared" si="13"/>
        <v>270099.63130000018</v>
      </c>
      <c r="M59" s="78">
        <v>10.17</v>
      </c>
      <c r="N59" s="82">
        <f t="shared" si="14"/>
        <v>23799.630599999997</v>
      </c>
      <c r="O59" s="78">
        <v>7.86</v>
      </c>
      <c r="P59" s="82">
        <f t="shared" si="15"/>
        <v>979.04160000000002</v>
      </c>
      <c r="Q59" s="79">
        <v>6.33</v>
      </c>
      <c r="R59" s="82">
        <f t="shared" si="16"/>
        <v>388014.37770000001</v>
      </c>
      <c r="S59" s="42">
        <f t="shared" si="8"/>
        <v>294878.30350000021</v>
      </c>
    </row>
    <row r="60" spans="1:19" hidden="1" x14ac:dyDescent="0.25">
      <c r="A60" s="80">
        <v>57</v>
      </c>
      <c r="B60" s="80" t="s">
        <v>145</v>
      </c>
      <c r="C60" s="81">
        <f t="shared" si="9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0"/>
        <v>69803.495999999999</v>
      </c>
      <c r="I60" s="82">
        <f t="shared" si="11"/>
        <v>505546.30329999991</v>
      </c>
      <c r="J60" s="83">
        <f t="shared" si="12"/>
        <v>606655.56395999982</v>
      </c>
      <c r="K60" s="78">
        <v>19.489999999999998</v>
      </c>
      <c r="L60" s="82">
        <f t="shared" si="13"/>
        <v>196390.01049999992</v>
      </c>
      <c r="M60" s="78">
        <v>10.17</v>
      </c>
      <c r="N60" s="82">
        <f t="shared" si="14"/>
        <v>12062.840399999999</v>
      </c>
      <c r="O60" s="78">
        <v>7.86</v>
      </c>
      <c r="P60" s="82">
        <f t="shared" si="15"/>
        <v>884.01420000000007</v>
      </c>
      <c r="Q60" s="79">
        <v>6.33</v>
      </c>
      <c r="R60" s="82">
        <f t="shared" si="16"/>
        <v>296209.43820000003</v>
      </c>
      <c r="S60" s="42">
        <f t="shared" si="8"/>
        <v>209336.86509999988</v>
      </c>
    </row>
    <row r="61" spans="1:19" s="14" customFormat="1" hidden="1" x14ac:dyDescent="0.25">
      <c r="A61" s="80">
        <v>58</v>
      </c>
      <c r="B61" s="80" t="s">
        <v>146</v>
      </c>
      <c r="C61" s="81">
        <f t="shared" si="9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0"/>
        <v>54699.815999999999</v>
      </c>
      <c r="I61" s="82">
        <f t="shared" si="11"/>
        <v>413900.89689999982</v>
      </c>
      <c r="J61" s="83">
        <f t="shared" si="12"/>
        <v>496681.07627999975</v>
      </c>
      <c r="K61" s="78">
        <v>19.489999999999998</v>
      </c>
      <c r="L61" s="82">
        <f t="shared" si="13"/>
        <v>178657.22889999984</v>
      </c>
      <c r="M61" s="78">
        <v>10.17</v>
      </c>
      <c r="N61" s="82">
        <f t="shared" si="14"/>
        <v>12062.840399999999</v>
      </c>
      <c r="O61" s="78">
        <v>7.86</v>
      </c>
      <c r="P61" s="82">
        <f t="shared" si="15"/>
        <v>884.01420000000007</v>
      </c>
      <c r="Q61" s="79">
        <v>6.33</v>
      </c>
      <c r="R61" s="82">
        <f t="shared" si="16"/>
        <v>222296.81340000001</v>
      </c>
      <c r="S61" s="42">
        <f t="shared" si="8"/>
        <v>191604.0834999998</v>
      </c>
    </row>
    <row r="62" spans="1:19" s="14" customFormat="1" hidden="1" x14ac:dyDescent="0.25">
      <c r="A62" s="80">
        <v>59</v>
      </c>
      <c r="B62" s="80" t="s">
        <v>147</v>
      </c>
      <c r="C62" s="81">
        <f t="shared" si="9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0"/>
        <v>45187.403999999995</v>
      </c>
      <c r="I62" s="82">
        <f t="shared" si="11"/>
        <v>360508.7281999999</v>
      </c>
      <c r="J62" s="83">
        <f t="shared" si="12"/>
        <v>432610.47383999988</v>
      </c>
      <c r="K62" s="78">
        <v>19.489999999999998</v>
      </c>
      <c r="L62" s="82">
        <f t="shared" si="13"/>
        <v>173926.22629999989</v>
      </c>
      <c r="M62" s="78">
        <v>10.17</v>
      </c>
      <c r="N62" s="82">
        <f t="shared" si="14"/>
        <v>12062.840399999999</v>
      </c>
      <c r="O62" s="78">
        <v>7.86</v>
      </c>
      <c r="P62" s="82">
        <f t="shared" si="15"/>
        <v>782.62019999999995</v>
      </c>
      <c r="Q62" s="79">
        <v>6.33</v>
      </c>
      <c r="R62" s="82">
        <f t="shared" si="16"/>
        <v>173737.04130000001</v>
      </c>
      <c r="S62" s="42">
        <f t="shared" si="8"/>
        <v>186771.68689999988</v>
      </c>
    </row>
    <row r="63" spans="1:19" s="14" customFormat="1" hidden="1" x14ac:dyDescent="0.25">
      <c r="A63" s="80">
        <v>60</v>
      </c>
      <c r="B63" s="80" t="s">
        <v>148</v>
      </c>
      <c r="C63" s="81">
        <f t="shared" si="9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0"/>
        <v>50812.560000000005</v>
      </c>
      <c r="I63" s="82">
        <f t="shared" si="11"/>
        <v>363064.06699999992</v>
      </c>
      <c r="J63" s="83">
        <f t="shared" si="12"/>
        <v>435676.88039999991</v>
      </c>
      <c r="K63" s="78">
        <v>19.489999999999998</v>
      </c>
      <c r="L63" s="82">
        <f t="shared" si="13"/>
        <v>137331.60739999989</v>
      </c>
      <c r="M63" s="78">
        <v>10.17</v>
      </c>
      <c r="N63" s="82">
        <f t="shared" si="14"/>
        <v>3329.7597000000001</v>
      </c>
      <c r="O63" s="78">
        <v>7.86</v>
      </c>
      <c r="P63" s="82">
        <f t="shared" si="15"/>
        <v>5351.8739999999998</v>
      </c>
      <c r="Q63" s="79">
        <v>6.33</v>
      </c>
      <c r="R63" s="82">
        <f t="shared" si="16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9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0"/>
        <v>48662.603999999999</v>
      </c>
      <c r="I64" s="82">
        <f t="shared" si="11"/>
        <v>329106.97719999996</v>
      </c>
      <c r="J64" s="83">
        <f t="shared" si="12"/>
        <v>394928.37263999996</v>
      </c>
      <c r="K64" s="78">
        <v>19.489999999999998</v>
      </c>
      <c r="L64" s="82">
        <f t="shared" si="13"/>
        <v>104486.27979999993</v>
      </c>
      <c r="M64" s="78">
        <v>10.17</v>
      </c>
      <c r="N64" s="82">
        <f t="shared" si="14"/>
        <v>2116.6821</v>
      </c>
      <c r="O64" s="78">
        <v>7.86</v>
      </c>
      <c r="P64" s="82">
        <f t="shared" si="15"/>
        <v>5453.1894000000002</v>
      </c>
      <c r="Q64" s="79">
        <v>6.33</v>
      </c>
      <c r="R64" s="82">
        <f t="shared" si="16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9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0"/>
        <v>65383.30799999999</v>
      </c>
      <c r="I65" s="82">
        <f t="shared" si="11"/>
        <v>455426.85970000003</v>
      </c>
      <c r="J65" s="83">
        <f t="shared" si="12"/>
        <v>546512.23164000001</v>
      </c>
      <c r="K65" s="78">
        <v>19.489999999999998</v>
      </c>
      <c r="L65" s="82">
        <f t="shared" si="13"/>
        <v>160645.54539999997</v>
      </c>
      <c r="M65" s="78">
        <v>10.17</v>
      </c>
      <c r="N65" s="82">
        <f t="shared" si="14"/>
        <v>2863.8720000000003</v>
      </c>
      <c r="O65" s="78">
        <v>7.86</v>
      </c>
      <c r="P65" s="82">
        <f t="shared" si="15"/>
        <v>5023.1688000000004</v>
      </c>
      <c r="Q65" s="79">
        <v>6.33</v>
      </c>
      <c r="R65" s="82">
        <f t="shared" si="16"/>
        <v>286894.27350000001</v>
      </c>
      <c r="S65" s="42">
        <f t="shared" si="8"/>
        <v>168532.58620000002</v>
      </c>
    </row>
    <row r="66" spans="1:19" ht="22.5" hidden="1" x14ac:dyDescent="0.25">
      <c r="A66" s="80">
        <v>63</v>
      </c>
      <c r="B66" s="80" t="s">
        <v>151</v>
      </c>
      <c r="C66" s="81">
        <f t="shared" si="9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0"/>
        <v>68227.944000000003</v>
      </c>
      <c r="I66" s="82">
        <f t="shared" si="11"/>
        <v>500332.91620000009</v>
      </c>
      <c r="J66" s="83">
        <f t="shared" si="12"/>
        <v>600399.49944000004</v>
      </c>
      <c r="K66" s="78">
        <v>19.489999999999998</v>
      </c>
      <c r="L66" s="82">
        <f t="shared" si="13"/>
        <v>204137.87020000003</v>
      </c>
      <c r="M66" s="78">
        <v>10.17</v>
      </c>
      <c r="N66" s="82">
        <f t="shared" si="14"/>
        <v>4277.6036999999997</v>
      </c>
      <c r="O66" s="78">
        <v>7.86</v>
      </c>
      <c r="P66" s="82">
        <f t="shared" si="15"/>
        <v>5023.1688000000004</v>
      </c>
      <c r="Q66" s="79">
        <v>6.33</v>
      </c>
      <c r="R66" s="82">
        <f t="shared" si="16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ref="C67:C73" si="17">G67-D67-E67-F67</f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ref="H67:H75" si="18">G67*1.2</f>
        <v>206967.97199999998</v>
      </c>
      <c r="I67" s="82">
        <f t="shared" ref="I67:I73" si="19">L67+N67+P67+R67</f>
        <v>1371994.0186999999</v>
      </c>
      <c r="J67" s="83">
        <f t="shared" ref="J67:J73" si="20">I67*1.2</f>
        <v>1646392.8224399998</v>
      </c>
      <c r="K67" s="78">
        <v>19.489999999999998</v>
      </c>
      <c r="L67" s="82">
        <f t="shared" ref="L67:L73" si="21">C67*K67</f>
        <v>411476.38819999981</v>
      </c>
      <c r="M67" s="78">
        <v>10.17</v>
      </c>
      <c r="N67" s="82">
        <f t="shared" ref="N67:N73" si="22">D67*M67</f>
        <v>3764.4254999999998</v>
      </c>
      <c r="O67" s="78">
        <v>7.86</v>
      </c>
      <c r="P67" s="82">
        <f t="shared" ref="P67:P73" si="23">E67*O67</f>
        <v>5036.0592000000006</v>
      </c>
      <c r="Q67" s="79">
        <v>6.33</v>
      </c>
      <c r="R67" s="82">
        <f t="shared" ref="R67:R73" si="24">F67*Q67</f>
        <v>951717.14580000006</v>
      </c>
      <c r="S67" s="42">
        <f t="shared" si="8"/>
        <v>420276.87289999984</v>
      </c>
    </row>
    <row r="68" spans="1:19" ht="22.5" hidden="1" x14ac:dyDescent="0.25">
      <c r="A68" s="80">
        <v>65</v>
      </c>
      <c r="B68" s="80" t="s">
        <v>153</v>
      </c>
      <c r="C68" s="81">
        <f t="shared" si="17"/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8"/>
        <v>210126.58799999999</v>
      </c>
      <c r="I68" s="82">
        <f t="shared" si="19"/>
        <v>1420861.7548999996</v>
      </c>
      <c r="J68" s="83">
        <f t="shared" si="20"/>
        <v>1705034.1058799995</v>
      </c>
      <c r="K68" s="78">
        <v>19.489999999999998</v>
      </c>
      <c r="L68" s="82">
        <f t="shared" si="21"/>
        <v>457688.73739999958</v>
      </c>
      <c r="M68" s="78">
        <v>10.17</v>
      </c>
      <c r="N68" s="82">
        <f t="shared" si="22"/>
        <v>6419.8125</v>
      </c>
      <c r="O68" s="78">
        <v>7.86</v>
      </c>
      <c r="P68" s="82">
        <f t="shared" si="23"/>
        <v>5036.0592000000006</v>
      </c>
      <c r="Q68" s="79">
        <v>6.33</v>
      </c>
      <c r="R68" s="82">
        <f t="shared" si="24"/>
        <v>951717.14580000006</v>
      </c>
      <c r="S68" s="42">
        <f t="shared" ref="S68:S131" si="25">I68-R68</f>
        <v>469144.60909999954</v>
      </c>
    </row>
    <row r="69" spans="1:19" hidden="1" x14ac:dyDescent="0.25">
      <c r="A69" s="80">
        <v>66</v>
      </c>
      <c r="B69" s="80" t="s">
        <v>154</v>
      </c>
      <c r="C69" s="81">
        <f t="shared" si="17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si="18"/>
        <v>11939.148000000001</v>
      </c>
      <c r="I69" s="82">
        <f t="shared" si="19"/>
        <v>137494.93190000003</v>
      </c>
      <c r="J69" s="83">
        <f t="shared" si="20"/>
        <v>164993.91828000001</v>
      </c>
      <c r="K69" s="78">
        <v>19.489999999999998</v>
      </c>
      <c r="L69" s="82">
        <f t="shared" si="21"/>
        <v>108970.14920000001</v>
      </c>
      <c r="M69" s="78">
        <v>10.17</v>
      </c>
      <c r="N69" s="82">
        <f t="shared" si="22"/>
        <v>516.73770000000002</v>
      </c>
      <c r="O69" s="78">
        <v>7.86</v>
      </c>
      <c r="P69" s="82">
        <f t="shared" si="23"/>
        <v>3812.8860000000004</v>
      </c>
      <c r="Q69" s="79">
        <v>6.33</v>
      </c>
      <c r="R69" s="82">
        <f t="shared" si="24"/>
        <v>24195.159</v>
      </c>
      <c r="S69" s="42">
        <f t="shared" si="25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7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8"/>
        <v>626273.90399999998</v>
      </c>
      <c r="I70" s="82">
        <f t="shared" si="19"/>
        <v>4195016.6268999996</v>
      </c>
      <c r="J70" s="83">
        <f t="shared" si="20"/>
        <v>5034019.9522799989</v>
      </c>
      <c r="K70" s="78">
        <v>19.489999999999998</v>
      </c>
      <c r="L70" s="82">
        <f t="shared" si="21"/>
        <v>1261508.765499999</v>
      </c>
      <c r="M70" s="78">
        <v>10.17</v>
      </c>
      <c r="N70" s="82">
        <f t="shared" si="22"/>
        <v>45157.952700000002</v>
      </c>
      <c r="O70" s="78">
        <v>7.86</v>
      </c>
      <c r="P70" s="82">
        <f t="shared" si="23"/>
        <v>115986.32580000001</v>
      </c>
      <c r="Q70" s="79">
        <v>6.33</v>
      </c>
      <c r="R70" s="82">
        <f t="shared" si="24"/>
        <v>2772363.5829000003</v>
      </c>
      <c r="S70" s="42">
        <f t="shared" si="25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7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8"/>
        <v>247016.4</v>
      </c>
      <c r="I71" s="82">
        <f t="shared" si="19"/>
        <v>1753570.4827000001</v>
      </c>
      <c r="J71" s="83">
        <f t="shared" si="20"/>
        <v>2104284.5792399999</v>
      </c>
      <c r="K71" s="78">
        <v>19.489999999999998</v>
      </c>
      <c r="L71" s="82">
        <f t="shared" si="21"/>
        <v>643606.57599999988</v>
      </c>
      <c r="M71" s="78">
        <v>10.17</v>
      </c>
      <c r="N71" s="82">
        <f t="shared" si="22"/>
        <v>34374.498299999999</v>
      </c>
      <c r="O71" s="78">
        <v>7.86</v>
      </c>
      <c r="P71" s="82">
        <f t="shared" si="23"/>
        <v>15437.590200000001</v>
      </c>
      <c r="Q71" s="79">
        <v>6.33</v>
      </c>
      <c r="R71" s="82">
        <f t="shared" si="24"/>
        <v>1060151.8182000001</v>
      </c>
      <c r="S71" s="42">
        <f t="shared" si="25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7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8"/>
        <v>243654.67199999999</v>
      </c>
      <c r="I72" s="82">
        <f t="shared" si="19"/>
        <v>1822256.1235999998</v>
      </c>
      <c r="J72" s="83">
        <f t="shared" si="20"/>
        <v>2186707.3483199999</v>
      </c>
      <c r="K72" s="78">
        <v>19.489999999999998</v>
      </c>
      <c r="L72" s="82">
        <f t="shared" si="21"/>
        <v>746346.3568999999</v>
      </c>
      <c r="M72" s="78">
        <v>10.17</v>
      </c>
      <c r="N72" s="82">
        <f t="shared" si="22"/>
        <v>52663.209300000002</v>
      </c>
      <c r="O72" s="78">
        <v>7.86</v>
      </c>
      <c r="P72" s="82">
        <f t="shared" si="23"/>
        <v>67537.207200000004</v>
      </c>
      <c r="Q72" s="79">
        <v>6.33</v>
      </c>
      <c r="R72" s="82">
        <f t="shared" si="24"/>
        <v>955709.35019999999</v>
      </c>
      <c r="S72" s="42">
        <f t="shared" si="25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7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8"/>
        <v>48360.071999999993</v>
      </c>
      <c r="I73" s="82">
        <f t="shared" si="19"/>
        <v>637255.49899999984</v>
      </c>
      <c r="J73" s="83">
        <f t="shared" si="20"/>
        <v>764706.5987999998</v>
      </c>
      <c r="K73" s="78">
        <v>19.489999999999998</v>
      </c>
      <c r="L73" s="82">
        <f t="shared" si="21"/>
        <v>517055.0824999999</v>
      </c>
      <c r="M73" s="78">
        <v>10.17</v>
      </c>
      <c r="N73" s="82">
        <f t="shared" si="22"/>
        <v>52663.209300000002</v>
      </c>
      <c r="O73" s="78">
        <v>7.86</v>
      </c>
      <c r="P73" s="82">
        <f t="shared" si="23"/>
        <v>67537.207200000004</v>
      </c>
      <c r="Q73" s="79">
        <v>6.33</v>
      </c>
      <c r="R73" s="82">
        <f t="shared" si="24"/>
        <v>0</v>
      </c>
      <c r="S73" s="42">
        <f t="shared" si="25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8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25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26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 t="shared" si="18"/>
        <v>303446.03999999998</v>
      </c>
      <c r="I75" s="99">
        <f t="shared" ref="I75:I106" si="27">L75+N75+P75</f>
        <v>2288136.3156000003</v>
      </c>
      <c r="J75" s="100">
        <f t="shared" ref="J75:J106" si="28">I75*1.2</f>
        <v>2745763.5787200001</v>
      </c>
      <c r="K75" s="101">
        <v>19.489999999999998</v>
      </c>
      <c r="L75" s="102">
        <f t="shared" ref="L75:L106" si="29">C75*K75</f>
        <v>1528286.5212000001</v>
      </c>
      <c r="M75" s="103">
        <v>8.27</v>
      </c>
      <c r="N75" s="102">
        <f t="shared" ref="N75:N106" si="30">D75*M75</f>
        <v>190500.44239999997</v>
      </c>
      <c r="O75" s="103">
        <v>3.76</v>
      </c>
      <c r="P75" s="102">
        <f t="shared" ref="P75:P106" si="31">E75*O75</f>
        <v>569349.35199999996</v>
      </c>
      <c r="Q75" s="104"/>
      <c r="R75" s="104"/>
      <c r="S75" s="42">
        <f t="shared" si="25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26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si="27"/>
        <v>2814607.6435000007</v>
      </c>
      <c r="J76" s="100">
        <f t="shared" si="28"/>
        <v>3377529.1722000008</v>
      </c>
      <c r="K76" s="101">
        <v>19.489999999999998</v>
      </c>
      <c r="L76" s="102">
        <f t="shared" si="29"/>
        <v>1701681.4501000007</v>
      </c>
      <c r="M76" s="103">
        <v>8.27</v>
      </c>
      <c r="N76" s="102">
        <f t="shared" si="30"/>
        <v>201016.73980000001</v>
      </c>
      <c r="O76" s="103">
        <v>3.76</v>
      </c>
      <c r="P76" s="102">
        <f t="shared" si="31"/>
        <v>911909.45359999989</v>
      </c>
      <c r="Q76" s="104"/>
      <c r="R76" s="104"/>
      <c r="S76" s="42">
        <f t="shared" si="25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26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27"/>
        <v>3044529.8820999996</v>
      </c>
      <c r="J77" s="100">
        <f t="shared" si="28"/>
        <v>3653435.8585199993</v>
      </c>
      <c r="K77" s="101">
        <v>19.489999999999998</v>
      </c>
      <c r="L77" s="102">
        <f t="shared" si="29"/>
        <v>1759934.5263999996</v>
      </c>
      <c r="M77" s="103">
        <v>8.27</v>
      </c>
      <c r="N77" s="102">
        <f t="shared" si="30"/>
        <v>201015.16849999997</v>
      </c>
      <c r="O77" s="103">
        <v>3.76</v>
      </c>
      <c r="P77" s="102">
        <f t="shared" si="31"/>
        <v>1083580.1872</v>
      </c>
      <c r="Q77" s="104"/>
      <c r="R77" s="104"/>
      <c r="S77" s="42">
        <f t="shared" si="25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26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27"/>
        <v>3469875.5354999993</v>
      </c>
      <c r="J78" s="100">
        <f t="shared" si="28"/>
        <v>4163850.642599999</v>
      </c>
      <c r="K78" s="101">
        <v>19.489999999999998</v>
      </c>
      <c r="L78" s="102">
        <f t="shared" si="29"/>
        <v>1803845.3014999994</v>
      </c>
      <c r="M78" s="103">
        <v>8.27</v>
      </c>
      <c r="N78" s="102">
        <f t="shared" si="30"/>
        <v>201040.72279999999</v>
      </c>
      <c r="O78" s="103">
        <v>3.76</v>
      </c>
      <c r="P78" s="102">
        <f t="shared" si="31"/>
        <v>1464989.5111999998</v>
      </c>
      <c r="Q78" s="104"/>
      <c r="R78" s="104"/>
      <c r="S78" s="42">
        <f t="shared" si="25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26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27"/>
        <v>4019774.2267999998</v>
      </c>
      <c r="J79" s="100">
        <f t="shared" si="28"/>
        <v>4823729.07216</v>
      </c>
      <c r="K79" s="101">
        <v>19.489999999999998</v>
      </c>
      <c r="L79" s="102">
        <f t="shared" si="29"/>
        <v>2006673.8335000002</v>
      </c>
      <c r="M79" s="103">
        <v>8.27</v>
      </c>
      <c r="N79" s="102">
        <f t="shared" si="30"/>
        <v>210813.46449999997</v>
      </c>
      <c r="O79" s="103">
        <v>3.76</v>
      </c>
      <c r="P79" s="102">
        <f t="shared" si="31"/>
        <v>1802286.9287999999</v>
      </c>
      <c r="Q79" s="104"/>
      <c r="R79" s="104"/>
      <c r="S79" s="42">
        <f t="shared" si="25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26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27"/>
        <v>4559313.2287999997</v>
      </c>
      <c r="J80" s="100">
        <f t="shared" si="28"/>
        <v>5471175.8745599994</v>
      </c>
      <c r="K80" s="101">
        <v>19.489999999999998</v>
      </c>
      <c r="L80" s="102">
        <f t="shared" si="29"/>
        <v>2499843.9210000001</v>
      </c>
      <c r="M80" s="103">
        <v>8.27</v>
      </c>
      <c r="N80" s="102">
        <f t="shared" si="30"/>
        <v>248094.8726</v>
      </c>
      <c r="O80" s="103">
        <v>3.76</v>
      </c>
      <c r="P80" s="102">
        <f t="shared" si="31"/>
        <v>1811374.4351999999</v>
      </c>
      <c r="Q80" s="104"/>
      <c r="R80" s="104"/>
      <c r="S80" s="42">
        <f t="shared" si="25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26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27"/>
        <v>5051387.6323000006</v>
      </c>
      <c r="J81" s="100">
        <f t="shared" si="28"/>
        <v>6061665.158760001</v>
      </c>
      <c r="K81" s="101">
        <v>19.489999999999998</v>
      </c>
      <c r="L81" s="102">
        <f t="shared" si="29"/>
        <v>2641874.7623000001</v>
      </c>
      <c r="M81" s="103">
        <v>8.27</v>
      </c>
      <c r="N81" s="102">
        <f t="shared" si="30"/>
        <v>248839.99959999998</v>
      </c>
      <c r="O81" s="103">
        <v>3.76</v>
      </c>
      <c r="P81" s="102">
        <f t="shared" si="31"/>
        <v>2160672.8703999999</v>
      </c>
      <c r="Q81" s="104"/>
      <c r="R81" s="104"/>
      <c r="S81" s="42">
        <f t="shared" si="25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26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32">G82*1.2</f>
        <v>1351024.6559999997</v>
      </c>
      <c r="I82" s="99">
        <f t="shared" si="27"/>
        <v>6926510.6861999957</v>
      </c>
      <c r="J82" s="100">
        <f t="shared" si="28"/>
        <v>8311812.8234399948</v>
      </c>
      <c r="K82" s="101">
        <v>19.489999999999998</v>
      </c>
      <c r="L82" s="102">
        <f t="shared" si="29"/>
        <v>3155706.9783999957</v>
      </c>
      <c r="M82" s="103">
        <v>8.27</v>
      </c>
      <c r="N82" s="102">
        <f t="shared" si="30"/>
        <v>268436.42619999999</v>
      </c>
      <c r="O82" s="103">
        <v>3.76</v>
      </c>
      <c r="P82" s="102">
        <f t="shared" si="31"/>
        <v>3502367.2815999999</v>
      </c>
      <c r="Q82" s="104"/>
      <c r="R82" s="104"/>
      <c r="S82" s="42">
        <f t="shared" si="25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32"/>
        <v>392556.85200000001</v>
      </c>
      <c r="I83" s="99">
        <f t="shared" si="27"/>
        <v>2664978.3414000007</v>
      </c>
      <c r="J83" s="100">
        <f t="shared" si="28"/>
        <v>3197974.0096800006</v>
      </c>
      <c r="K83" s="101">
        <v>19.489999999999998</v>
      </c>
      <c r="L83" s="102">
        <f t="shared" si="29"/>
        <v>1642629.0889000008</v>
      </c>
      <c r="M83" s="103">
        <v>8.27</v>
      </c>
      <c r="N83" s="102">
        <f t="shared" si="30"/>
        <v>200300.64050000001</v>
      </c>
      <c r="O83" s="103">
        <v>3.76</v>
      </c>
      <c r="P83" s="102">
        <f t="shared" si="31"/>
        <v>822048.61199999985</v>
      </c>
      <c r="Q83" s="104"/>
      <c r="R83" s="104"/>
      <c r="S83" s="42">
        <f t="shared" si="25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32"/>
        <v>560185.75199999998</v>
      </c>
      <c r="I84" s="99">
        <f t="shared" si="27"/>
        <v>3408479.2994000004</v>
      </c>
      <c r="J84" s="100">
        <f t="shared" si="28"/>
        <v>4090175.1592800003</v>
      </c>
      <c r="K84" s="101">
        <v>19.489999999999998</v>
      </c>
      <c r="L84" s="102">
        <f t="shared" si="29"/>
        <v>1906484.9038000004</v>
      </c>
      <c r="M84" s="103">
        <v>8.27</v>
      </c>
      <c r="N84" s="102">
        <f t="shared" si="30"/>
        <v>210039.14439999999</v>
      </c>
      <c r="O84" s="103">
        <v>3.76</v>
      </c>
      <c r="P84" s="102">
        <f t="shared" si="31"/>
        <v>1291955.2511999998</v>
      </c>
      <c r="Q84" s="104"/>
      <c r="R84" s="104"/>
      <c r="S84" s="42">
        <f t="shared" si="25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32"/>
        <v>595789.28399999999</v>
      </c>
      <c r="I85" s="99">
        <f t="shared" si="27"/>
        <v>3557188.8047999991</v>
      </c>
      <c r="J85" s="100">
        <f t="shared" si="28"/>
        <v>4268626.5657599987</v>
      </c>
      <c r="K85" s="101">
        <v>19.489999999999998</v>
      </c>
      <c r="L85" s="102">
        <f t="shared" si="29"/>
        <v>1951987.6220999991</v>
      </c>
      <c r="M85" s="103">
        <v>8.27</v>
      </c>
      <c r="N85" s="102">
        <f t="shared" si="30"/>
        <v>210822.89230000001</v>
      </c>
      <c r="O85" s="103">
        <v>3.76</v>
      </c>
      <c r="P85" s="102">
        <f t="shared" si="31"/>
        <v>1394378.2904000001</v>
      </c>
      <c r="Q85" s="104"/>
      <c r="R85" s="104"/>
      <c r="S85" s="42">
        <f t="shared" si="25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32"/>
        <v>661039.47599999991</v>
      </c>
      <c r="I86" s="99">
        <f t="shared" si="27"/>
        <v>3823579.7166999988</v>
      </c>
      <c r="J86" s="100">
        <f t="shared" si="28"/>
        <v>4588295.6600399986</v>
      </c>
      <c r="K86" s="101">
        <v>19.489999999999998</v>
      </c>
      <c r="L86" s="102">
        <f t="shared" si="29"/>
        <v>2028678.8230999988</v>
      </c>
      <c r="M86" s="103">
        <v>8.27</v>
      </c>
      <c r="N86" s="102">
        <f t="shared" si="30"/>
        <v>210904.18639999998</v>
      </c>
      <c r="O86" s="103">
        <v>3.76</v>
      </c>
      <c r="P86" s="102">
        <f t="shared" si="31"/>
        <v>1583996.7072000001</v>
      </c>
      <c r="Q86" s="104"/>
      <c r="R86" s="104"/>
      <c r="S86" s="42">
        <f t="shared" si="25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32"/>
        <v>741711.73199999996</v>
      </c>
      <c r="I87" s="99">
        <f t="shared" si="27"/>
        <v>4070595.544999999</v>
      </c>
      <c r="J87" s="100">
        <f t="shared" si="28"/>
        <v>4884714.6539999982</v>
      </c>
      <c r="K87" s="101">
        <v>19.489999999999998</v>
      </c>
      <c r="L87" s="102">
        <f t="shared" si="29"/>
        <v>2021518.9766999988</v>
      </c>
      <c r="M87" s="103">
        <v>8.27</v>
      </c>
      <c r="N87" s="102">
        <f t="shared" si="30"/>
        <v>210943.30349999998</v>
      </c>
      <c r="O87" s="103">
        <v>3.76</v>
      </c>
      <c r="P87" s="102">
        <f t="shared" si="31"/>
        <v>1838133.2648</v>
      </c>
      <c r="Q87" s="104"/>
      <c r="R87" s="104"/>
      <c r="S87" s="42">
        <f t="shared" si="25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32"/>
        <v>840762.78</v>
      </c>
      <c r="I88" s="99">
        <f t="shared" si="27"/>
        <v>4394095.3913999982</v>
      </c>
      <c r="J88" s="100">
        <f t="shared" si="28"/>
        <v>5272914.4696799973</v>
      </c>
      <c r="K88" s="101">
        <v>19.489999999999998</v>
      </c>
      <c r="L88" s="102">
        <f t="shared" si="29"/>
        <v>2029122.415499999</v>
      </c>
      <c r="M88" s="103">
        <v>8.27</v>
      </c>
      <c r="N88" s="102">
        <f t="shared" si="30"/>
        <v>223785.29029999999</v>
      </c>
      <c r="O88" s="103">
        <v>3.76</v>
      </c>
      <c r="P88" s="102">
        <f t="shared" si="31"/>
        <v>2141187.6856</v>
      </c>
      <c r="Q88" s="104"/>
      <c r="R88" s="104"/>
      <c r="S88" s="42">
        <f t="shared" si="25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27"/>
        <v>4806542.8003000002</v>
      </c>
      <c r="J89" s="100">
        <f t="shared" si="28"/>
        <v>5767851.3603600003</v>
      </c>
      <c r="K89" s="101">
        <v>19.489999999999998</v>
      </c>
      <c r="L89" s="102">
        <f t="shared" si="29"/>
        <v>2263084.2735000001</v>
      </c>
      <c r="M89" s="103">
        <v>8.27</v>
      </c>
      <c r="N89" s="102">
        <f t="shared" si="30"/>
        <v>239995.06919999997</v>
      </c>
      <c r="O89" s="103">
        <v>3.76</v>
      </c>
      <c r="P89" s="102">
        <f t="shared" si="31"/>
        <v>2303463.4575999998</v>
      </c>
      <c r="Q89" s="104"/>
      <c r="R89" s="104"/>
      <c r="S89" s="42">
        <f t="shared" si="25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27"/>
        <v>6066276.4975000005</v>
      </c>
      <c r="J90" s="100">
        <f t="shared" si="28"/>
        <v>7279531.7970000003</v>
      </c>
      <c r="K90" s="101">
        <v>19.489999999999998</v>
      </c>
      <c r="L90" s="102">
        <f t="shared" si="29"/>
        <v>2900315.4756000009</v>
      </c>
      <c r="M90" s="103">
        <v>8.27</v>
      </c>
      <c r="N90" s="102">
        <f t="shared" si="30"/>
        <v>267448.5747</v>
      </c>
      <c r="O90" s="103">
        <v>3.76</v>
      </c>
      <c r="P90" s="102">
        <f t="shared" si="31"/>
        <v>2898512.4471999998</v>
      </c>
      <c r="Q90" s="104"/>
      <c r="R90" s="104"/>
      <c r="S90" s="42">
        <f t="shared" si="25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27"/>
        <v>6598024.0827000011</v>
      </c>
      <c r="J91" s="100">
        <f t="shared" si="28"/>
        <v>7917628.8992400011</v>
      </c>
      <c r="K91" s="101">
        <v>19.489999999999998</v>
      </c>
      <c r="L91" s="102">
        <f t="shared" si="29"/>
        <v>3055044.6366000008</v>
      </c>
      <c r="M91" s="103">
        <v>8.27</v>
      </c>
      <c r="N91" s="102">
        <f t="shared" si="30"/>
        <v>267611.82449999999</v>
      </c>
      <c r="O91" s="103">
        <v>3.76</v>
      </c>
      <c r="P91" s="102">
        <f t="shared" si="31"/>
        <v>3275367.6215999997</v>
      </c>
      <c r="Q91" s="104"/>
      <c r="R91" s="104"/>
      <c r="S91" s="42">
        <f t="shared" si="25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27"/>
        <v>8489218.7756999955</v>
      </c>
      <c r="J92" s="100">
        <f t="shared" si="28"/>
        <v>10187062.530839995</v>
      </c>
      <c r="K92" s="101">
        <v>19.489999999999998</v>
      </c>
      <c r="L92" s="102">
        <f t="shared" si="29"/>
        <v>3670976.3870999957</v>
      </c>
      <c r="M92" s="103">
        <v>8.27</v>
      </c>
      <c r="N92" s="102">
        <f t="shared" si="30"/>
        <v>325197.07500000001</v>
      </c>
      <c r="O92" s="103">
        <v>3.76</v>
      </c>
      <c r="P92" s="102">
        <f t="shared" si="31"/>
        <v>4493045.3136</v>
      </c>
      <c r="Q92" s="104"/>
      <c r="R92" s="104"/>
      <c r="S92" s="42">
        <f t="shared" si="25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27"/>
        <v>2818597.6788000008</v>
      </c>
      <c r="J93" s="100">
        <f t="shared" si="28"/>
        <v>3382317.2145600007</v>
      </c>
      <c r="K93" s="101">
        <v>19.489999999999998</v>
      </c>
      <c r="L93" s="102">
        <f t="shared" si="29"/>
        <v>2059514.9266000006</v>
      </c>
      <c r="M93" s="103">
        <v>8.27</v>
      </c>
      <c r="N93" s="102">
        <f t="shared" si="30"/>
        <v>270424.2034</v>
      </c>
      <c r="O93" s="103">
        <v>3.76</v>
      </c>
      <c r="P93" s="102">
        <f t="shared" si="31"/>
        <v>488658.54879999993</v>
      </c>
      <c r="Q93" s="104"/>
      <c r="R93" s="104"/>
      <c r="S93" s="42">
        <f t="shared" si="25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27"/>
        <v>2872154.6190000004</v>
      </c>
      <c r="J94" s="100">
        <f t="shared" si="28"/>
        <v>3446585.5428000004</v>
      </c>
      <c r="K94" s="101">
        <v>19.489999999999998</v>
      </c>
      <c r="L94" s="102">
        <f t="shared" si="29"/>
        <v>2074229.2919000003</v>
      </c>
      <c r="M94" s="103">
        <v>8.27</v>
      </c>
      <c r="N94" s="102">
        <f t="shared" si="30"/>
        <v>266070.1311</v>
      </c>
      <c r="O94" s="103">
        <v>3.76</v>
      </c>
      <c r="P94" s="102">
        <f t="shared" si="31"/>
        <v>531855.196</v>
      </c>
      <c r="Q94" s="104"/>
      <c r="R94" s="104"/>
      <c r="S94" s="42">
        <f t="shared" si="25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27"/>
        <v>3040955.0857000002</v>
      </c>
      <c r="J95" s="100">
        <f t="shared" si="28"/>
        <v>3649146.1028400003</v>
      </c>
      <c r="K95" s="101">
        <v>19.489999999999998</v>
      </c>
      <c r="L95" s="102">
        <f t="shared" si="29"/>
        <v>2120102.7100000004</v>
      </c>
      <c r="M95" s="103">
        <v>8.27</v>
      </c>
      <c r="N95" s="102">
        <f t="shared" si="30"/>
        <v>266350.15330000001</v>
      </c>
      <c r="O95" s="103">
        <v>3.76</v>
      </c>
      <c r="P95" s="102">
        <f t="shared" si="31"/>
        <v>654502.22239999997</v>
      </c>
      <c r="Q95" s="104"/>
      <c r="R95" s="104"/>
      <c r="S95" s="42">
        <f t="shared" si="25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27"/>
        <v>3319780.1898999996</v>
      </c>
      <c r="J96" s="100">
        <f t="shared" si="28"/>
        <v>3983736.2278799992</v>
      </c>
      <c r="K96" s="101">
        <v>19.489999999999998</v>
      </c>
      <c r="L96" s="102">
        <f t="shared" si="29"/>
        <v>2207572.6606000001</v>
      </c>
      <c r="M96" s="103">
        <v>8.27</v>
      </c>
      <c r="N96" s="102">
        <f t="shared" si="30"/>
        <v>266690.87729999999</v>
      </c>
      <c r="O96" s="103">
        <v>3.76</v>
      </c>
      <c r="P96" s="102">
        <f t="shared" si="31"/>
        <v>845516.65199999989</v>
      </c>
      <c r="Q96" s="104"/>
      <c r="R96" s="104"/>
      <c r="S96" s="42">
        <f t="shared" si="25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27"/>
        <v>3487712.070199999</v>
      </c>
      <c r="J97" s="100">
        <f t="shared" si="28"/>
        <v>4185254.4842399987</v>
      </c>
      <c r="K97" s="101">
        <v>19.489999999999998</v>
      </c>
      <c r="L97" s="102">
        <f t="shared" si="29"/>
        <v>2258737.0289999992</v>
      </c>
      <c r="M97" s="103">
        <v>8.27</v>
      </c>
      <c r="N97" s="102">
        <f t="shared" si="30"/>
        <v>266732.31</v>
      </c>
      <c r="O97" s="103">
        <v>3.76</v>
      </c>
      <c r="P97" s="102">
        <f t="shared" si="31"/>
        <v>962242.73119999992</v>
      </c>
      <c r="Q97" s="104"/>
      <c r="R97" s="104"/>
      <c r="S97" s="42">
        <f t="shared" si="25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27"/>
        <v>3807955.2917999998</v>
      </c>
      <c r="J98" s="100">
        <f t="shared" si="28"/>
        <v>4569546.3501599999</v>
      </c>
      <c r="K98" s="101">
        <v>19.489999999999998</v>
      </c>
      <c r="L98" s="102">
        <f t="shared" si="29"/>
        <v>2272394.0617999998</v>
      </c>
      <c r="M98" s="103">
        <v>8.27</v>
      </c>
      <c r="N98" s="102">
        <f t="shared" si="30"/>
        <v>266732.31</v>
      </c>
      <c r="O98" s="103">
        <v>3.76</v>
      </c>
      <c r="P98" s="102">
        <f t="shared" si="31"/>
        <v>1268828.92</v>
      </c>
      <c r="Q98" s="104"/>
      <c r="R98" s="104"/>
      <c r="S98" s="42">
        <f t="shared" si="25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27"/>
        <v>4247130.2263999982</v>
      </c>
      <c r="J99" s="100">
        <f t="shared" si="28"/>
        <v>5096556.2716799974</v>
      </c>
      <c r="K99" s="101">
        <v>19.489999999999998</v>
      </c>
      <c r="L99" s="102">
        <f t="shared" si="29"/>
        <v>2401638.8783999979</v>
      </c>
      <c r="M99" s="103">
        <v>8.27</v>
      </c>
      <c r="N99" s="102">
        <f t="shared" si="30"/>
        <v>266407.79519999999</v>
      </c>
      <c r="O99" s="103">
        <v>3.76</v>
      </c>
      <c r="P99" s="102">
        <f t="shared" si="31"/>
        <v>1579083.5527999999</v>
      </c>
      <c r="Q99" s="104"/>
      <c r="R99" s="104"/>
      <c r="S99" s="42">
        <f t="shared" si="25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31" si="33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27"/>
        <v>4716973.8205000004</v>
      </c>
      <c r="J100" s="100">
        <f t="shared" si="28"/>
        <v>5660368.5846000006</v>
      </c>
      <c r="K100" s="101">
        <v>19.489999999999998</v>
      </c>
      <c r="L100" s="102">
        <f t="shared" si="29"/>
        <v>2544124.2265000003</v>
      </c>
      <c r="M100" s="103">
        <v>8.27</v>
      </c>
      <c r="N100" s="102">
        <f t="shared" si="30"/>
        <v>266760.75879999995</v>
      </c>
      <c r="O100" s="103">
        <v>3.76</v>
      </c>
      <c r="P100" s="102">
        <f t="shared" si="31"/>
        <v>1906088.8351999999</v>
      </c>
      <c r="Q100" s="104"/>
      <c r="R100" s="104"/>
      <c r="S100" s="42">
        <f t="shared" si="25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33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27"/>
        <v>4322438.6324999994</v>
      </c>
      <c r="J101" s="100">
        <f t="shared" si="28"/>
        <v>5186926.3589999992</v>
      </c>
      <c r="K101" s="101">
        <v>19.489999999999998</v>
      </c>
      <c r="L101" s="102">
        <f t="shared" si="29"/>
        <v>2943629.2719999994</v>
      </c>
      <c r="M101" s="103">
        <v>8.27</v>
      </c>
      <c r="N101" s="102">
        <f t="shared" si="30"/>
        <v>367589.5085</v>
      </c>
      <c r="O101" s="103">
        <v>3.76</v>
      </c>
      <c r="P101" s="102">
        <f t="shared" si="31"/>
        <v>1011219.852</v>
      </c>
      <c r="Q101" s="104"/>
      <c r="R101" s="104"/>
      <c r="S101" s="42">
        <f t="shared" si="25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33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27"/>
        <v>4666807.7614999991</v>
      </c>
      <c r="J102" s="100">
        <f t="shared" si="28"/>
        <v>5600169.3137999987</v>
      </c>
      <c r="K102" s="101">
        <v>19.489999999999998</v>
      </c>
      <c r="L102" s="102">
        <f t="shared" si="29"/>
        <v>3042704.3481999985</v>
      </c>
      <c r="M102" s="103">
        <v>8.27</v>
      </c>
      <c r="N102" s="102">
        <f t="shared" si="30"/>
        <v>367589.5085</v>
      </c>
      <c r="O102" s="103">
        <v>3.76</v>
      </c>
      <c r="P102" s="102">
        <f t="shared" si="31"/>
        <v>1256513.9048000001</v>
      </c>
      <c r="Q102" s="104"/>
      <c r="R102" s="104"/>
      <c r="S102" s="42">
        <f t="shared" si="25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33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27"/>
        <v>5224457.969899999</v>
      </c>
      <c r="J103" s="100">
        <f t="shared" si="28"/>
        <v>6269349.5638799984</v>
      </c>
      <c r="K103" s="101">
        <v>19.489999999999998</v>
      </c>
      <c r="L103" s="102">
        <f t="shared" si="29"/>
        <v>3217644.2493999996</v>
      </c>
      <c r="M103" s="103">
        <v>8.27</v>
      </c>
      <c r="N103" s="102">
        <f t="shared" si="30"/>
        <v>368270.95649999997</v>
      </c>
      <c r="O103" s="103">
        <v>3.76</v>
      </c>
      <c r="P103" s="102">
        <f t="shared" si="31"/>
        <v>1638542.764</v>
      </c>
      <c r="Q103" s="104"/>
      <c r="R103" s="104"/>
      <c r="S103" s="42">
        <f t="shared" si="25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33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27"/>
        <v>5630289.4379999992</v>
      </c>
      <c r="J104" s="100">
        <f t="shared" si="28"/>
        <v>6756347.3255999992</v>
      </c>
      <c r="K104" s="101">
        <v>19.489999999999998</v>
      </c>
      <c r="L104" s="102">
        <f t="shared" si="29"/>
        <v>3393256.7504999996</v>
      </c>
      <c r="M104" s="103">
        <v>8.27</v>
      </c>
      <c r="N104" s="102">
        <f t="shared" si="30"/>
        <v>368353.82189999998</v>
      </c>
      <c r="O104" s="103">
        <v>3.76</v>
      </c>
      <c r="P104" s="102">
        <f t="shared" si="31"/>
        <v>1868678.8655999999</v>
      </c>
      <c r="Q104" s="104"/>
      <c r="R104" s="104"/>
      <c r="S104" s="42">
        <f t="shared" si="25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33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27"/>
        <v>6247508.0406000009</v>
      </c>
      <c r="J105" s="100">
        <f t="shared" si="28"/>
        <v>7497009.6487200009</v>
      </c>
      <c r="K105" s="101">
        <v>19.489999999999998</v>
      </c>
      <c r="L105" s="102">
        <f t="shared" si="29"/>
        <v>3449171.611500001</v>
      </c>
      <c r="M105" s="103">
        <v>8.27</v>
      </c>
      <c r="N105" s="102">
        <f t="shared" si="30"/>
        <v>368353.82189999998</v>
      </c>
      <c r="O105" s="103">
        <v>3.76</v>
      </c>
      <c r="P105" s="102">
        <f t="shared" si="31"/>
        <v>2429982.6072</v>
      </c>
      <c r="Q105" s="104"/>
      <c r="R105" s="104"/>
      <c r="S105" s="42">
        <f t="shared" si="25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33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27"/>
        <v>7127385.8018000005</v>
      </c>
      <c r="J106" s="100">
        <f t="shared" si="28"/>
        <v>8552862.9621600006</v>
      </c>
      <c r="K106" s="101">
        <v>19.489999999999998</v>
      </c>
      <c r="L106" s="102">
        <f t="shared" si="29"/>
        <v>3709053.6103000008</v>
      </c>
      <c r="M106" s="103">
        <v>8.27</v>
      </c>
      <c r="N106" s="102">
        <f t="shared" si="30"/>
        <v>368353.82189999998</v>
      </c>
      <c r="O106" s="103">
        <v>3.76</v>
      </c>
      <c r="P106" s="102">
        <f t="shared" si="31"/>
        <v>3049978.3695999999</v>
      </c>
      <c r="Q106" s="104"/>
      <c r="R106" s="104"/>
      <c r="S106" s="42">
        <f t="shared" si="25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33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ref="I107:I138" si="34">L107+N107+P107</f>
        <v>8077572.9096000008</v>
      </c>
      <c r="J107" s="100">
        <f t="shared" ref="J107:J138" si="35">I107*1.2</f>
        <v>9693087.4915200006</v>
      </c>
      <c r="K107" s="101">
        <v>19.489999999999998</v>
      </c>
      <c r="L107" s="102">
        <f t="shared" ref="L107:L138" si="36">C107*K107</f>
        <v>4003288.2933000014</v>
      </c>
      <c r="M107" s="103">
        <v>8.27</v>
      </c>
      <c r="N107" s="102">
        <f t="shared" ref="N107:N138" si="37">D107*M107</f>
        <v>369782.21630000003</v>
      </c>
      <c r="O107" s="103">
        <v>3.76</v>
      </c>
      <c r="P107" s="102">
        <f t="shared" ref="P107:P138" si="38">E107*O107</f>
        <v>3704502.4</v>
      </c>
      <c r="Q107" s="104"/>
      <c r="R107" s="104"/>
      <c r="S107" s="42">
        <f t="shared" si="25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33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34"/>
        <v>3866848.2117999997</v>
      </c>
      <c r="J108" s="100">
        <f t="shared" si="35"/>
        <v>4640217.8541599996</v>
      </c>
      <c r="K108" s="101">
        <v>19.489999999999998</v>
      </c>
      <c r="L108" s="102">
        <f t="shared" si="36"/>
        <v>2175409.6778999995</v>
      </c>
      <c r="M108" s="103">
        <v>8.27</v>
      </c>
      <c r="N108" s="102">
        <f t="shared" si="37"/>
        <v>212350.52669999999</v>
      </c>
      <c r="O108" s="103">
        <v>3.76</v>
      </c>
      <c r="P108" s="102">
        <f t="shared" si="38"/>
        <v>1479088.0072000001</v>
      </c>
      <c r="Q108" s="104"/>
      <c r="R108" s="104"/>
      <c r="S108" s="42">
        <f t="shared" si="25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33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34"/>
        <v>4052197.5176000008</v>
      </c>
      <c r="J109" s="100">
        <f t="shared" si="35"/>
        <v>4862637.0211200006</v>
      </c>
      <c r="K109" s="101">
        <v>19.489999999999998</v>
      </c>
      <c r="L109" s="102">
        <f t="shared" si="36"/>
        <v>2222483.0953000006</v>
      </c>
      <c r="M109" s="103">
        <v>8.27</v>
      </c>
      <c r="N109" s="102">
        <f t="shared" si="37"/>
        <v>220898.06789999999</v>
      </c>
      <c r="O109" s="103">
        <v>3.76</v>
      </c>
      <c r="P109" s="102">
        <f t="shared" si="38"/>
        <v>1608816.3543999998</v>
      </c>
      <c r="Q109" s="104"/>
      <c r="R109" s="104"/>
      <c r="S109" s="42">
        <f t="shared" si="25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33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34"/>
        <v>4282325.2822999991</v>
      </c>
      <c r="J110" s="100">
        <f t="shared" si="35"/>
        <v>5138790.3387599988</v>
      </c>
      <c r="K110" s="101">
        <v>19.489999999999998</v>
      </c>
      <c r="L110" s="102">
        <f t="shared" si="36"/>
        <v>2112652.6574999988</v>
      </c>
      <c r="M110" s="103">
        <v>8.27</v>
      </c>
      <c r="N110" s="102">
        <f t="shared" si="37"/>
        <v>234244.77279999998</v>
      </c>
      <c r="O110" s="103">
        <v>3.76</v>
      </c>
      <c r="P110" s="102">
        <f t="shared" si="38"/>
        <v>1935427.852</v>
      </c>
      <c r="Q110" s="104"/>
      <c r="R110" s="104"/>
      <c r="S110" s="42">
        <f t="shared" si="25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33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34"/>
        <v>4601209.2343000006</v>
      </c>
      <c r="J111" s="100">
        <f t="shared" si="35"/>
        <v>5521451.0811600005</v>
      </c>
      <c r="K111" s="101">
        <v>19.489999999999998</v>
      </c>
      <c r="L111" s="102">
        <f t="shared" si="36"/>
        <v>2215149.7879000003</v>
      </c>
      <c r="M111" s="103">
        <v>8.27</v>
      </c>
      <c r="N111" s="102">
        <f t="shared" si="37"/>
        <v>226990.32879999999</v>
      </c>
      <c r="O111" s="103">
        <v>3.76</v>
      </c>
      <c r="P111" s="102">
        <f t="shared" si="38"/>
        <v>2159069.1176</v>
      </c>
      <c r="Q111" s="104"/>
      <c r="R111" s="104"/>
      <c r="S111" s="42">
        <f t="shared" si="25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33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34"/>
        <v>5034136.1393999988</v>
      </c>
      <c r="J112" s="100">
        <f t="shared" si="35"/>
        <v>6040963.367279998</v>
      </c>
      <c r="K112" s="101">
        <v>19.489999999999998</v>
      </c>
      <c r="L112" s="102">
        <f t="shared" si="36"/>
        <v>2359078.1755999988</v>
      </c>
      <c r="M112" s="103">
        <v>8.27</v>
      </c>
      <c r="N112" s="102">
        <f t="shared" si="37"/>
        <v>242509.64539999998</v>
      </c>
      <c r="O112" s="103">
        <v>3.76</v>
      </c>
      <c r="P112" s="102">
        <f t="shared" si="38"/>
        <v>2432548.3184000002</v>
      </c>
      <c r="Q112" s="104"/>
      <c r="R112" s="104"/>
      <c r="S112" s="42">
        <f t="shared" si="25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33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34"/>
        <v>6222714.2060000012</v>
      </c>
      <c r="J113" s="100">
        <f t="shared" si="35"/>
        <v>7467257.0472000008</v>
      </c>
      <c r="K113" s="101">
        <v>19.489999999999998</v>
      </c>
      <c r="L113" s="102">
        <f t="shared" si="36"/>
        <v>3024063.7224000013</v>
      </c>
      <c r="M113" s="103">
        <v>8.27</v>
      </c>
      <c r="N113" s="102">
        <f t="shared" si="37"/>
        <v>265586.41879999998</v>
      </c>
      <c r="O113" s="103">
        <v>3.76</v>
      </c>
      <c r="P113" s="102">
        <f t="shared" si="38"/>
        <v>2933064.0647999998</v>
      </c>
      <c r="Q113" s="104"/>
      <c r="R113" s="104"/>
      <c r="S113" s="42">
        <f t="shared" si="25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33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34"/>
        <v>6629342.4104000013</v>
      </c>
      <c r="J114" s="100">
        <f t="shared" si="35"/>
        <v>7955210.8924800009</v>
      </c>
      <c r="K114" s="101">
        <v>19.489999999999998</v>
      </c>
      <c r="L114" s="102">
        <f t="shared" si="36"/>
        <v>3013211.8853000016</v>
      </c>
      <c r="M114" s="103">
        <v>8.27</v>
      </c>
      <c r="N114" s="102">
        <f t="shared" si="37"/>
        <v>265805.16029999999</v>
      </c>
      <c r="O114" s="103">
        <v>3.76</v>
      </c>
      <c r="P114" s="102">
        <f t="shared" si="38"/>
        <v>3350325.3647999996</v>
      </c>
      <c r="Q114" s="104"/>
      <c r="R114" s="104"/>
      <c r="S114" s="42">
        <f t="shared" si="25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33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34"/>
        <v>7386857.2230000002</v>
      </c>
      <c r="J115" s="100">
        <f t="shared" si="35"/>
        <v>8864228.6676000003</v>
      </c>
      <c r="K115" s="101">
        <v>19.489999999999998</v>
      </c>
      <c r="L115" s="102">
        <f t="shared" si="36"/>
        <v>3294504.4287000005</v>
      </c>
      <c r="M115" s="103">
        <v>8.27</v>
      </c>
      <c r="N115" s="102">
        <f t="shared" si="37"/>
        <v>305314.25829999999</v>
      </c>
      <c r="O115" s="103">
        <v>3.76</v>
      </c>
      <c r="P115" s="102">
        <f t="shared" si="38"/>
        <v>3787038.5359999998</v>
      </c>
      <c r="Q115" s="104"/>
      <c r="R115" s="104"/>
      <c r="S115" s="42">
        <f t="shared" si="25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33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34"/>
        <v>8022923.9268999975</v>
      </c>
      <c r="J116" s="100">
        <f t="shared" si="35"/>
        <v>9627508.7122799959</v>
      </c>
      <c r="K116" s="101">
        <v>19.489999999999998</v>
      </c>
      <c r="L116" s="102">
        <f t="shared" si="36"/>
        <v>3508991.0990999984</v>
      </c>
      <c r="M116" s="103">
        <v>8.27</v>
      </c>
      <c r="N116" s="102">
        <f t="shared" si="37"/>
        <v>292295.70699999999</v>
      </c>
      <c r="O116" s="103">
        <v>3.76</v>
      </c>
      <c r="P116" s="102">
        <f t="shared" si="38"/>
        <v>4221637.1207999997</v>
      </c>
      <c r="Q116" s="104"/>
      <c r="R116" s="104"/>
      <c r="S116" s="42">
        <f t="shared" si="25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33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34"/>
        <v>8914644.3518000003</v>
      </c>
      <c r="J117" s="100">
        <f t="shared" si="35"/>
        <v>10697573.22216</v>
      </c>
      <c r="K117" s="101">
        <v>19.489999999999998</v>
      </c>
      <c r="L117" s="102">
        <f t="shared" si="36"/>
        <v>3814578.7071000012</v>
      </c>
      <c r="M117" s="103">
        <v>8.27</v>
      </c>
      <c r="N117" s="102">
        <f t="shared" si="37"/>
        <v>337174.26789999998</v>
      </c>
      <c r="O117" s="103">
        <v>3.76</v>
      </c>
      <c r="P117" s="102">
        <f t="shared" si="38"/>
        <v>4762891.3767999997</v>
      </c>
      <c r="Q117" s="104"/>
      <c r="R117" s="104"/>
      <c r="S117" s="42">
        <f t="shared" si="25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33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39">G118*1.2</f>
        <v>1392574.2720000001</v>
      </c>
      <c r="I118" s="99">
        <f t="shared" si="34"/>
        <v>7949049.7363000019</v>
      </c>
      <c r="J118" s="100">
        <f t="shared" si="35"/>
        <v>9538859.6835600026</v>
      </c>
      <c r="K118" s="101">
        <v>19.489999999999998</v>
      </c>
      <c r="L118" s="102">
        <f t="shared" si="36"/>
        <v>4155573.7981000021</v>
      </c>
      <c r="M118" s="103">
        <v>8.27</v>
      </c>
      <c r="N118" s="102">
        <f t="shared" si="37"/>
        <v>424992.81899999996</v>
      </c>
      <c r="O118" s="103">
        <v>3.76</v>
      </c>
      <c r="P118" s="102">
        <f t="shared" si="38"/>
        <v>3368483.1191999996</v>
      </c>
      <c r="Q118" s="104"/>
      <c r="R118" s="104"/>
      <c r="S118" s="42">
        <f t="shared" si="25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33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39"/>
        <v>1750091.0399999998</v>
      </c>
      <c r="I119" s="99">
        <f t="shared" si="34"/>
        <v>9267255.498499997</v>
      </c>
      <c r="J119" s="100">
        <f t="shared" si="35"/>
        <v>11120706.598199995</v>
      </c>
      <c r="K119" s="101">
        <v>19.489999999999998</v>
      </c>
      <c r="L119" s="102">
        <f t="shared" si="36"/>
        <v>4394960.3077999959</v>
      </c>
      <c r="M119" s="103">
        <v>8.27</v>
      </c>
      <c r="N119" s="102">
        <f t="shared" si="37"/>
        <v>433762.24429999996</v>
      </c>
      <c r="O119" s="103">
        <v>3.76</v>
      </c>
      <c r="P119" s="102">
        <f t="shared" si="38"/>
        <v>4438532.9463999998</v>
      </c>
      <c r="Q119" s="104"/>
      <c r="R119" s="104"/>
      <c r="S119" s="42">
        <f t="shared" si="25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33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39"/>
        <v>2292304.1880000001</v>
      </c>
      <c r="I120" s="99">
        <f t="shared" si="34"/>
        <v>11505787.927299999</v>
      </c>
      <c r="J120" s="100">
        <f t="shared" si="35"/>
        <v>13806945.512759998</v>
      </c>
      <c r="K120" s="101">
        <v>19.489999999999998</v>
      </c>
      <c r="L120" s="102">
        <f t="shared" si="36"/>
        <v>5065513.7577999979</v>
      </c>
      <c r="M120" s="103">
        <v>8.27</v>
      </c>
      <c r="N120" s="102">
        <f t="shared" si="37"/>
        <v>430841.61109999998</v>
      </c>
      <c r="O120" s="103">
        <v>3.76</v>
      </c>
      <c r="P120" s="102">
        <f t="shared" si="38"/>
        <v>6009432.5583999995</v>
      </c>
      <c r="Q120" s="104"/>
      <c r="R120" s="104"/>
      <c r="S120" s="42">
        <f t="shared" si="25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33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39"/>
        <v>2426162.1239999998</v>
      </c>
      <c r="I121" s="99">
        <f t="shared" si="34"/>
        <v>12053986.682299998</v>
      </c>
      <c r="J121" s="100">
        <f t="shared" si="35"/>
        <v>14464784.018759998</v>
      </c>
      <c r="K121" s="101">
        <v>19.489999999999998</v>
      </c>
      <c r="L121" s="102">
        <f t="shared" si="36"/>
        <v>5225143.4843999976</v>
      </c>
      <c r="M121" s="103">
        <v>8.27</v>
      </c>
      <c r="N121" s="102">
        <f t="shared" si="37"/>
        <v>430737.40909999999</v>
      </c>
      <c r="O121" s="103">
        <v>3.76</v>
      </c>
      <c r="P121" s="102">
        <f t="shared" si="38"/>
        <v>6398105.7888000002</v>
      </c>
      <c r="Q121" s="104"/>
      <c r="R121" s="104"/>
      <c r="S121" s="42">
        <f t="shared" si="25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33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39"/>
        <v>2633985.4920000001</v>
      </c>
      <c r="I122" s="99">
        <f t="shared" si="34"/>
        <v>12874905.7119</v>
      </c>
      <c r="J122" s="100">
        <f t="shared" si="35"/>
        <v>15449886.854279999</v>
      </c>
      <c r="K122" s="101">
        <v>19.489999999999998</v>
      </c>
      <c r="L122" s="102">
        <f t="shared" si="36"/>
        <v>5436201.2790999999</v>
      </c>
      <c r="M122" s="103">
        <v>8.27</v>
      </c>
      <c r="N122" s="102">
        <f t="shared" si="37"/>
        <v>429634.43919999996</v>
      </c>
      <c r="O122" s="103">
        <v>3.76</v>
      </c>
      <c r="P122" s="102">
        <f t="shared" si="38"/>
        <v>7009069.9935999997</v>
      </c>
      <c r="Q122" s="104"/>
      <c r="R122" s="104"/>
      <c r="S122" s="42">
        <f t="shared" si="25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33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39"/>
        <v>4441772.8079999993</v>
      </c>
      <c r="I123" s="99">
        <f t="shared" si="34"/>
        <v>21355695.041999999</v>
      </c>
      <c r="J123" s="100">
        <f t="shared" si="35"/>
        <v>25626834.0504</v>
      </c>
      <c r="K123" s="101">
        <v>19.489999999999998</v>
      </c>
      <c r="L123" s="102">
        <f t="shared" si="36"/>
        <v>8726521.5945999995</v>
      </c>
      <c r="M123" s="103">
        <v>8.27</v>
      </c>
      <c r="N123" s="102">
        <f t="shared" si="37"/>
        <v>724559.01379999996</v>
      </c>
      <c r="O123" s="103">
        <v>3.76</v>
      </c>
      <c r="P123" s="102">
        <f t="shared" si="38"/>
        <v>11904614.433599999</v>
      </c>
      <c r="Q123" s="104"/>
      <c r="R123" s="104"/>
      <c r="S123" s="42">
        <f t="shared" si="25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33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34"/>
        <v>24823853.879699998</v>
      </c>
      <c r="J124" s="100">
        <f t="shared" si="35"/>
        <v>29788624.655639995</v>
      </c>
      <c r="K124" s="101">
        <v>19.489999999999998</v>
      </c>
      <c r="L124" s="102">
        <f t="shared" si="36"/>
        <v>10187542.668599999</v>
      </c>
      <c r="M124" s="103">
        <v>8.27</v>
      </c>
      <c r="N124" s="102">
        <f t="shared" si="37"/>
        <v>733467.37509999995</v>
      </c>
      <c r="O124" s="103">
        <v>3.76</v>
      </c>
      <c r="P124" s="102">
        <f t="shared" si="38"/>
        <v>13902843.835999999</v>
      </c>
      <c r="Q124" s="104"/>
      <c r="R124" s="104"/>
      <c r="S124" s="42">
        <f t="shared" si="25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33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34"/>
        <v>5341380.3251999989</v>
      </c>
      <c r="J125" s="100">
        <f t="shared" si="35"/>
        <v>6409656.3902399987</v>
      </c>
      <c r="K125" s="101">
        <v>19.489999999999998</v>
      </c>
      <c r="L125" s="102">
        <f t="shared" si="36"/>
        <v>2488877.4826999987</v>
      </c>
      <c r="M125" s="103">
        <v>8.27</v>
      </c>
      <c r="N125" s="102">
        <f t="shared" si="37"/>
        <v>266905.56650000002</v>
      </c>
      <c r="O125" s="103">
        <v>3.76</v>
      </c>
      <c r="P125" s="102">
        <f t="shared" si="38"/>
        <v>2585597.2760000001</v>
      </c>
      <c r="Q125" s="104"/>
      <c r="R125" s="104"/>
      <c r="S125" s="42">
        <f t="shared" si="25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33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34"/>
        <v>34371599.88310001</v>
      </c>
      <c r="J126" s="100">
        <f t="shared" si="35"/>
        <v>41245919.859720014</v>
      </c>
      <c r="K126" s="101">
        <v>19.489999999999998</v>
      </c>
      <c r="L126" s="102">
        <f t="shared" si="36"/>
        <v>15715818.995500011</v>
      </c>
      <c r="M126" s="103">
        <v>8.27</v>
      </c>
      <c r="N126" s="102">
        <f t="shared" si="37"/>
        <v>1288941.3596000001</v>
      </c>
      <c r="O126" s="103">
        <v>3.76</v>
      </c>
      <c r="P126" s="102">
        <f t="shared" si="38"/>
        <v>17366839.527999997</v>
      </c>
      <c r="Q126" s="104"/>
      <c r="R126" s="104"/>
      <c r="S126" s="42">
        <f t="shared" si="25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33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34"/>
        <v>44576366.125300005</v>
      </c>
      <c r="J127" s="100">
        <f t="shared" si="35"/>
        <v>53491639.350360006</v>
      </c>
      <c r="K127" s="101">
        <v>19.489999999999998</v>
      </c>
      <c r="L127" s="102">
        <f t="shared" si="36"/>
        <v>18334798.854800012</v>
      </c>
      <c r="M127" s="103">
        <v>8.27</v>
      </c>
      <c r="N127" s="102">
        <f t="shared" si="37"/>
        <v>1266483.9265000001</v>
      </c>
      <c r="O127" s="103">
        <v>3.76</v>
      </c>
      <c r="P127" s="102">
        <f t="shared" si="38"/>
        <v>24975083.343999997</v>
      </c>
      <c r="Q127" s="104"/>
      <c r="R127" s="104"/>
      <c r="S127" s="42">
        <f t="shared" si="25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33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34"/>
        <v>47900716.368899986</v>
      </c>
      <c r="J128" s="100">
        <f t="shared" si="35"/>
        <v>57480859.642679982</v>
      </c>
      <c r="K128" s="101">
        <v>19.489999999999998</v>
      </c>
      <c r="L128" s="102">
        <f t="shared" si="36"/>
        <v>19477597.148699988</v>
      </c>
      <c r="M128" s="103">
        <v>8.27</v>
      </c>
      <c r="N128" s="102">
        <f t="shared" si="37"/>
        <v>1278881.2353999999</v>
      </c>
      <c r="O128" s="103">
        <v>3.76</v>
      </c>
      <c r="P128" s="102">
        <f t="shared" si="38"/>
        <v>27144237.9848</v>
      </c>
      <c r="Q128" s="104"/>
      <c r="R128" s="104"/>
      <c r="S128" s="42">
        <f t="shared" si="25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33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40">G129*1.2</f>
        <v>1305590.46</v>
      </c>
      <c r="I129" s="99">
        <f t="shared" si="34"/>
        <v>7697231.9629000006</v>
      </c>
      <c r="J129" s="100">
        <f t="shared" si="35"/>
        <v>9236678.3554800004</v>
      </c>
      <c r="K129" s="101">
        <v>19.489999999999998</v>
      </c>
      <c r="L129" s="102">
        <f t="shared" si="36"/>
        <v>3500118.8613000014</v>
      </c>
      <c r="M129" s="103">
        <v>8.27</v>
      </c>
      <c r="N129" s="102">
        <f t="shared" si="37"/>
        <v>1433046.1096000001</v>
      </c>
      <c r="O129" s="103">
        <v>3.76</v>
      </c>
      <c r="P129" s="102">
        <f t="shared" si="38"/>
        <v>2764066.9919999996</v>
      </c>
      <c r="Q129" s="104"/>
      <c r="R129" s="104"/>
      <c r="S129" s="42">
        <f t="shared" si="25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33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40"/>
        <v>1662337.44</v>
      </c>
      <c r="I130" s="99">
        <f t="shared" si="34"/>
        <v>10973438.419799998</v>
      </c>
      <c r="J130" s="100">
        <f t="shared" si="35"/>
        <v>13168126.103759998</v>
      </c>
      <c r="K130" s="101">
        <v>19.489999999999998</v>
      </c>
      <c r="L130" s="102">
        <f t="shared" si="36"/>
        <v>5309073.8560999986</v>
      </c>
      <c r="M130" s="103">
        <v>8.27</v>
      </c>
      <c r="N130" s="102">
        <f t="shared" si="37"/>
        <v>2713753.4436999997</v>
      </c>
      <c r="O130" s="103">
        <v>3.76</v>
      </c>
      <c r="P130" s="102">
        <f t="shared" si="38"/>
        <v>2950611.1199999996</v>
      </c>
      <c r="Q130" s="104"/>
      <c r="R130" s="104"/>
      <c r="S130" s="42">
        <f t="shared" si="25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33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40"/>
        <v>1098293.352</v>
      </c>
      <c r="I131" s="99">
        <f t="shared" si="34"/>
        <v>8438803.3359999992</v>
      </c>
      <c r="J131" s="100">
        <f t="shared" si="35"/>
        <v>10126564.003199998</v>
      </c>
      <c r="K131" s="101">
        <v>19.489999999999998</v>
      </c>
      <c r="L131" s="102">
        <f t="shared" si="36"/>
        <v>4364820.3870999999</v>
      </c>
      <c r="M131" s="103">
        <v>8.27</v>
      </c>
      <c r="N131" s="102">
        <f t="shared" si="37"/>
        <v>2704202.9168999996</v>
      </c>
      <c r="O131" s="103">
        <v>3.76</v>
      </c>
      <c r="P131" s="102">
        <f t="shared" si="38"/>
        <v>1369780.0319999999</v>
      </c>
      <c r="Q131" s="104"/>
      <c r="R131" s="104"/>
      <c r="S131" s="42">
        <f t="shared" si="25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ref="C132:C163" si="41">G132-E132-D132</f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40"/>
        <v>1365227.388</v>
      </c>
      <c r="I132" s="99">
        <f t="shared" si="34"/>
        <v>9760959.4659000002</v>
      </c>
      <c r="J132" s="100">
        <f t="shared" si="35"/>
        <v>11713151.35908</v>
      </c>
      <c r="K132" s="101">
        <v>19.489999999999998</v>
      </c>
      <c r="L132" s="102">
        <f t="shared" si="36"/>
        <v>4960243.5902000004</v>
      </c>
      <c r="M132" s="103">
        <v>8.27</v>
      </c>
      <c r="N132" s="102">
        <f t="shared" si="37"/>
        <v>2713753.4436999997</v>
      </c>
      <c r="O132" s="103">
        <v>3.76</v>
      </c>
      <c r="P132" s="102">
        <f t="shared" si="38"/>
        <v>2086962.4319999998</v>
      </c>
      <c r="Q132" s="104"/>
      <c r="R132" s="104"/>
      <c r="S132" s="42">
        <f t="shared" ref="S132:S195" si="42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41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40"/>
        <v>4131274.7880000002</v>
      </c>
      <c r="I133" s="99">
        <f t="shared" si="34"/>
        <v>21377341.67090001</v>
      </c>
      <c r="J133" s="100">
        <f t="shared" si="35"/>
        <v>25652810.005080011</v>
      </c>
      <c r="K133" s="101">
        <v>19.489999999999998</v>
      </c>
      <c r="L133" s="102">
        <f t="shared" si="36"/>
        <v>8604051.1122000087</v>
      </c>
      <c r="M133" s="103">
        <v>8.27</v>
      </c>
      <c r="N133" s="102">
        <f t="shared" si="37"/>
        <v>2729500.3506999998</v>
      </c>
      <c r="O133" s="103">
        <v>3.76</v>
      </c>
      <c r="P133" s="102">
        <f t="shared" si="38"/>
        <v>10043790.207999999</v>
      </c>
      <c r="Q133" s="104"/>
      <c r="R133" s="104"/>
      <c r="S133" s="42">
        <f t="shared" si="42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41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40"/>
        <v>1077723.8639999998</v>
      </c>
      <c r="I134" s="99">
        <f t="shared" si="34"/>
        <v>8348995.227599998</v>
      </c>
      <c r="J134" s="100">
        <f t="shared" si="35"/>
        <v>10018794.273119997</v>
      </c>
      <c r="K134" s="101">
        <v>19.489999999999998</v>
      </c>
      <c r="L134" s="102">
        <f t="shared" si="36"/>
        <v>4333439.9278999977</v>
      </c>
      <c r="M134" s="103">
        <v>8.27</v>
      </c>
      <c r="N134" s="102">
        <f t="shared" si="37"/>
        <v>2704147.0117000001</v>
      </c>
      <c r="O134" s="103">
        <v>3.76</v>
      </c>
      <c r="P134" s="102">
        <f t="shared" si="38"/>
        <v>1311408.2879999999</v>
      </c>
      <c r="Q134" s="104"/>
      <c r="R134" s="104"/>
      <c r="S134" s="42">
        <f t="shared" si="42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41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40"/>
        <v>2619134.9160000002</v>
      </c>
      <c r="I135" s="99">
        <f t="shared" si="34"/>
        <v>16874879.987200003</v>
      </c>
      <c r="J135" s="100">
        <f t="shared" si="35"/>
        <v>20249855.984640002</v>
      </c>
      <c r="K135" s="101">
        <v>19.489999999999998</v>
      </c>
      <c r="L135" s="102">
        <f t="shared" si="36"/>
        <v>8035002.5567000043</v>
      </c>
      <c r="M135" s="103">
        <v>8.27</v>
      </c>
      <c r="N135" s="102">
        <f t="shared" si="37"/>
        <v>4003638.9065</v>
      </c>
      <c r="O135" s="103">
        <v>3.76</v>
      </c>
      <c r="P135" s="102">
        <f t="shared" si="38"/>
        <v>4836238.5239999993</v>
      </c>
      <c r="Q135" s="104"/>
      <c r="R135" s="104"/>
      <c r="S135" s="42">
        <f t="shared" si="42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41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40"/>
        <v>2768359.2719999999</v>
      </c>
      <c r="I136" s="99">
        <f t="shared" si="34"/>
        <v>17583171.924399998</v>
      </c>
      <c r="J136" s="100">
        <f t="shared" si="35"/>
        <v>21099806.309279997</v>
      </c>
      <c r="K136" s="101">
        <v>19.489999999999998</v>
      </c>
      <c r="L136" s="102">
        <f t="shared" si="36"/>
        <v>8331704.2838999992</v>
      </c>
      <c r="M136" s="103">
        <v>8.27</v>
      </c>
      <c r="N136" s="102">
        <f t="shared" si="37"/>
        <v>4005949.5444999994</v>
      </c>
      <c r="O136" s="103">
        <v>3.76</v>
      </c>
      <c r="P136" s="102">
        <f t="shared" si="38"/>
        <v>5245518.0959999999</v>
      </c>
      <c r="Q136" s="104"/>
      <c r="R136" s="104"/>
      <c r="S136" s="42">
        <f t="shared" si="42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41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34"/>
        <v>19051108.187100001</v>
      </c>
      <c r="J137" s="100">
        <f t="shared" si="35"/>
        <v>22861329.824519999</v>
      </c>
      <c r="K137" s="101">
        <v>19.489999999999998</v>
      </c>
      <c r="L137" s="102">
        <f t="shared" si="36"/>
        <v>8857147.4726000018</v>
      </c>
      <c r="M137" s="103">
        <v>8.27</v>
      </c>
      <c r="N137" s="102">
        <f t="shared" si="37"/>
        <v>4010122.5864999997</v>
      </c>
      <c r="O137" s="103">
        <v>3.76</v>
      </c>
      <c r="P137" s="102">
        <f t="shared" si="38"/>
        <v>6183838.1279999996</v>
      </c>
      <c r="Q137" s="104"/>
      <c r="R137" s="104"/>
      <c r="S137" s="42">
        <f t="shared" si="42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41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34"/>
        <v>24924164.346100003</v>
      </c>
      <c r="J138" s="100">
        <f t="shared" si="35"/>
        <v>29908997.215320002</v>
      </c>
      <c r="K138" s="101">
        <v>19.489999999999998</v>
      </c>
      <c r="L138" s="102">
        <f t="shared" si="36"/>
        <v>10853193.604000004</v>
      </c>
      <c r="M138" s="103">
        <v>8.27</v>
      </c>
      <c r="N138" s="102">
        <f t="shared" si="37"/>
        <v>4025698.3044999996</v>
      </c>
      <c r="O138" s="103">
        <v>3.76</v>
      </c>
      <c r="P138" s="102">
        <f t="shared" si="38"/>
        <v>10045272.437599998</v>
      </c>
      <c r="Q138" s="104"/>
      <c r="R138" s="104"/>
      <c r="S138" s="42">
        <f t="shared" si="42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41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ref="I139:I170" si="43">L139+N139+P139</f>
        <v>42416031.208500013</v>
      </c>
      <c r="J139" s="100">
        <f t="shared" ref="J139:J170" si="44">I139*1.2</f>
        <v>50899237.450200014</v>
      </c>
      <c r="K139" s="101">
        <v>19.489999999999998</v>
      </c>
      <c r="L139" s="102">
        <f t="shared" ref="L139:L170" si="45">C139*K139</f>
        <v>17008067.778800011</v>
      </c>
      <c r="M139" s="103">
        <v>8.27</v>
      </c>
      <c r="N139" s="102">
        <f t="shared" ref="N139:N170" si="46">D139*M139</f>
        <v>5320383.0137</v>
      </c>
      <c r="O139" s="103">
        <v>3.76</v>
      </c>
      <c r="P139" s="102">
        <f t="shared" ref="P139:P170" si="47">E139*O139</f>
        <v>20087580.415999997</v>
      </c>
      <c r="Q139" s="104"/>
      <c r="R139" s="104"/>
      <c r="S139" s="42">
        <f t="shared" si="42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41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si="43"/>
        <v>36668955.616299994</v>
      </c>
      <c r="J140" s="100">
        <f t="shared" si="44"/>
        <v>44002746.739559993</v>
      </c>
      <c r="K140" s="101">
        <v>19.489999999999998</v>
      </c>
      <c r="L140" s="102">
        <f t="shared" si="45"/>
        <v>14429515.4418</v>
      </c>
      <c r="M140" s="103">
        <v>8.27</v>
      </c>
      <c r="N140" s="102">
        <f t="shared" si="46"/>
        <v>4037443.3584999996</v>
      </c>
      <c r="O140" s="103">
        <v>3.76</v>
      </c>
      <c r="P140" s="102">
        <f t="shared" si="47"/>
        <v>18201996.815999996</v>
      </c>
      <c r="Q140" s="104"/>
      <c r="R140" s="104"/>
      <c r="S140" s="42">
        <f t="shared" si="42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41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43"/>
        <v>11632093.8588</v>
      </c>
      <c r="J141" s="100">
        <f t="shared" si="44"/>
        <v>13958512.630559999</v>
      </c>
      <c r="K141" s="101">
        <v>19.489999999999998</v>
      </c>
      <c r="L141" s="102">
        <f t="shared" si="45"/>
        <v>5498569.2790999999</v>
      </c>
      <c r="M141" s="103">
        <v>8.27</v>
      </c>
      <c r="N141" s="102">
        <f t="shared" si="46"/>
        <v>2713753.4436999997</v>
      </c>
      <c r="O141" s="103">
        <v>3.76</v>
      </c>
      <c r="P141" s="102">
        <f t="shared" si="47"/>
        <v>3419771.1359999999</v>
      </c>
      <c r="Q141" s="104"/>
      <c r="R141" s="104"/>
      <c r="S141" s="42">
        <f t="shared" si="42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41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43"/>
        <v>21976972.785899997</v>
      </c>
      <c r="J142" s="100">
        <f t="shared" si="44"/>
        <v>26372367.343079995</v>
      </c>
      <c r="K142" s="101">
        <v>19.489999999999998</v>
      </c>
      <c r="L142" s="102">
        <f t="shared" si="45"/>
        <v>10005286.221399998</v>
      </c>
      <c r="M142" s="103">
        <v>8.27</v>
      </c>
      <c r="N142" s="102">
        <f t="shared" si="46"/>
        <v>4025698.3044999996</v>
      </c>
      <c r="O142" s="103">
        <v>3.76</v>
      </c>
      <c r="P142" s="102">
        <f t="shared" si="47"/>
        <v>7945988.2599999998</v>
      </c>
      <c r="Q142" s="104"/>
      <c r="R142" s="104"/>
      <c r="S142" s="42">
        <f t="shared" si="42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41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43"/>
        <v>4124150.8950000005</v>
      </c>
      <c r="J143" s="100">
        <f t="shared" si="44"/>
        <v>4948981.074</v>
      </c>
      <c r="K143" s="101">
        <v>19.489999999999998</v>
      </c>
      <c r="L143" s="102">
        <f t="shared" si="45"/>
        <v>2036702.8561000007</v>
      </c>
      <c r="M143" s="103">
        <v>8.27</v>
      </c>
      <c r="N143" s="102">
        <f t="shared" si="46"/>
        <v>210813.46449999997</v>
      </c>
      <c r="O143" s="103">
        <v>3.76</v>
      </c>
      <c r="P143" s="102">
        <f t="shared" si="47"/>
        <v>1876634.5743999998</v>
      </c>
      <c r="Q143" s="104"/>
      <c r="R143" s="104"/>
      <c r="S143" s="42">
        <f t="shared" si="42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41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48">G144*1.2</f>
        <v>735534.98399999994</v>
      </c>
      <c r="I144" s="99">
        <f t="shared" si="43"/>
        <v>4460650.7444999982</v>
      </c>
      <c r="J144" s="100">
        <f t="shared" si="44"/>
        <v>5352780.8933999976</v>
      </c>
      <c r="K144" s="101">
        <v>19.489999999999998</v>
      </c>
      <c r="L144" s="102">
        <f t="shared" si="45"/>
        <v>2491406.3101999988</v>
      </c>
      <c r="M144" s="103">
        <v>8.27</v>
      </c>
      <c r="N144" s="102">
        <f t="shared" si="46"/>
        <v>266269.93429999996</v>
      </c>
      <c r="O144" s="103">
        <v>3.76</v>
      </c>
      <c r="P144" s="102">
        <f t="shared" si="47"/>
        <v>1702974.5</v>
      </c>
      <c r="Q144" s="104"/>
      <c r="R144" s="104"/>
      <c r="S144" s="42">
        <f t="shared" si="42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41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48"/>
        <v>1080477.912</v>
      </c>
      <c r="I145" s="99">
        <f t="shared" si="43"/>
        <v>5852224.5973999985</v>
      </c>
      <c r="J145" s="100">
        <f t="shared" si="44"/>
        <v>7022669.5168799981</v>
      </c>
      <c r="K145" s="101">
        <v>19.489999999999998</v>
      </c>
      <c r="L145" s="102">
        <f t="shared" si="45"/>
        <v>2875060.7233999991</v>
      </c>
      <c r="M145" s="103">
        <v>8.27</v>
      </c>
      <c r="N145" s="102">
        <f t="shared" si="46"/>
        <v>268310.22599999997</v>
      </c>
      <c r="O145" s="103">
        <v>3.76</v>
      </c>
      <c r="P145" s="102">
        <f t="shared" si="47"/>
        <v>2708853.648</v>
      </c>
      <c r="Q145" s="104"/>
      <c r="R145" s="104"/>
      <c r="S145" s="42">
        <f t="shared" si="42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41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48"/>
        <v>570664.45200000005</v>
      </c>
      <c r="I146" s="99">
        <f t="shared" si="43"/>
        <v>3596946.8073999994</v>
      </c>
      <c r="J146" s="100">
        <f t="shared" si="44"/>
        <v>4316336.1688799988</v>
      </c>
      <c r="K146" s="101">
        <v>19.489999999999998</v>
      </c>
      <c r="L146" s="102">
        <f t="shared" si="45"/>
        <v>2097759.1790999998</v>
      </c>
      <c r="M146" s="103">
        <v>8.27</v>
      </c>
      <c r="N146" s="102">
        <f t="shared" si="46"/>
        <v>212350.52669999999</v>
      </c>
      <c r="O146" s="103">
        <v>3.76</v>
      </c>
      <c r="P146" s="102">
        <f t="shared" si="47"/>
        <v>1286837.1015999999</v>
      </c>
      <c r="Q146" s="104"/>
      <c r="R146" s="104"/>
      <c r="S146" s="42">
        <f t="shared" si="42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41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48"/>
        <v>358624.16399999993</v>
      </c>
      <c r="I147" s="99">
        <f t="shared" si="43"/>
        <v>3058998.9797999989</v>
      </c>
      <c r="J147" s="100">
        <f t="shared" si="44"/>
        <v>3670798.7757599987</v>
      </c>
      <c r="K147" s="101">
        <v>19.489999999999998</v>
      </c>
      <c r="L147" s="102">
        <f t="shared" si="45"/>
        <v>2198625.191399999</v>
      </c>
      <c r="M147" s="103">
        <v>8.27</v>
      </c>
      <c r="N147" s="102">
        <f t="shared" si="46"/>
        <v>294936.97960000002</v>
      </c>
      <c r="O147" s="103">
        <v>3.76</v>
      </c>
      <c r="P147" s="102">
        <f t="shared" si="47"/>
        <v>565436.8088</v>
      </c>
      <c r="Q147" s="104"/>
      <c r="R147" s="104"/>
      <c r="S147" s="42">
        <f t="shared" si="42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41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48"/>
        <v>397621.8</v>
      </c>
      <c r="I148" s="99">
        <f t="shared" si="43"/>
        <v>3198239.6135</v>
      </c>
      <c r="J148" s="100">
        <f t="shared" si="44"/>
        <v>3837887.5362</v>
      </c>
      <c r="K148" s="101">
        <v>19.489999999999998</v>
      </c>
      <c r="L148" s="102">
        <f t="shared" si="45"/>
        <v>2224038.7870999998</v>
      </c>
      <c r="M148" s="103">
        <v>8.27</v>
      </c>
      <c r="N148" s="102">
        <f t="shared" si="46"/>
        <v>288587.27360000001</v>
      </c>
      <c r="O148" s="103">
        <v>3.76</v>
      </c>
      <c r="P148" s="102">
        <f t="shared" si="47"/>
        <v>685613.55279999995</v>
      </c>
      <c r="Q148" s="104"/>
      <c r="R148" s="104"/>
      <c r="S148" s="42">
        <f t="shared" si="42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41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48"/>
        <v>464249.90399999998</v>
      </c>
      <c r="I149" s="99">
        <f t="shared" si="43"/>
        <v>3476797.6236999999</v>
      </c>
      <c r="J149" s="100">
        <f t="shared" si="44"/>
        <v>4172157.1484399997</v>
      </c>
      <c r="K149" s="101">
        <v>19.489999999999998</v>
      </c>
      <c r="L149" s="102">
        <f t="shared" si="45"/>
        <v>2308278.4650999997</v>
      </c>
      <c r="M149" s="103">
        <v>8.27</v>
      </c>
      <c r="N149" s="102">
        <f t="shared" si="46"/>
        <v>291891.13860000001</v>
      </c>
      <c r="O149" s="103">
        <v>3.76</v>
      </c>
      <c r="P149" s="102">
        <f t="shared" si="47"/>
        <v>876628.0199999999</v>
      </c>
      <c r="Q149" s="104"/>
      <c r="R149" s="104"/>
      <c r="S149" s="42">
        <f t="shared" si="42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41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48"/>
        <v>495488.85599999997</v>
      </c>
      <c r="I150" s="99">
        <f t="shared" si="43"/>
        <v>3620557.051</v>
      </c>
      <c r="J150" s="100">
        <f t="shared" si="44"/>
        <v>4344668.4611999998</v>
      </c>
      <c r="K150" s="101">
        <v>19.489999999999998</v>
      </c>
      <c r="L150" s="102">
        <f t="shared" si="45"/>
        <v>2363036.0098999999</v>
      </c>
      <c r="M150" s="103">
        <v>8.27</v>
      </c>
      <c r="N150" s="102">
        <f t="shared" si="46"/>
        <v>294978.41229999997</v>
      </c>
      <c r="O150" s="103">
        <v>3.76</v>
      </c>
      <c r="P150" s="102">
        <f t="shared" si="47"/>
        <v>962542.62879999995</v>
      </c>
      <c r="Q150" s="104"/>
      <c r="R150" s="104"/>
      <c r="S150" s="42">
        <f t="shared" si="42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41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43"/>
        <v>3938543.2689999994</v>
      </c>
      <c r="J151" s="100">
        <f t="shared" si="44"/>
        <v>4726251.9227999989</v>
      </c>
      <c r="K151" s="101">
        <v>19.489999999999998</v>
      </c>
      <c r="L151" s="102">
        <f t="shared" si="45"/>
        <v>2377676.7029999993</v>
      </c>
      <c r="M151" s="103">
        <v>8.27</v>
      </c>
      <c r="N151" s="102">
        <f t="shared" si="46"/>
        <v>291817.5356</v>
      </c>
      <c r="O151" s="103">
        <v>3.76</v>
      </c>
      <c r="P151" s="102">
        <f t="shared" si="47"/>
        <v>1269049.0304</v>
      </c>
      <c r="Q151" s="104"/>
      <c r="R151" s="104"/>
      <c r="S151" s="42">
        <f t="shared" si="42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41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43"/>
        <v>4382704.5118999984</v>
      </c>
      <c r="J152" s="100">
        <f t="shared" si="44"/>
        <v>5259245.4142799983</v>
      </c>
      <c r="K152" s="101">
        <v>19.489999999999998</v>
      </c>
      <c r="L152" s="102">
        <f t="shared" si="45"/>
        <v>2508765.2735999986</v>
      </c>
      <c r="M152" s="103">
        <v>8.27</v>
      </c>
      <c r="N152" s="102">
        <f t="shared" si="46"/>
        <v>294855.68550000002</v>
      </c>
      <c r="O152" s="103">
        <v>3.76</v>
      </c>
      <c r="P152" s="102">
        <f t="shared" si="47"/>
        <v>1579083.5527999999</v>
      </c>
      <c r="Q152" s="104"/>
      <c r="R152" s="104"/>
      <c r="S152" s="42">
        <f t="shared" si="42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41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43"/>
        <v>4860028.3363000005</v>
      </c>
      <c r="J153" s="100">
        <f t="shared" si="44"/>
        <v>5832034.0035600001</v>
      </c>
      <c r="K153" s="101">
        <v>19.489999999999998</v>
      </c>
      <c r="L153" s="102">
        <f t="shared" si="45"/>
        <v>2656800.0094000008</v>
      </c>
      <c r="M153" s="103">
        <v>8.27</v>
      </c>
      <c r="N153" s="102">
        <f t="shared" si="46"/>
        <v>296919.38130000001</v>
      </c>
      <c r="O153" s="103">
        <v>3.76</v>
      </c>
      <c r="P153" s="102">
        <f t="shared" si="47"/>
        <v>1906308.9456</v>
      </c>
      <c r="Q153" s="104"/>
      <c r="R153" s="104"/>
      <c r="S153" s="42">
        <f t="shared" si="42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41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43"/>
        <v>5023975.2008999996</v>
      </c>
      <c r="J154" s="100">
        <f t="shared" si="44"/>
        <v>6028770.2410799991</v>
      </c>
      <c r="K154" s="101">
        <v>19.489999999999998</v>
      </c>
      <c r="L154" s="102">
        <f t="shared" si="45"/>
        <v>3309432.5992999994</v>
      </c>
      <c r="M154" s="103">
        <v>8.27</v>
      </c>
      <c r="N154" s="102">
        <f t="shared" si="46"/>
        <v>399281.55439999996</v>
      </c>
      <c r="O154" s="103">
        <v>3.76</v>
      </c>
      <c r="P154" s="102">
        <f t="shared" si="47"/>
        <v>1315261.0472000001</v>
      </c>
      <c r="Q154" s="104"/>
      <c r="R154" s="104"/>
      <c r="S154" s="42">
        <f t="shared" si="42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41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43"/>
        <v>5581091.1165999994</v>
      </c>
      <c r="J155" s="100">
        <f t="shared" si="44"/>
        <v>6697309.3399199992</v>
      </c>
      <c r="K155" s="101">
        <v>19.489999999999998</v>
      </c>
      <c r="L155" s="102">
        <f t="shared" si="45"/>
        <v>3477911.7603999991</v>
      </c>
      <c r="M155" s="103">
        <v>8.27</v>
      </c>
      <c r="N155" s="102">
        <f t="shared" si="46"/>
        <v>405889.44979999994</v>
      </c>
      <c r="O155" s="103">
        <v>3.76</v>
      </c>
      <c r="P155" s="102">
        <f t="shared" si="47"/>
        <v>1697289.9064</v>
      </c>
      <c r="Q155" s="104"/>
      <c r="R155" s="104"/>
      <c r="S155" s="42">
        <f t="shared" si="42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41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43"/>
        <v>5868385.7570999991</v>
      </c>
      <c r="J156" s="100">
        <f t="shared" si="44"/>
        <v>7042062.9085199991</v>
      </c>
      <c r="K156" s="101">
        <v>19.489999999999998</v>
      </c>
      <c r="L156" s="102">
        <f t="shared" si="45"/>
        <v>3587362.3380999994</v>
      </c>
      <c r="M156" s="103">
        <v>8.27</v>
      </c>
      <c r="N156" s="102">
        <f t="shared" si="46"/>
        <v>412063.83179999993</v>
      </c>
      <c r="O156" s="103">
        <v>3.76</v>
      </c>
      <c r="P156" s="102">
        <f t="shared" si="47"/>
        <v>1868959.5872</v>
      </c>
      <c r="Q156" s="104"/>
      <c r="R156" s="104"/>
      <c r="S156" s="42">
        <f t="shared" si="42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41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43"/>
        <v>6484237.2570000011</v>
      </c>
      <c r="J157" s="100">
        <f t="shared" si="44"/>
        <v>7781084.7084000008</v>
      </c>
      <c r="K157" s="101">
        <v>19.489999999999998</v>
      </c>
      <c r="L157" s="102">
        <f t="shared" si="45"/>
        <v>3642114.8155000014</v>
      </c>
      <c r="M157" s="103">
        <v>8.27</v>
      </c>
      <c r="N157" s="102">
        <f t="shared" si="46"/>
        <v>411699.53830000001</v>
      </c>
      <c r="O157" s="103">
        <v>3.76</v>
      </c>
      <c r="P157" s="102">
        <f t="shared" si="47"/>
        <v>2430422.9031999996</v>
      </c>
      <c r="Q157" s="104"/>
      <c r="R157" s="104"/>
      <c r="S157" s="42">
        <f t="shared" si="42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41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43"/>
        <v>7380759.9630999975</v>
      </c>
      <c r="J158" s="100">
        <f t="shared" si="44"/>
        <v>8856911.9557199962</v>
      </c>
      <c r="K158" s="101">
        <v>19.489999999999998</v>
      </c>
      <c r="L158" s="102">
        <f t="shared" si="45"/>
        <v>3917167.2455999982</v>
      </c>
      <c r="M158" s="103">
        <v>8.27</v>
      </c>
      <c r="N158" s="102">
        <f t="shared" si="46"/>
        <v>413100.80709999998</v>
      </c>
      <c r="O158" s="103">
        <v>3.76</v>
      </c>
      <c r="P158" s="102">
        <f t="shared" si="47"/>
        <v>3050491.9103999999</v>
      </c>
      <c r="Q158" s="104"/>
      <c r="R158" s="104"/>
      <c r="S158" s="42">
        <f t="shared" si="42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41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43"/>
        <v>8343850.7718000012</v>
      </c>
      <c r="J159" s="100">
        <f t="shared" si="44"/>
        <v>10012620.92616</v>
      </c>
      <c r="K159" s="101">
        <v>19.489999999999998</v>
      </c>
      <c r="L159" s="102">
        <f t="shared" si="45"/>
        <v>4215633.5974000013</v>
      </c>
      <c r="M159" s="103">
        <v>8.27</v>
      </c>
      <c r="N159" s="102">
        <f t="shared" si="46"/>
        <v>423274.47839999996</v>
      </c>
      <c r="O159" s="103">
        <v>3.76</v>
      </c>
      <c r="P159" s="102">
        <f t="shared" si="47"/>
        <v>3704942.6959999995</v>
      </c>
      <c r="Q159" s="104"/>
      <c r="R159" s="104"/>
      <c r="S159" s="42">
        <f t="shared" si="42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41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43"/>
        <v>367613.16259999998</v>
      </c>
      <c r="J160" s="100">
        <f t="shared" si="44"/>
        <v>441135.79511999997</v>
      </c>
      <c r="K160" s="101">
        <v>19.489999999999998</v>
      </c>
      <c r="L160" s="102">
        <f t="shared" si="45"/>
        <v>243439.6501</v>
      </c>
      <c r="M160" s="103">
        <v>8.27</v>
      </c>
      <c r="N160" s="102">
        <f t="shared" si="46"/>
        <v>22507.549299999999</v>
      </c>
      <c r="O160" s="103">
        <v>3.76</v>
      </c>
      <c r="P160" s="102">
        <f t="shared" si="47"/>
        <v>101665.9632</v>
      </c>
      <c r="Q160" s="104"/>
      <c r="R160" s="104"/>
      <c r="S160" s="42">
        <f t="shared" si="42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41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43"/>
        <v>373541.65</v>
      </c>
      <c r="J161" s="100">
        <f t="shared" si="44"/>
        <v>448249.98000000004</v>
      </c>
      <c r="K161" s="101">
        <v>19.489999999999998</v>
      </c>
      <c r="L161" s="102">
        <f t="shared" si="45"/>
        <v>246726.24879999997</v>
      </c>
      <c r="M161" s="103">
        <v>8.27</v>
      </c>
      <c r="N161" s="102">
        <f t="shared" si="46"/>
        <v>23471.913999999997</v>
      </c>
      <c r="O161" s="103">
        <v>3.76</v>
      </c>
      <c r="P161" s="102">
        <f t="shared" si="47"/>
        <v>103343.4872</v>
      </c>
      <c r="Q161" s="104"/>
      <c r="R161" s="104"/>
      <c r="S161" s="42">
        <f t="shared" si="42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41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43"/>
        <v>438639.2000999999</v>
      </c>
      <c r="J162" s="100">
        <f t="shared" si="44"/>
        <v>526367.0401199999</v>
      </c>
      <c r="K162" s="101">
        <v>19.489999999999998</v>
      </c>
      <c r="L162" s="102">
        <f t="shared" si="45"/>
        <v>293347.88799999992</v>
      </c>
      <c r="M162" s="103">
        <v>8.27</v>
      </c>
      <c r="N162" s="102">
        <f t="shared" si="46"/>
        <v>28476.835299999999</v>
      </c>
      <c r="O162" s="103">
        <v>3.76</v>
      </c>
      <c r="P162" s="102">
        <f t="shared" si="47"/>
        <v>116814.47679999999</v>
      </c>
      <c r="Q162" s="104"/>
      <c r="R162" s="104"/>
      <c r="S162" s="42">
        <f t="shared" si="42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41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43"/>
        <v>550793.00069999986</v>
      </c>
      <c r="J163" s="100">
        <f t="shared" si="44"/>
        <v>660951.60083999985</v>
      </c>
      <c r="K163" s="101">
        <v>19.489999999999998</v>
      </c>
      <c r="L163" s="102">
        <f t="shared" si="45"/>
        <v>309337.09419999988</v>
      </c>
      <c r="M163" s="103">
        <v>8.27</v>
      </c>
      <c r="N163" s="102">
        <f t="shared" si="46"/>
        <v>28476.835299999999</v>
      </c>
      <c r="O163" s="103">
        <v>3.76</v>
      </c>
      <c r="P163" s="102">
        <f t="shared" si="47"/>
        <v>212979.07120000001</v>
      </c>
      <c r="Q163" s="104"/>
      <c r="R163" s="104"/>
      <c r="S163" s="42">
        <f t="shared" si="42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49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43"/>
        <v>443985.1975999999</v>
      </c>
      <c r="J164" s="100">
        <f t="shared" si="44"/>
        <v>532782.23711999983</v>
      </c>
      <c r="K164" s="101">
        <v>19.489999999999998</v>
      </c>
      <c r="L164" s="102">
        <f t="shared" si="45"/>
        <v>286130.15629999992</v>
      </c>
      <c r="M164" s="103">
        <v>8.27</v>
      </c>
      <c r="N164" s="102">
        <f t="shared" si="46"/>
        <v>26994.520499999999</v>
      </c>
      <c r="O164" s="103">
        <v>3.76</v>
      </c>
      <c r="P164" s="102">
        <f t="shared" si="47"/>
        <v>130860.5208</v>
      </c>
      <c r="Q164" s="104"/>
      <c r="R164" s="104"/>
      <c r="S164" s="42">
        <f t="shared" si="42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49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43"/>
        <v>570940.17629999993</v>
      </c>
      <c r="J165" s="100">
        <f t="shared" si="44"/>
        <v>685128.21155999985</v>
      </c>
      <c r="K165" s="101">
        <v>19.489999999999998</v>
      </c>
      <c r="L165" s="102">
        <f t="shared" si="45"/>
        <v>346188.59129999997</v>
      </c>
      <c r="M165" s="103">
        <v>8.27</v>
      </c>
      <c r="N165" s="102">
        <f t="shared" si="46"/>
        <v>28923.001799999998</v>
      </c>
      <c r="O165" s="103">
        <v>3.76</v>
      </c>
      <c r="P165" s="102">
        <f t="shared" si="47"/>
        <v>195828.58319999999</v>
      </c>
      <c r="Q165" s="104"/>
      <c r="R165" s="104"/>
      <c r="S165" s="42">
        <f t="shared" si="42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49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43"/>
        <v>635128.3927999998</v>
      </c>
      <c r="J166" s="100">
        <f t="shared" si="44"/>
        <v>762154.07135999971</v>
      </c>
      <c r="K166" s="101">
        <v>19.489999999999998</v>
      </c>
      <c r="L166" s="102">
        <f t="shared" si="45"/>
        <v>428890.31339999981</v>
      </c>
      <c r="M166" s="103">
        <v>8.27</v>
      </c>
      <c r="N166" s="102">
        <f t="shared" si="46"/>
        <v>42397.808999999994</v>
      </c>
      <c r="O166" s="103">
        <v>3.76</v>
      </c>
      <c r="P166" s="102">
        <f t="shared" si="47"/>
        <v>163840.27040000001</v>
      </c>
      <c r="Q166" s="104"/>
      <c r="R166" s="104"/>
      <c r="S166" s="42">
        <f t="shared" si="42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49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43"/>
        <v>719937.53869999992</v>
      </c>
      <c r="J167" s="100">
        <f t="shared" si="44"/>
        <v>863925.04643999983</v>
      </c>
      <c r="K167" s="101">
        <v>19.489999999999998</v>
      </c>
      <c r="L167" s="102">
        <f t="shared" si="45"/>
        <v>440105.0542999999</v>
      </c>
      <c r="M167" s="103">
        <v>8.27</v>
      </c>
      <c r="N167" s="102">
        <f t="shared" si="46"/>
        <v>38478.986799999999</v>
      </c>
      <c r="O167" s="103">
        <v>3.76</v>
      </c>
      <c r="P167" s="102">
        <f t="shared" si="47"/>
        <v>241353.4976</v>
      </c>
      <c r="Q167" s="104"/>
      <c r="R167" s="104"/>
      <c r="S167" s="42">
        <f t="shared" si="42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49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43"/>
        <v>481830.85159999982</v>
      </c>
      <c r="J168" s="100">
        <f t="shared" si="44"/>
        <v>578197.02191999974</v>
      </c>
      <c r="K168" s="101">
        <v>19.489999999999998</v>
      </c>
      <c r="L168" s="102">
        <f t="shared" si="45"/>
        <v>290380.14569999982</v>
      </c>
      <c r="M168" s="103">
        <v>8.27</v>
      </c>
      <c r="N168" s="102">
        <f t="shared" si="46"/>
        <v>24737.306699999997</v>
      </c>
      <c r="O168" s="103">
        <v>3.76</v>
      </c>
      <c r="P168" s="102">
        <f t="shared" si="47"/>
        <v>166713.39920000001</v>
      </c>
      <c r="Q168" s="104"/>
      <c r="R168" s="104"/>
      <c r="S168" s="42">
        <f t="shared" si="42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49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43"/>
        <v>580691.31880000001</v>
      </c>
      <c r="J169" s="100">
        <f t="shared" si="44"/>
        <v>696829.58256000001</v>
      </c>
      <c r="K169" s="101">
        <v>19.489999999999998</v>
      </c>
      <c r="L169" s="102">
        <f t="shared" si="45"/>
        <v>307956.03279999999</v>
      </c>
      <c r="M169" s="103">
        <v>8.27</v>
      </c>
      <c r="N169" s="102">
        <f t="shared" si="46"/>
        <v>30592.714799999998</v>
      </c>
      <c r="O169" s="103">
        <v>3.76</v>
      </c>
      <c r="P169" s="102">
        <f t="shared" si="47"/>
        <v>242142.57120000001</v>
      </c>
      <c r="Q169" s="104"/>
      <c r="R169" s="104"/>
      <c r="S169" s="42">
        <f t="shared" si="42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49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43"/>
        <v>715201.44209999999</v>
      </c>
      <c r="J170" s="100">
        <f t="shared" si="44"/>
        <v>858241.73051999998</v>
      </c>
      <c r="K170" s="101">
        <v>19.489999999999998</v>
      </c>
      <c r="L170" s="102">
        <f t="shared" si="45"/>
        <v>381594.32020000002</v>
      </c>
      <c r="M170" s="103">
        <v>8.27</v>
      </c>
      <c r="N170" s="102">
        <f t="shared" si="46"/>
        <v>29627.853899999998</v>
      </c>
      <c r="O170" s="103">
        <v>3.76</v>
      </c>
      <c r="P170" s="102">
        <f t="shared" si="47"/>
        <v>303979.26799999998</v>
      </c>
      <c r="Q170" s="104"/>
      <c r="R170" s="104"/>
      <c r="S170" s="42">
        <f t="shared" si="42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49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50">G171*1.2</f>
        <v>183692.82</v>
      </c>
      <c r="I171" s="99">
        <f t="shared" ref="I171:I196" si="51">L171+N171+P171</f>
        <v>962046.08890000009</v>
      </c>
      <c r="J171" s="100">
        <f t="shared" ref="J171:J196" si="52">I171*1.2</f>
        <v>1154455.3066800002</v>
      </c>
      <c r="K171" s="101">
        <v>19.489999999999998</v>
      </c>
      <c r="L171" s="102">
        <f t="shared" ref="L171:L196" si="53">C171*K171</f>
        <v>458836.30860000011</v>
      </c>
      <c r="M171" s="103">
        <v>8.27</v>
      </c>
      <c r="N171" s="102">
        <f t="shared" ref="N171:N196" si="54">D171*M171</f>
        <v>29627.853899999998</v>
      </c>
      <c r="O171" s="103">
        <v>3.76</v>
      </c>
      <c r="P171" s="102">
        <f t="shared" ref="P171:P196" si="55">E171*O171</f>
        <v>473581.9264</v>
      </c>
      <c r="Q171" s="104"/>
      <c r="R171" s="104"/>
      <c r="S171" s="42">
        <f t="shared" si="42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49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50"/>
        <v>13602.636</v>
      </c>
      <c r="I172" s="99">
        <f t="shared" si="51"/>
        <v>164832.92600000001</v>
      </c>
      <c r="J172" s="100">
        <f t="shared" si="52"/>
        <v>197799.51120000001</v>
      </c>
      <c r="K172" s="101">
        <v>19.489999999999998</v>
      </c>
      <c r="L172" s="102">
        <f t="shared" si="53"/>
        <v>141556.25980000003</v>
      </c>
      <c r="M172" s="103">
        <v>8.27</v>
      </c>
      <c r="N172" s="102">
        <f t="shared" si="54"/>
        <v>14603.662199999999</v>
      </c>
      <c r="O172" s="103">
        <v>3.76</v>
      </c>
      <c r="P172" s="102">
        <f t="shared" si="55"/>
        <v>8673.003999999999</v>
      </c>
      <c r="Q172" s="104"/>
      <c r="R172" s="104"/>
      <c r="S172" s="42">
        <f t="shared" si="42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49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50"/>
        <v>59787.551999999996</v>
      </c>
      <c r="I173" s="99">
        <f t="shared" si="51"/>
        <v>755254.92239999992</v>
      </c>
      <c r="J173" s="100">
        <f t="shared" si="52"/>
        <v>906305.90687999991</v>
      </c>
      <c r="K173" s="101">
        <v>19.489999999999998</v>
      </c>
      <c r="L173" s="102">
        <f t="shared" si="53"/>
        <v>683807.81939999992</v>
      </c>
      <c r="M173" s="103">
        <v>8.27</v>
      </c>
      <c r="N173" s="102">
        <f t="shared" si="54"/>
        <v>29399.023000000001</v>
      </c>
      <c r="O173" s="103">
        <v>3.76</v>
      </c>
      <c r="P173" s="102">
        <f t="shared" si="55"/>
        <v>42048.079999999994</v>
      </c>
      <c r="Q173" s="104"/>
      <c r="R173" s="104"/>
      <c r="S173" s="42">
        <f t="shared" si="42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49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50"/>
        <v>93011.80799999999</v>
      </c>
      <c r="I174" s="99">
        <f t="shared" si="51"/>
        <v>664172.4746999999</v>
      </c>
      <c r="J174" s="100">
        <f t="shared" si="52"/>
        <v>797006.96963999991</v>
      </c>
      <c r="K174" s="101">
        <v>19.489999999999998</v>
      </c>
      <c r="L174" s="102">
        <f t="shared" si="53"/>
        <v>430889.98739999987</v>
      </c>
      <c r="M174" s="103">
        <v>8.27</v>
      </c>
      <c r="N174" s="102">
        <f t="shared" si="54"/>
        <v>45792.230499999998</v>
      </c>
      <c r="O174" s="103">
        <v>3.76</v>
      </c>
      <c r="P174" s="102">
        <f t="shared" si="55"/>
        <v>187490.2568</v>
      </c>
      <c r="Q174" s="104"/>
      <c r="R174" s="104"/>
      <c r="S174" s="42">
        <f t="shared" si="42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49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50"/>
        <v>190905.47999999998</v>
      </c>
      <c r="I175" s="99">
        <f t="shared" si="51"/>
        <v>1060352.8003999998</v>
      </c>
      <c r="J175" s="100">
        <f t="shared" si="52"/>
        <v>1272423.3604799998</v>
      </c>
      <c r="K175" s="101">
        <v>19.489999999999998</v>
      </c>
      <c r="L175" s="102">
        <f t="shared" si="53"/>
        <v>541823.16939999978</v>
      </c>
      <c r="M175" s="103">
        <v>8.27</v>
      </c>
      <c r="N175" s="102">
        <f t="shared" si="54"/>
        <v>45636.010199999997</v>
      </c>
      <c r="O175" s="103">
        <v>3.76</v>
      </c>
      <c r="P175" s="102">
        <f t="shared" si="55"/>
        <v>472893.62079999998</v>
      </c>
      <c r="Q175" s="104"/>
      <c r="R175" s="104"/>
      <c r="S175" s="42">
        <f t="shared" si="42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49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50"/>
        <v>251051.628</v>
      </c>
      <c r="I176" s="99">
        <f t="shared" si="51"/>
        <v>1309179.4446999999</v>
      </c>
      <c r="J176" s="100">
        <f t="shared" si="52"/>
        <v>1571015.3336399999</v>
      </c>
      <c r="K176" s="101">
        <v>19.489999999999998</v>
      </c>
      <c r="L176" s="102">
        <f t="shared" si="53"/>
        <v>616531.45779999997</v>
      </c>
      <c r="M176" s="103">
        <v>8.27</v>
      </c>
      <c r="N176" s="102">
        <f t="shared" si="54"/>
        <v>45770.066899999998</v>
      </c>
      <c r="O176" s="103">
        <v>3.76</v>
      </c>
      <c r="P176" s="102">
        <f t="shared" si="55"/>
        <v>646877.91999999993</v>
      </c>
      <c r="Q176" s="104"/>
      <c r="R176" s="104"/>
      <c r="S176" s="42">
        <f t="shared" si="42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49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51"/>
        <v>1365196.7535999997</v>
      </c>
      <c r="J177" s="100">
        <f t="shared" si="52"/>
        <v>1638236.1043199997</v>
      </c>
      <c r="K177" s="101">
        <v>19.489999999999998</v>
      </c>
      <c r="L177" s="102">
        <f t="shared" si="53"/>
        <v>633088.01789999974</v>
      </c>
      <c r="M177" s="103">
        <v>8.27</v>
      </c>
      <c r="N177" s="102">
        <f t="shared" si="54"/>
        <v>45770.066899999998</v>
      </c>
      <c r="O177" s="103">
        <v>3.76</v>
      </c>
      <c r="P177" s="102">
        <f t="shared" si="55"/>
        <v>686338.66879999998</v>
      </c>
      <c r="Q177" s="104"/>
      <c r="R177" s="104"/>
      <c r="S177" s="42">
        <f t="shared" si="42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49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51"/>
        <v>1498335.2154000001</v>
      </c>
      <c r="J178" s="100">
        <f t="shared" si="52"/>
        <v>1798002.2584800001</v>
      </c>
      <c r="K178" s="101">
        <v>19.489999999999998</v>
      </c>
      <c r="L178" s="102">
        <f t="shared" si="53"/>
        <v>668880.23349999997</v>
      </c>
      <c r="M178" s="103">
        <v>8.27</v>
      </c>
      <c r="N178" s="102">
        <f t="shared" si="54"/>
        <v>45659.7451</v>
      </c>
      <c r="O178" s="103">
        <v>3.76</v>
      </c>
      <c r="P178" s="102">
        <f t="shared" si="55"/>
        <v>783795.23679999996</v>
      </c>
      <c r="Q178" s="104"/>
      <c r="R178" s="104"/>
      <c r="S178" s="42">
        <f t="shared" si="42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49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51"/>
        <v>2011978.3580999994</v>
      </c>
      <c r="J179" s="100">
        <f t="shared" si="52"/>
        <v>2414374.0297199991</v>
      </c>
      <c r="K179" s="101">
        <v>19.489999999999998</v>
      </c>
      <c r="L179" s="102">
        <f t="shared" si="53"/>
        <v>1018470.8042999995</v>
      </c>
      <c r="M179" s="103">
        <v>8.27</v>
      </c>
      <c r="N179" s="102">
        <f t="shared" si="54"/>
        <v>71979.268199999991</v>
      </c>
      <c r="O179" s="103">
        <v>3.76</v>
      </c>
      <c r="P179" s="102">
        <f t="shared" si="55"/>
        <v>921528.28559999994</v>
      </c>
      <c r="Q179" s="104"/>
      <c r="R179" s="104"/>
      <c r="S179" s="42">
        <f t="shared" si="42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49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51"/>
        <v>2465074.4271999998</v>
      </c>
      <c r="J180" s="100">
        <f t="shared" si="52"/>
        <v>2958089.3126399997</v>
      </c>
      <c r="K180" s="101">
        <v>19.489999999999998</v>
      </c>
      <c r="L180" s="102">
        <f t="shared" si="53"/>
        <v>1110348.0286000001</v>
      </c>
      <c r="M180" s="103">
        <v>8.27</v>
      </c>
      <c r="N180" s="102">
        <f t="shared" si="54"/>
        <v>71890.613800000006</v>
      </c>
      <c r="O180" s="103">
        <v>3.76</v>
      </c>
      <c r="P180" s="102">
        <f t="shared" si="55"/>
        <v>1282835.7847999998</v>
      </c>
      <c r="Q180" s="104"/>
      <c r="R180" s="104"/>
      <c r="S180" s="42">
        <f t="shared" si="42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49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51"/>
        <v>2571097.5285</v>
      </c>
      <c r="J181" s="100">
        <f t="shared" si="52"/>
        <v>3085317.0342000001</v>
      </c>
      <c r="K181" s="101">
        <v>19.489999999999998</v>
      </c>
      <c r="L181" s="102">
        <f t="shared" si="53"/>
        <v>1140850.8530999999</v>
      </c>
      <c r="M181" s="103">
        <v>8.27</v>
      </c>
      <c r="N181" s="102">
        <f t="shared" si="54"/>
        <v>71890.613800000006</v>
      </c>
      <c r="O181" s="103">
        <v>3.76</v>
      </c>
      <c r="P181" s="102">
        <f t="shared" si="55"/>
        <v>1358356.0615999999</v>
      </c>
      <c r="Q181" s="104"/>
      <c r="R181" s="104"/>
      <c r="S181" s="42">
        <f t="shared" si="42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49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51"/>
        <v>2830008.2574999994</v>
      </c>
      <c r="J182" s="100">
        <f t="shared" si="52"/>
        <v>3396009.9089999991</v>
      </c>
      <c r="K182" s="101">
        <v>19.489999999999998</v>
      </c>
      <c r="L182" s="102">
        <f t="shared" si="53"/>
        <v>1200171.7864999997</v>
      </c>
      <c r="M182" s="103">
        <v>8.27</v>
      </c>
      <c r="N182" s="102">
        <f t="shared" si="54"/>
        <v>72008.047799999986</v>
      </c>
      <c r="O182" s="103">
        <v>3.76</v>
      </c>
      <c r="P182" s="102">
        <f t="shared" si="55"/>
        <v>1557828.4231999998</v>
      </c>
      <c r="Q182" s="104"/>
      <c r="R182" s="104"/>
      <c r="S182" s="42">
        <f t="shared" si="42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49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51"/>
        <v>3976899.8106000014</v>
      </c>
      <c r="J183" s="100">
        <f t="shared" si="52"/>
        <v>4772279.7727200016</v>
      </c>
      <c r="K183" s="101">
        <v>19.489999999999998</v>
      </c>
      <c r="L183" s="102">
        <f t="shared" si="53"/>
        <v>1530132.6140000019</v>
      </c>
      <c r="M183" s="103">
        <v>8.27</v>
      </c>
      <c r="N183" s="102">
        <f t="shared" si="54"/>
        <v>72008.047799999986</v>
      </c>
      <c r="O183" s="103">
        <v>3.76</v>
      </c>
      <c r="P183" s="102">
        <f t="shared" si="55"/>
        <v>2374759.1487999996</v>
      </c>
      <c r="Q183" s="104"/>
      <c r="R183" s="104"/>
      <c r="S183" s="42">
        <f t="shared" si="42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49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51"/>
        <v>3898939.9492999995</v>
      </c>
      <c r="J184" s="100">
        <f t="shared" si="52"/>
        <v>4678727.9391599996</v>
      </c>
      <c r="K184" s="101">
        <v>19.489999999999998</v>
      </c>
      <c r="L184" s="102">
        <f t="shared" si="53"/>
        <v>1873999.7513999993</v>
      </c>
      <c r="M184" s="103">
        <v>8.27</v>
      </c>
      <c r="N184" s="102">
        <f t="shared" si="54"/>
        <v>127879.42349999999</v>
      </c>
      <c r="O184" s="103">
        <v>3.76</v>
      </c>
      <c r="P184" s="102">
        <f t="shared" si="55"/>
        <v>1897060.7744</v>
      </c>
      <c r="Q184" s="104"/>
      <c r="R184" s="104"/>
      <c r="S184" s="42">
        <f t="shared" si="42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49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51"/>
        <v>4761532.6514999997</v>
      </c>
      <c r="J185" s="100">
        <f t="shared" si="52"/>
        <v>5713839.1817999994</v>
      </c>
      <c r="K185" s="101">
        <v>19.489999999999998</v>
      </c>
      <c r="L185" s="102">
        <f t="shared" si="53"/>
        <v>2118746.9855999998</v>
      </c>
      <c r="M185" s="103">
        <v>8.27</v>
      </c>
      <c r="N185" s="102">
        <f t="shared" si="54"/>
        <v>127829.80349999999</v>
      </c>
      <c r="O185" s="103">
        <v>3.76</v>
      </c>
      <c r="P185" s="102">
        <f t="shared" si="55"/>
        <v>2514955.8624</v>
      </c>
      <c r="Q185" s="104"/>
      <c r="R185" s="104"/>
      <c r="S185" s="42">
        <f t="shared" si="42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49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51"/>
        <v>14699304.436499998</v>
      </c>
      <c r="J186" s="100">
        <f t="shared" si="52"/>
        <v>17639165.323799998</v>
      </c>
      <c r="K186" s="101">
        <v>19.489999999999998</v>
      </c>
      <c r="L186" s="102">
        <f t="shared" si="53"/>
        <v>7354899.3964999989</v>
      </c>
      <c r="M186" s="103">
        <v>8.27</v>
      </c>
      <c r="N186" s="102">
        <f t="shared" si="54"/>
        <v>723853.25199999998</v>
      </c>
      <c r="O186" s="103">
        <v>3.76</v>
      </c>
      <c r="P186" s="102">
        <f t="shared" si="55"/>
        <v>6620551.7879999997</v>
      </c>
      <c r="Q186" s="104"/>
      <c r="R186" s="104"/>
      <c r="S186" s="42">
        <f t="shared" si="42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49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51"/>
        <v>8690784.0254999995</v>
      </c>
      <c r="J187" s="100">
        <f t="shared" si="52"/>
        <v>10428940.830599999</v>
      </c>
      <c r="K187" s="101">
        <v>19.489999999999998</v>
      </c>
      <c r="L187" s="102">
        <f t="shared" si="53"/>
        <v>4229109.3732000003</v>
      </c>
      <c r="M187" s="103">
        <v>8.27</v>
      </c>
      <c r="N187" s="102">
        <f t="shared" si="54"/>
        <v>433762.24429999996</v>
      </c>
      <c r="O187" s="103">
        <v>3.76</v>
      </c>
      <c r="P187" s="102">
        <f t="shared" si="55"/>
        <v>4027912.4079999998</v>
      </c>
      <c r="Q187" s="104"/>
      <c r="R187" s="104"/>
      <c r="S187" s="42">
        <f t="shared" si="42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49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51"/>
        <v>9173636.7690000013</v>
      </c>
      <c r="J188" s="100">
        <f t="shared" si="52"/>
        <v>11008364.122800002</v>
      </c>
      <c r="K188" s="101">
        <v>19.489999999999998</v>
      </c>
      <c r="L188" s="102">
        <f t="shared" si="53"/>
        <v>4221555.8288000003</v>
      </c>
      <c r="M188" s="103">
        <v>8.27</v>
      </c>
      <c r="N188" s="102">
        <f t="shared" si="54"/>
        <v>401948.29859999998</v>
      </c>
      <c r="O188" s="103">
        <v>3.76</v>
      </c>
      <c r="P188" s="102">
        <f t="shared" si="55"/>
        <v>4550132.6415999997</v>
      </c>
      <c r="Q188" s="104"/>
      <c r="R188" s="104"/>
      <c r="S188" s="42">
        <f t="shared" si="42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49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51"/>
        <v>5865255.9077999983</v>
      </c>
      <c r="J189" s="100">
        <f t="shared" si="52"/>
        <v>7038307.0893599978</v>
      </c>
      <c r="K189" s="101">
        <v>19.489999999999998</v>
      </c>
      <c r="L189" s="102">
        <f t="shared" si="53"/>
        <v>2789108.6539999992</v>
      </c>
      <c r="M189" s="103">
        <v>8.27</v>
      </c>
      <c r="N189" s="102">
        <f t="shared" si="54"/>
        <v>248891.76980000001</v>
      </c>
      <c r="O189" s="103">
        <v>3.76</v>
      </c>
      <c r="P189" s="102">
        <f t="shared" si="55"/>
        <v>2827255.4839999997</v>
      </c>
      <c r="Q189" s="104"/>
      <c r="R189" s="104"/>
      <c r="S189" s="42">
        <f t="shared" si="42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49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51"/>
        <v>5347737.7360999994</v>
      </c>
      <c r="J190" s="100">
        <f t="shared" si="52"/>
        <v>6417285.2833199995</v>
      </c>
      <c r="K190" s="101">
        <v>19.489999999999998</v>
      </c>
      <c r="L190" s="102">
        <f t="shared" si="53"/>
        <v>2613500.2457999997</v>
      </c>
      <c r="M190" s="103">
        <v>8.27</v>
      </c>
      <c r="N190" s="102">
        <f t="shared" si="54"/>
        <v>248328.00389999998</v>
      </c>
      <c r="O190" s="103">
        <v>3.76</v>
      </c>
      <c r="P190" s="102">
        <f t="shared" si="55"/>
        <v>2485909.4863999998</v>
      </c>
      <c r="Q190" s="104"/>
      <c r="R190" s="104"/>
      <c r="S190" s="42">
        <f t="shared" si="42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49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51"/>
        <v>15951417.0704</v>
      </c>
      <c r="J191" s="100">
        <f t="shared" si="52"/>
        <v>19141700.484479997</v>
      </c>
      <c r="K191" s="101">
        <v>19.489999999999998</v>
      </c>
      <c r="L191" s="102">
        <f t="shared" si="53"/>
        <v>7872829.5800000001</v>
      </c>
      <c r="M191" s="103">
        <v>8.27</v>
      </c>
      <c r="N191" s="102">
        <f t="shared" si="54"/>
        <v>673976.55119999999</v>
      </c>
      <c r="O191" s="103">
        <v>3.76</v>
      </c>
      <c r="P191" s="102">
        <f t="shared" si="55"/>
        <v>7404610.939199999</v>
      </c>
      <c r="Q191" s="104"/>
      <c r="R191" s="104"/>
      <c r="S191" s="42">
        <f t="shared" si="42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49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51"/>
        <v>17708115.483700003</v>
      </c>
      <c r="J192" s="100">
        <f t="shared" si="52"/>
        <v>21249738.580440003</v>
      </c>
      <c r="K192" s="101">
        <v>19.489999999999998</v>
      </c>
      <c r="L192" s="102">
        <f t="shared" si="53"/>
        <v>8223184.7435000064</v>
      </c>
      <c r="M192" s="103">
        <v>8.27</v>
      </c>
      <c r="N192" s="102">
        <f t="shared" si="54"/>
        <v>723852.42499999993</v>
      </c>
      <c r="O192" s="103">
        <v>3.76</v>
      </c>
      <c r="P192" s="102">
        <f t="shared" si="55"/>
        <v>8761078.3151999973</v>
      </c>
      <c r="Q192" s="104"/>
      <c r="R192" s="104"/>
      <c r="S192" s="42">
        <f t="shared" si="42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49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51"/>
        <v>12334285.734900001</v>
      </c>
      <c r="J193" s="100">
        <f t="shared" si="52"/>
        <v>14801142.881880002</v>
      </c>
      <c r="K193" s="101">
        <v>19.489999999999998</v>
      </c>
      <c r="L193" s="102">
        <f t="shared" si="53"/>
        <v>6380436.6224000016</v>
      </c>
      <c r="M193" s="103">
        <v>8.27</v>
      </c>
      <c r="N193" s="102">
        <f t="shared" si="54"/>
        <v>3986736.6804999998</v>
      </c>
      <c r="O193" s="103">
        <v>3.76</v>
      </c>
      <c r="P193" s="102">
        <f t="shared" si="55"/>
        <v>1967112.432</v>
      </c>
      <c r="Q193" s="104"/>
      <c r="R193" s="104"/>
      <c r="S193" s="42">
        <f t="shared" si="42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51"/>
        <v>1382.7237999999998</v>
      </c>
      <c r="J194" s="100">
        <f t="shared" si="52"/>
        <v>1659.2685599999998</v>
      </c>
      <c r="K194" s="101">
        <v>19.489999999999998</v>
      </c>
      <c r="L194" s="102">
        <f t="shared" si="53"/>
        <v>1109.5656999999999</v>
      </c>
      <c r="M194" s="103">
        <v>8.27</v>
      </c>
      <c r="N194" s="102">
        <f t="shared" si="54"/>
        <v>273.15809999999999</v>
      </c>
      <c r="O194" s="103">
        <v>3.76</v>
      </c>
      <c r="P194" s="102">
        <f t="shared" si="55"/>
        <v>0</v>
      </c>
      <c r="Q194" s="104"/>
      <c r="R194" s="104"/>
      <c r="S194" s="42">
        <f t="shared" si="42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51"/>
        <v>4306077.5003999993</v>
      </c>
      <c r="J195" s="100">
        <f t="shared" si="52"/>
        <v>5167293.000479999</v>
      </c>
      <c r="K195" s="101">
        <v>19.489999999999998</v>
      </c>
      <c r="L195" s="102">
        <f t="shared" si="53"/>
        <v>2304822.1085000001</v>
      </c>
      <c r="M195" s="103">
        <v>8.27</v>
      </c>
      <c r="N195" s="102">
        <f t="shared" si="54"/>
        <v>248163.92709999997</v>
      </c>
      <c r="O195" s="103">
        <v>3.76</v>
      </c>
      <c r="P195" s="102">
        <f t="shared" si="55"/>
        <v>1753091.4647999997</v>
      </c>
      <c r="Q195" s="104"/>
      <c r="R195" s="104"/>
      <c r="S195" s="42">
        <f t="shared" si="42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51"/>
        <v>5034011.7319000009</v>
      </c>
      <c r="J196" s="100">
        <f t="shared" si="52"/>
        <v>6040814.0782800009</v>
      </c>
      <c r="K196" s="101">
        <v>19.489999999999998</v>
      </c>
      <c r="L196" s="102">
        <f t="shared" si="53"/>
        <v>2437801.9887000001</v>
      </c>
      <c r="M196" s="103">
        <v>8.27</v>
      </c>
      <c r="N196" s="102">
        <f t="shared" si="54"/>
        <v>269491.51279999997</v>
      </c>
      <c r="O196" s="103">
        <v>3.76</v>
      </c>
      <c r="P196" s="102">
        <f t="shared" si="55"/>
        <v>2326718.2304000002</v>
      </c>
      <c r="Q196" s="104"/>
      <c r="R196" s="104"/>
      <c r="S196" s="42">
        <f t="shared" ref="S196:S259" si="56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56"/>
        <v>0</v>
      </c>
    </row>
    <row r="198" spans="1:19" hidden="1" x14ac:dyDescent="0.25">
      <c r="A198" s="108">
        <v>194</v>
      </c>
      <c r="B198" s="108" t="s">
        <v>14</v>
      </c>
      <c r="C198" s="109">
        <f t="shared" ref="C198:C229" si="57"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 t="shared" ref="H198:H229" si="58">G198*1.2</f>
        <v>416163.67199999996</v>
      </c>
      <c r="I198" s="110">
        <f t="shared" ref="I198:I229" si="59">L198+N198+P198</f>
        <v>3161496.5897999993</v>
      </c>
      <c r="J198" s="111">
        <f t="shared" ref="J198:J229" si="60">I198*1.2</f>
        <v>3793795.9077599989</v>
      </c>
      <c r="K198" s="101">
        <v>19.489999999999998</v>
      </c>
      <c r="L198" s="110">
        <f t="shared" ref="L198:L229" si="61">C198*K198</f>
        <v>1530615.1863999995</v>
      </c>
      <c r="M198" s="103">
        <v>6.68</v>
      </c>
      <c r="N198" s="110">
        <f t="shared" ref="N198:N229" si="62">D198*M198</f>
        <v>160905.1012</v>
      </c>
      <c r="O198" s="103">
        <v>6.02</v>
      </c>
      <c r="P198" s="110">
        <f t="shared" ref="P198:P229" si="63">E198*O198</f>
        <v>1469976.3021999998</v>
      </c>
      <c r="Q198" s="104"/>
      <c r="R198" s="104"/>
      <c r="S198" s="42">
        <f t="shared" si="56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si="57"/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si="58"/>
        <v>440150.30399999995</v>
      </c>
      <c r="I199" s="110">
        <f t="shared" si="59"/>
        <v>3308214.8185999999</v>
      </c>
      <c r="J199" s="111">
        <f t="shared" si="60"/>
        <v>3969857.7823199998</v>
      </c>
      <c r="K199" s="101">
        <v>19.489999999999998</v>
      </c>
      <c r="L199" s="110">
        <f t="shared" si="61"/>
        <v>1568979.3024000002</v>
      </c>
      <c r="M199" s="103">
        <v>6.68</v>
      </c>
      <c r="N199" s="110">
        <f t="shared" si="62"/>
        <v>159598.894</v>
      </c>
      <c r="O199" s="103">
        <v>6.02</v>
      </c>
      <c r="P199" s="110">
        <f t="shared" si="63"/>
        <v>1579636.6221999999</v>
      </c>
      <c r="Q199" s="104"/>
      <c r="R199" s="104"/>
      <c r="S199" s="42">
        <f t="shared" si="56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57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58"/>
        <v>448248.99599999998</v>
      </c>
      <c r="I200" s="110">
        <f t="shared" si="59"/>
        <v>3384780.2336999997</v>
      </c>
      <c r="J200" s="111">
        <f t="shared" si="60"/>
        <v>4061736.2804399994</v>
      </c>
      <c r="K200" s="101">
        <v>19.489999999999998</v>
      </c>
      <c r="L200" s="110">
        <f t="shared" si="61"/>
        <v>1623749.5156999996</v>
      </c>
      <c r="M200" s="103">
        <v>6.68</v>
      </c>
      <c r="N200" s="110">
        <f t="shared" si="62"/>
        <v>140206.51999999999</v>
      </c>
      <c r="O200" s="103">
        <v>6.02</v>
      </c>
      <c r="P200" s="110">
        <f t="shared" si="63"/>
        <v>1620824.1980000001</v>
      </c>
      <c r="Q200" s="104"/>
      <c r="R200" s="104"/>
      <c r="S200" s="42">
        <f t="shared" si="56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57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58"/>
        <v>478320.37199999997</v>
      </c>
      <c r="I201" s="110">
        <f t="shared" si="59"/>
        <v>3537702.7556999996</v>
      </c>
      <c r="J201" s="111">
        <f t="shared" si="60"/>
        <v>4245243.3068399997</v>
      </c>
      <c r="K201" s="101">
        <v>19.489999999999998</v>
      </c>
      <c r="L201" s="110">
        <f t="shared" si="61"/>
        <v>1623964.2955</v>
      </c>
      <c r="M201" s="103">
        <v>6.68</v>
      </c>
      <c r="N201" s="110">
        <f t="shared" si="62"/>
        <v>159598.894</v>
      </c>
      <c r="O201" s="103">
        <v>6.02</v>
      </c>
      <c r="P201" s="110">
        <f t="shared" si="63"/>
        <v>1754139.5661999998</v>
      </c>
      <c r="Q201" s="104"/>
      <c r="R201" s="104"/>
      <c r="S201" s="42">
        <f t="shared" si="56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57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58"/>
        <v>515314.61999999994</v>
      </c>
      <c r="I202" s="110">
        <f t="shared" si="59"/>
        <v>3758612.4341999991</v>
      </c>
      <c r="J202" s="111">
        <f t="shared" si="60"/>
        <v>4510334.9210399985</v>
      </c>
      <c r="K202" s="101">
        <v>19.489999999999998</v>
      </c>
      <c r="L202" s="110">
        <f t="shared" si="61"/>
        <v>1674901.9951999995</v>
      </c>
      <c r="M202" s="103">
        <v>6.68</v>
      </c>
      <c r="N202" s="110">
        <f t="shared" si="62"/>
        <v>160789.33679999999</v>
      </c>
      <c r="O202" s="103">
        <v>6.02</v>
      </c>
      <c r="P202" s="110">
        <f t="shared" si="63"/>
        <v>1922921.1021999998</v>
      </c>
      <c r="Q202" s="104"/>
      <c r="R202" s="104"/>
      <c r="S202" s="42">
        <f t="shared" si="56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57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58"/>
        <v>64364.364000000001</v>
      </c>
      <c r="I203" s="110">
        <f t="shared" si="59"/>
        <v>473556.69150000002</v>
      </c>
      <c r="J203" s="111">
        <f t="shared" si="60"/>
        <v>568268.02980000002</v>
      </c>
      <c r="K203" s="101">
        <v>19.489999999999998</v>
      </c>
      <c r="L203" s="110">
        <f t="shared" si="61"/>
        <v>215551.40910000005</v>
      </c>
      <c r="M203" s="103">
        <v>6.68</v>
      </c>
      <c r="N203" s="110">
        <f t="shared" si="62"/>
        <v>17099.330399999999</v>
      </c>
      <c r="O203" s="103">
        <v>6.02</v>
      </c>
      <c r="P203" s="110">
        <f t="shared" si="63"/>
        <v>240905.95199999996</v>
      </c>
      <c r="Q203" s="104"/>
      <c r="R203" s="104"/>
      <c r="S203" s="42">
        <f t="shared" si="56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57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58"/>
        <v>68314.247999999992</v>
      </c>
      <c r="I204" s="110">
        <f t="shared" si="59"/>
        <v>497304.37469999993</v>
      </c>
      <c r="J204" s="111">
        <f t="shared" si="60"/>
        <v>596765.24963999994</v>
      </c>
      <c r="K204" s="101">
        <v>19.489999999999998</v>
      </c>
      <c r="L204" s="110">
        <f t="shared" si="61"/>
        <v>221241.31969999996</v>
      </c>
      <c r="M204" s="103">
        <v>6.68</v>
      </c>
      <c r="N204" s="110">
        <f t="shared" si="62"/>
        <v>17099.330399999999</v>
      </c>
      <c r="O204" s="103">
        <v>6.02</v>
      </c>
      <c r="P204" s="110">
        <f t="shared" si="63"/>
        <v>258963.72459999999</v>
      </c>
      <c r="Q204" s="104"/>
      <c r="R204" s="104"/>
      <c r="S204" s="42">
        <f t="shared" si="56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57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58"/>
        <v>57750.78</v>
      </c>
      <c r="I205" s="110">
        <f t="shared" si="59"/>
        <v>414722.24179999996</v>
      </c>
      <c r="J205" s="111">
        <f t="shared" si="60"/>
        <v>497666.69015999994</v>
      </c>
      <c r="K205" s="101">
        <v>19.489999999999998</v>
      </c>
      <c r="L205" s="110">
        <f t="shared" si="61"/>
        <v>178644.56039999996</v>
      </c>
      <c r="M205" s="103">
        <v>6.68</v>
      </c>
      <c r="N205" s="110">
        <f t="shared" si="62"/>
        <v>15590.184800000001</v>
      </c>
      <c r="O205" s="103">
        <v>6.02</v>
      </c>
      <c r="P205" s="110">
        <f t="shared" si="63"/>
        <v>220487.49659999998</v>
      </c>
      <c r="Q205" s="104"/>
      <c r="R205" s="104"/>
      <c r="S205" s="42">
        <f t="shared" si="56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57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58"/>
        <v>660215.24399999995</v>
      </c>
      <c r="I206" s="110">
        <f t="shared" si="59"/>
        <v>5039643.0032000002</v>
      </c>
      <c r="J206" s="111">
        <f t="shared" si="60"/>
        <v>6047571.60384</v>
      </c>
      <c r="K206" s="101">
        <v>19.489999999999998</v>
      </c>
      <c r="L206" s="110">
        <f t="shared" si="61"/>
        <v>2465299.8449999997</v>
      </c>
      <c r="M206" s="103">
        <v>6.68</v>
      </c>
      <c r="N206" s="110">
        <f t="shared" si="62"/>
        <v>240238.71839999998</v>
      </c>
      <c r="O206" s="103">
        <v>6.02</v>
      </c>
      <c r="P206" s="110">
        <f t="shared" si="63"/>
        <v>2334104.4397999998</v>
      </c>
      <c r="Q206" s="104"/>
      <c r="R206" s="104"/>
      <c r="S206" s="42">
        <f t="shared" si="56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 t="shared" si="57"/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58"/>
        <v>753342.86399999994</v>
      </c>
      <c r="I207" s="110">
        <f t="shared" si="59"/>
        <v>5598948.2241999991</v>
      </c>
      <c r="J207" s="111">
        <f t="shared" si="60"/>
        <v>6718737.8690399984</v>
      </c>
      <c r="K207" s="101">
        <v>19.489999999999998</v>
      </c>
      <c r="L207" s="110">
        <f t="shared" si="61"/>
        <v>2598583.3793999986</v>
      </c>
      <c r="M207" s="103">
        <v>6.68</v>
      </c>
      <c r="N207" s="110">
        <f t="shared" si="62"/>
        <v>240234.57680000001</v>
      </c>
      <c r="O207" s="103">
        <v>6.02</v>
      </c>
      <c r="P207" s="110">
        <f t="shared" si="63"/>
        <v>2760130.2680000002</v>
      </c>
      <c r="Q207" s="104"/>
      <c r="R207" s="104"/>
      <c r="S207" s="42">
        <f t="shared" si="56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 t="shared" si="57"/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58"/>
        <v>790160.62799999991</v>
      </c>
      <c r="I208" s="110">
        <f t="shared" si="59"/>
        <v>5820305.6416999977</v>
      </c>
      <c r="J208" s="111">
        <f t="shared" si="60"/>
        <v>6984366.7700399971</v>
      </c>
      <c r="K208" s="101">
        <v>19.489999999999998</v>
      </c>
      <c r="L208" s="110">
        <f t="shared" si="61"/>
        <v>2651620.1520999982</v>
      </c>
      <c r="M208" s="103">
        <v>6.68</v>
      </c>
      <c r="N208" s="110">
        <f t="shared" si="62"/>
        <v>240234.57680000001</v>
      </c>
      <c r="O208" s="103">
        <v>6.02</v>
      </c>
      <c r="P208" s="110">
        <f t="shared" si="63"/>
        <v>2928450.9128</v>
      </c>
      <c r="Q208" s="104"/>
      <c r="R208" s="104"/>
      <c r="S208" s="42">
        <f t="shared" si="56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57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58"/>
        <v>394427.26799999998</v>
      </c>
      <c r="I209" s="110">
        <f t="shared" si="59"/>
        <v>3059074.4316000002</v>
      </c>
      <c r="J209" s="111">
        <f t="shared" si="60"/>
        <v>3670889.3179200003</v>
      </c>
      <c r="K209" s="101">
        <v>19.489999999999998</v>
      </c>
      <c r="L209" s="110">
        <f t="shared" si="61"/>
        <v>1539388.4150000005</v>
      </c>
      <c r="M209" s="103">
        <v>6.68</v>
      </c>
      <c r="N209" s="110">
        <f t="shared" si="62"/>
        <v>166560.3224</v>
      </c>
      <c r="O209" s="103">
        <v>6.02</v>
      </c>
      <c r="P209" s="110">
        <f t="shared" si="63"/>
        <v>1353125.6941999998</v>
      </c>
      <c r="Q209" s="104"/>
      <c r="R209" s="104"/>
      <c r="S209" s="42">
        <f t="shared" si="56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57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58"/>
        <v>527857.51199999999</v>
      </c>
      <c r="I210" s="110">
        <f t="shared" si="59"/>
        <v>4131790.5333999991</v>
      </c>
      <c r="J210" s="111">
        <f t="shared" si="60"/>
        <v>4958148.6400799984</v>
      </c>
      <c r="K210" s="101">
        <v>19.489999999999998</v>
      </c>
      <c r="L210" s="110">
        <f t="shared" si="61"/>
        <v>2113877.6039999994</v>
      </c>
      <c r="M210" s="103">
        <v>6.68</v>
      </c>
      <c r="N210" s="110">
        <f t="shared" si="62"/>
        <v>230303.48759999999</v>
      </c>
      <c r="O210" s="103">
        <v>6.02</v>
      </c>
      <c r="P210" s="110">
        <f t="shared" si="63"/>
        <v>1787609.4417999999</v>
      </c>
      <c r="Q210" s="104"/>
      <c r="R210" s="104"/>
      <c r="S210" s="42">
        <f t="shared" si="56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57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58"/>
        <v>564372.39599999995</v>
      </c>
      <c r="I211" s="110">
        <f t="shared" si="59"/>
        <v>4351327.3136999998</v>
      </c>
      <c r="J211" s="111">
        <f t="shared" si="60"/>
        <v>5221592.7764399992</v>
      </c>
      <c r="K211" s="101">
        <v>19.489999999999998</v>
      </c>
      <c r="L211" s="110">
        <f t="shared" si="61"/>
        <v>2166478.5803000005</v>
      </c>
      <c r="M211" s="103">
        <v>6.68</v>
      </c>
      <c r="N211" s="110">
        <f t="shared" si="62"/>
        <v>230303.48759999999</v>
      </c>
      <c r="O211" s="103">
        <v>6.02</v>
      </c>
      <c r="P211" s="110">
        <f t="shared" si="63"/>
        <v>1954545.2457999997</v>
      </c>
      <c r="Q211" s="104"/>
      <c r="R211" s="104"/>
      <c r="S211" s="42">
        <f t="shared" si="56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57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58"/>
        <v>468159.08399999997</v>
      </c>
      <c r="I212" s="110">
        <f t="shared" si="59"/>
        <v>3810873.9369000001</v>
      </c>
      <c r="J212" s="111">
        <f t="shared" si="60"/>
        <v>4573048.7242799997</v>
      </c>
      <c r="K212" s="101">
        <v>19.489999999999998</v>
      </c>
      <c r="L212" s="110">
        <f t="shared" si="61"/>
        <v>2088041.0752999999</v>
      </c>
      <c r="M212" s="103">
        <v>6.68</v>
      </c>
      <c r="N212" s="110">
        <f t="shared" si="62"/>
        <v>194137.9008</v>
      </c>
      <c r="O212" s="103">
        <v>6.02</v>
      </c>
      <c r="P212" s="110">
        <f t="shared" si="63"/>
        <v>1528694.9608</v>
      </c>
      <c r="Q212" s="104"/>
      <c r="R212" s="104"/>
      <c r="S212" s="42">
        <f t="shared" si="56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57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58"/>
        <v>404297.06399999995</v>
      </c>
      <c r="I213" s="110">
        <f t="shared" si="59"/>
        <v>3026561.2790999995</v>
      </c>
      <c r="J213" s="111">
        <f t="shared" si="60"/>
        <v>3631873.5349199991</v>
      </c>
      <c r="K213" s="101">
        <v>19.489999999999998</v>
      </c>
      <c r="L213" s="110">
        <f t="shared" si="61"/>
        <v>1422019.8298999995</v>
      </c>
      <c r="M213" s="103">
        <v>6.68</v>
      </c>
      <c r="N213" s="110">
        <f t="shared" si="62"/>
        <v>157345.72999999998</v>
      </c>
      <c r="O213" s="103">
        <v>6.02</v>
      </c>
      <c r="P213" s="110">
        <f t="shared" si="63"/>
        <v>1447195.7191999999</v>
      </c>
      <c r="Q213" s="104"/>
      <c r="R213" s="104"/>
      <c r="S213" s="42">
        <f t="shared" si="56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57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58"/>
        <v>374759.84399999998</v>
      </c>
      <c r="I214" s="110">
        <f t="shared" si="59"/>
        <v>2763254.941899999</v>
      </c>
      <c r="J214" s="111">
        <f t="shared" si="60"/>
        <v>3315905.9302799986</v>
      </c>
      <c r="K214" s="101">
        <v>19.489999999999998</v>
      </c>
      <c r="L214" s="110">
        <f t="shared" si="61"/>
        <v>1258718.5770999994</v>
      </c>
      <c r="M214" s="103">
        <v>6.68</v>
      </c>
      <c r="N214" s="110">
        <f t="shared" si="62"/>
        <v>134405.0736</v>
      </c>
      <c r="O214" s="103">
        <v>6.02</v>
      </c>
      <c r="P214" s="110">
        <f t="shared" si="63"/>
        <v>1370131.2911999999</v>
      </c>
      <c r="Q214" s="104"/>
      <c r="R214" s="104"/>
      <c r="S214" s="42">
        <f t="shared" si="56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57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58"/>
        <v>354564.89999999997</v>
      </c>
      <c r="I215" s="110">
        <f t="shared" si="59"/>
        <v>2706614.2554000001</v>
      </c>
      <c r="J215" s="111">
        <f t="shared" si="60"/>
        <v>3247937.1064800001</v>
      </c>
      <c r="K215" s="101">
        <v>19.489999999999998</v>
      </c>
      <c r="L215" s="110">
        <f t="shared" si="61"/>
        <v>1321061.8248000003</v>
      </c>
      <c r="M215" s="103">
        <v>6.68</v>
      </c>
      <c r="N215" s="110">
        <f t="shared" si="62"/>
        <v>150434.26799999998</v>
      </c>
      <c r="O215" s="103">
        <v>6.02</v>
      </c>
      <c r="P215" s="110">
        <f t="shared" si="63"/>
        <v>1235118.1625999999</v>
      </c>
      <c r="Q215" s="104"/>
      <c r="R215" s="104"/>
      <c r="S215" s="42">
        <f t="shared" si="56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57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58"/>
        <v>302465.84399999998</v>
      </c>
      <c r="I216" s="110">
        <f t="shared" si="59"/>
        <v>2195681.5637999997</v>
      </c>
      <c r="J216" s="111">
        <f t="shared" si="60"/>
        <v>2634817.8765599993</v>
      </c>
      <c r="K216" s="101">
        <v>19.489999999999998</v>
      </c>
      <c r="L216" s="110">
        <f t="shared" si="61"/>
        <v>963813.24319999979</v>
      </c>
      <c r="M216" s="103">
        <v>6.68</v>
      </c>
      <c r="N216" s="110">
        <f t="shared" si="62"/>
        <v>123449.60639999999</v>
      </c>
      <c r="O216" s="103">
        <v>6.02</v>
      </c>
      <c r="P216" s="110">
        <f t="shared" si="63"/>
        <v>1108418.7141999998</v>
      </c>
      <c r="Q216" s="104"/>
      <c r="R216" s="104"/>
      <c r="S216" s="42">
        <f t="shared" si="56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57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58"/>
        <v>326030.97599999997</v>
      </c>
      <c r="I217" s="110">
        <f t="shared" si="59"/>
        <v>2536882.2854999993</v>
      </c>
      <c r="J217" s="111">
        <f t="shared" si="60"/>
        <v>3044258.7425999991</v>
      </c>
      <c r="K217" s="101">
        <v>19.489999999999998</v>
      </c>
      <c r="L217" s="110">
        <f t="shared" si="61"/>
        <v>1282396.9780999995</v>
      </c>
      <c r="M217" s="103">
        <v>6.68</v>
      </c>
      <c r="N217" s="110">
        <f t="shared" si="62"/>
        <v>151804.73679999998</v>
      </c>
      <c r="O217" s="103">
        <v>6.02</v>
      </c>
      <c r="P217" s="110">
        <f t="shared" si="63"/>
        <v>1102680.5706</v>
      </c>
      <c r="Q217" s="104"/>
      <c r="R217" s="104"/>
      <c r="S217" s="42">
        <f t="shared" si="56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57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58"/>
        <v>355736.51999999996</v>
      </c>
      <c r="I218" s="110">
        <f t="shared" si="59"/>
        <v>2718744.6773999985</v>
      </c>
      <c r="J218" s="111">
        <f t="shared" si="60"/>
        <v>3262493.6128799981</v>
      </c>
      <c r="K218" s="101">
        <v>19.489999999999998</v>
      </c>
      <c r="L218" s="110">
        <f t="shared" si="61"/>
        <v>1329890.0151999989</v>
      </c>
      <c r="M218" s="103">
        <v>6.68</v>
      </c>
      <c r="N218" s="110">
        <f t="shared" si="62"/>
        <v>151966.86039999998</v>
      </c>
      <c r="O218" s="103">
        <v>6.02</v>
      </c>
      <c r="P218" s="110">
        <f t="shared" si="63"/>
        <v>1236887.8017999998</v>
      </c>
      <c r="Q218" s="104"/>
      <c r="R218" s="104"/>
      <c r="S218" s="42">
        <f t="shared" si="56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57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58"/>
        <v>408081.66</v>
      </c>
      <c r="I219" s="110">
        <f t="shared" si="59"/>
        <v>3032326.9419999998</v>
      </c>
      <c r="J219" s="111">
        <f t="shared" si="60"/>
        <v>3638792.3303999999</v>
      </c>
      <c r="K219" s="101">
        <v>19.489999999999998</v>
      </c>
      <c r="L219" s="110">
        <f t="shared" si="61"/>
        <v>1403767.6397999998</v>
      </c>
      <c r="M219" s="103">
        <v>6.68</v>
      </c>
      <c r="N219" s="110">
        <f t="shared" si="62"/>
        <v>151213.55679999999</v>
      </c>
      <c r="O219" s="103">
        <v>6.02</v>
      </c>
      <c r="P219" s="110">
        <f t="shared" si="63"/>
        <v>1477345.7453999999</v>
      </c>
      <c r="Q219" s="104"/>
      <c r="R219" s="104"/>
      <c r="S219" s="42">
        <f t="shared" si="56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57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58"/>
        <v>189742.008</v>
      </c>
      <c r="I220" s="110">
        <f t="shared" si="59"/>
        <v>1306377.2453000001</v>
      </c>
      <c r="J220" s="111">
        <f t="shared" si="60"/>
        <v>1567652.6943600001</v>
      </c>
      <c r="K220" s="101">
        <v>19.489999999999998</v>
      </c>
      <c r="L220" s="110">
        <f t="shared" si="61"/>
        <v>507103.48850000015</v>
      </c>
      <c r="M220" s="103">
        <v>6.68</v>
      </c>
      <c r="N220" s="110">
        <f t="shared" si="62"/>
        <v>40825.154000000002</v>
      </c>
      <c r="O220" s="103">
        <v>6.02</v>
      </c>
      <c r="P220" s="110">
        <f t="shared" si="63"/>
        <v>758448.60279999999</v>
      </c>
      <c r="Q220" s="104"/>
      <c r="R220" s="104"/>
      <c r="S220" s="42">
        <f t="shared" si="56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57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58"/>
        <v>120032.68799999999</v>
      </c>
      <c r="I221" s="110">
        <f t="shared" si="59"/>
        <v>888866.35580000002</v>
      </c>
      <c r="J221" s="111">
        <f t="shared" si="60"/>
        <v>1066639.62696</v>
      </c>
      <c r="K221" s="101">
        <v>19.489999999999998</v>
      </c>
      <c r="L221" s="110">
        <f t="shared" si="61"/>
        <v>408987.12540000008</v>
      </c>
      <c r="M221" s="103">
        <v>6.68</v>
      </c>
      <c r="N221" s="110">
        <f t="shared" si="62"/>
        <v>40906.850399999996</v>
      </c>
      <c r="O221" s="103">
        <v>6.02</v>
      </c>
      <c r="P221" s="110">
        <f t="shared" si="63"/>
        <v>438972.37999999995</v>
      </c>
      <c r="Q221" s="104"/>
      <c r="R221" s="104"/>
      <c r="S221" s="42">
        <f t="shared" si="56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57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58"/>
        <v>349853.1</v>
      </c>
      <c r="I222" s="110">
        <f t="shared" si="59"/>
        <v>3038332.3795000003</v>
      </c>
      <c r="J222" s="111">
        <f t="shared" si="60"/>
        <v>3645998.8554000002</v>
      </c>
      <c r="K222" s="101">
        <v>19.489999999999998</v>
      </c>
      <c r="L222" s="110">
        <f t="shared" si="61"/>
        <v>1827471.8591000005</v>
      </c>
      <c r="M222" s="103">
        <v>6.68</v>
      </c>
      <c r="N222" s="110">
        <f t="shared" si="62"/>
        <v>204721.42559999999</v>
      </c>
      <c r="O222" s="103">
        <v>6.02</v>
      </c>
      <c r="P222" s="110">
        <f t="shared" si="63"/>
        <v>1006139.0947999998</v>
      </c>
      <c r="Q222" s="104"/>
      <c r="R222" s="104"/>
      <c r="S222" s="42">
        <f t="shared" si="56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57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58"/>
        <v>431558.43600000005</v>
      </c>
      <c r="I223" s="110">
        <f t="shared" si="59"/>
        <v>3515163.7276999997</v>
      </c>
      <c r="J223" s="111">
        <f t="shared" si="60"/>
        <v>4218196.4732399993</v>
      </c>
      <c r="K223" s="101">
        <v>19.489999999999998</v>
      </c>
      <c r="L223" s="110">
        <f t="shared" si="61"/>
        <v>1923693.2095000001</v>
      </c>
      <c r="M223" s="103">
        <v>6.68</v>
      </c>
      <c r="N223" s="110">
        <f t="shared" si="62"/>
        <v>209195.62279999998</v>
      </c>
      <c r="O223" s="103">
        <v>6.02</v>
      </c>
      <c r="P223" s="110">
        <f t="shared" si="63"/>
        <v>1382274.8953999998</v>
      </c>
      <c r="Q223" s="104"/>
      <c r="R223" s="104"/>
      <c r="S223" s="42">
        <f t="shared" si="56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57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58"/>
        <v>442093.42800000001</v>
      </c>
      <c r="I224" s="110">
        <f t="shared" si="59"/>
        <v>3578741.5358999996</v>
      </c>
      <c r="J224" s="111">
        <f t="shared" si="60"/>
        <v>4294489.8430799991</v>
      </c>
      <c r="K224" s="101">
        <v>19.489999999999998</v>
      </c>
      <c r="L224" s="110">
        <f t="shared" si="61"/>
        <v>1939146.0508999994</v>
      </c>
      <c r="M224" s="103">
        <v>6.68</v>
      </c>
      <c r="N224" s="110">
        <f t="shared" si="62"/>
        <v>209675.7812</v>
      </c>
      <c r="O224" s="103">
        <v>6.02</v>
      </c>
      <c r="P224" s="110">
        <f t="shared" si="63"/>
        <v>1429919.7038</v>
      </c>
      <c r="Q224" s="104"/>
      <c r="R224" s="104"/>
      <c r="S224" s="42">
        <f t="shared" si="56"/>
        <v>3578741.5358999996</v>
      </c>
    </row>
    <row r="225" spans="1:19" ht="22.5" hidden="1" x14ac:dyDescent="0.25">
      <c r="A225" s="108">
        <v>221</v>
      </c>
      <c r="B225" s="108" t="s">
        <v>283</v>
      </c>
      <c r="C225" s="109">
        <f t="shared" si="57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58"/>
        <v>17358.683999999997</v>
      </c>
      <c r="I225" s="110">
        <f t="shared" si="59"/>
        <v>142169.49429999999</v>
      </c>
      <c r="J225" s="111">
        <f t="shared" si="60"/>
        <v>170603.39315999998</v>
      </c>
      <c r="K225" s="101">
        <v>19.489999999999998</v>
      </c>
      <c r="L225" s="110">
        <f t="shared" si="61"/>
        <v>79590.728299999988</v>
      </c>
      <c r="M225" s="103">
        <v>6.68</v>
      </c>
      <c r="N225" s="110">
        <f t="shared" si="62"/>
        <v>806.94399999999996</v>
      </c>
      <c r="O225" s="103">
        <v>6.02</v>
      </c>
      <c r="P225" s="110">
        <f t="shared" si="63"/>
        <v>61771.822</v>
      </c>
      <c r="Q225" s="104"/>
      <c r="R225" s="104"/>
      <c r="S225" s="42">
        <f t="shared" si="56"/>
        <v>142169.49429999999</v>
      </c>
    </row>
    <row r="226" spans="1:19" ht="22.5" hidden="1" x14ac:dyDescent="0.25">
      <c r="A226" s="108">
        <v>222</v>
      </c>
      <c r="B226" s="108" t="s">
        <v>284</v>
      </c>
      <c r="C226" s="109">
        <f t="shared" si="57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58"/>
        <v>448718.79600000003</v>
      </c>
      <c r="I226" s="110">
        <f t="shared" si="59"/>
        <v>3220627.0949999997</v>
      </c>
      <c r="J226" s="111">
        <f t="shared" si="60"/>
        <v>3864752.5139999995</v>
      </c>
      <c r="K226" s="101">
        <v>19.489999999999998</v>
      </c>
      <c r="L226" s="110">
        <f t="shared" si="61"/>
        <v>1391545.0710000002</v>
      </c>
      <c r="M226" s="103">
        <v>6.68</v>
      </c>
      <c r="N226" s="110">
        <f t="shared" si="62"/>
        <v>79196.0092</v>
      </c>
      <c r="O226" s="103">
        <v>6.02</v>
      </c>
      <c r="P226" s="110">
        <f t="shared" si="63"/>
        <v>1749886.0147999998</v>
      </c>
      <c r="Q226" s="104"/>
      <c r="R226" s="104"/>
      <c r="S226" s="42">
        <f t="shared" si="56"/>
        <v>3220627.0949999997</v>
      </c>
    </row>
    <row r="227" spans="1:19" hidden="1" x14ac:dyDescent="0.25">
      <c r="A227" s="108">
        <v>223</v>
      </c>
      <c r="B227" s="108" t="s">
        <v>285</v>
      </c>
      <c r="C227" s="109">
        <f t="shared" si="57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58"/>
        <v>272260.788</v>
      </c>
      <c r="I227" s="110">
        <f t="shared" si="59"/>
        <v>2000317.0677999998</v>
      </c>
      <c r="J227" s="111">
        <f t="shared" si="60"/>
        <v>2400380.4813599996</v>
      </c>
      <c r="K227" s="101">
        <v>19.489999999999998</v>
      </c>
      <c r="L227" s="110">
        <f t="shared" si="61"/>
        <v>908538.43379999988</v>
      </c>
      <c r="M227" s="103">
        <v>6.68</v>
      </c>
      <c r="N227" s="110">
        <f t="shared" si="62"/>
        <v>66425.986799999999</v>
      </c>
      <c r="O227" s="103">
        <v>6.02</v>
      </c>
      <c r="P227" s="110">
        <f t="shared" si="63"/>
        <v>1025352.6471999999</v>
      </c>
      <c r="Q227" s="104"/>
      <c r="R227" s="104"/>
      <c r="S227" s="42">
        <f t="shared" si="56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57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58"/>
        <v>271522.68</v>
      </c>
      <c r="I228" s="110">
        <f t="shared" si="59"/>
        <v>1981073.5395999998</v>
      </c>
      <c r="J228" s="111">
        <f t="shared" si="60"/>
        <v>2377288.2475199997</v>
      </c>
      <c r="K228" s="101">
        <v>19.489999999999998</v>
      </c>
      <c r="L228" s="110">
        <f t="shared" si="61"/>
        <v>887304.07879999978</v>
      </c>
      <c r="M228" s="103">
        <v>6.68</v>
      </c>
      <c r="N228" s="110">
        <f t="shared" si="62"/>
        <v>57669.909599999992</v>
      </c>
      <c r="O228" s="103">
        <v>6.02</v>
      </c>
      <c r="P228" s="110">
        <f t="shared" si="63"/>
        <v>1036099.5511999999</v>
      </c>
      <c r="Q228" s="104"/>
      <c r="R228" s="104"/>
      <c r="S228" s="42">
        <f t="shared" si="56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57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58"/>
        <v>2003.028</v>
      </c>
      <c r="I229" s="110">
        <f t="shared" si="59"/>
        <v>18043.163499999999</v>
      </c>
      <c r="J229" s="111">
        <f t="shared" si="60"/>
        <v>21651.796199999997</v>
      </c>
      <c r="K229" s="101">
        <v>19.489999999999998</v>
      </c>
      <c r="L229" s="110">
        <f t="shared" si="61"/>
        <v>11419.385899999999</v>
      </c>
      <c r="M229" s="103">
        <v>6.68</v>
      </c>
      <c r="N229" s="110">
        <f t="shared" si="62"/>
        <v>1036.7359999999999</v>
      </c>
      <c r="O229" s="103">
        <v>6.02</v>
      </c>
      <c r="P229" s="110">
        <f t="shared" si="63"/>
        <v>5587.0415999999996</v>
      </c>
      <c r="Q229" s="104"/>
      <c r="R229" s="104"/>
      <c r="S229" s="42">
        <f t="shared" si="56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ref="C230:C261" si="64">G230-D230-E230-F230</f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ref="H230:H261" si="65">G230*1.2</f>
        <v>1290.3719999999998</v>
      </c>
      <c r="I230" s="110">
        <f t="shared" ref="I230:I261" si="66">L230+N230+P230</f>
        <v>11354.564200000001</v>
      </c>
      <c r="J230" s="111">
        <f t="shared" ref="J230:J261" si="67">I230*1.2</f>
        <v>13625.47704</v>
      </c>
      <c r="K230" s="101">
        <v>19.489999999999998</v>
      </c>
      <c r="L230" s="110">
        <f t="shared" ref="L230:L261" si="68">C230*K230</f>
        <v>6981.7078000000001</v>
      </c>
      <c r="M230" s="103">
        <v>6.68</v>
      </c>
      <c r="N230" s="110">
        <f t="shared" ref="N230:N261" si="69">D230*M230</f>
        <v>566.5308</v>
      </c>
      <c r="O230" s="103">
        <v>6.02</v>
      </c>
      <c r="P230" s="110">
        <f t="shared" ref="P230:P261" si="70">E230*O230</f>
        <v>3806.3255999999997</v>
      </c>
      <c r="Q230" s="104"/>
      <c r="R230" s="104"/>
      <c r="S230" s="42">
        <f t="shared" si="56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64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65"/>
        <v>2337.06</v>
      </c>
      <c r="I231" s="110">
        <f t="shared" si="66"/>
        <v>20146.697899999996</v>
      </c>
      <c r="J231" s="111">
        <f t="shared" si="67"/>
        <v>24176.037479999995</v>
      </c>
      <c r="K231" s="101">
        <v>19.489999999999998</v>
      </c>
      <c r="L231" s="110">
        <f t="shared" si="68"/>
        <v>12038.388299999997</v>
      </c>
      <c r="M231" s="103">
        <v>6.68</v>
      </c>
      <c r="N231" s="110">
        <f t="shared" si="69"/>
        <v>1036.7359999999999</v>
      </c>
      <c r="O231" s="103">
        <v>6.02</v>
      </c>
      <c r="P231" s="110">
        <f t="shared" si="70"/>
        <v>7071.5735999999997</v>
      </c>
      <c r="Q231" s="104"/>
      <c r="R231" s="104"/>
      <c r="S231" s="42">
        <f t="shared" si="56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64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65"/>
        <v>453385.65600000002</v>
      </c>
      <c r="I232" s="110">
        <f t="shared" si="66"/>
        <v>3640505.9774999991</v>
      </c>
      <c r="J232" s="111">
        <f t="shared" si="67"/>
        <v>4368607.1729999986</v>
      </c>
      <c r="K232" s="101">
        <v>19.489999999999998</v>
      </c>
      <c r="L232" s="110">
        <f t="shared" si="68"/>
        <v>1946547.1834999991</v>
      </c>
      <c r="M232" s="103">
        <v>6.68</v>
      </c>
      <c r="N232" s="110">
        <f t="shared" si="69"/>
        <v>209675.7812</v>
      </c>
      <c r="O232" s="103">
        <v>6.02</v>
      </c>
      <c r="P232" s="110">
        <f t="shared" si="70"/>
        <v>1484283.0127999999</v>
      </c>
      <c r="Q232" s="104"/>
      <c r="R232" s="104"/>
      <c r="S232" s="42">
        <f t="shared" si="56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64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65"/>
        <v>414513.43199999997</v>
      </c>
      <c r="I233" s="110">
        <f t="shared" si="66"/>
        <v>3406595.8199999994</v>
      </c>
      <c r="J233" s="111">
        <f t="shared" si="67"/>
        <v>4087914.9839999992</v>
      </c>
      <c r="K233" s="101">
        <v>19.489999999999998</v>
      </c>
      <c r="L233" s="110">
        <f t="shared" si="68"/>
        <v>1890260.6481999992</v>
      </c>
      <c r="M233" s="103">
        <v>6.68</v>
      </c>
      <c r="N233" s="110">
        <f t="shared" si="69"/>
        <v>209673.64359999998</v>
      </c>
      <c r="O233" s="103">
        <v>6.02</v>
      </c>
      <c r="P233" s="110">
        <f t="shared" si="70"/>
        <v>1306661.5281999998</v>
      </c>
      <c r="Q233" s="104"/>
      <c r="R233" s="104"/>
      <c r="S233" s="42">
        <f t="shared" si="56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64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65"/>
        <v>411139.152</v>
      </c>
      <c r="I234" s="110">
        <f t="shared" si="66"/>
        <v>3404938.2251999993</v>
      </c>
      <c r="J234" s="111">
        <f t="shared" si="67"/>
        <v>4085925.8702399991</v>
      </c>
      <c r="K234" s="101">
        <v>19.489999999999998</v>
      </c>
      <c r="L234" s="110">
        <f t="shared" si="68"/>
        <v>1911762.0162</v>
      </c>
      <c r="M234" s="103">
        <v>6.68</v>
      </c>
      <c r="N234" s="110">
        <f t="shared" si="69"/>
        <v>213822.72519999999</v>
      </c>
      <c r="O234" s="103">
        <v>6.02</v>
      </c>
      <c r="P234" s="110">
        <f t="shared" si="70"/>
        <v>1279353.4837999998</v>
      </c>
      <c r="Q234" s="104"/>
      <c r="R234" s="104"/>
      <c r="S234" s="42">
        <f t="shared" si="56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64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65"/>
        <v>393475.69199999998</v>
      </c>
      <c r="I235" s="110">
        <f t="shared" si="66"/>
        <v>3280204.4686999987</v>
      </c>
      <c r="J235" s="111">
        <f t="shared" si="67"/>
        <v>3936245.3624399984</v>
      </c>
      <c r="K235" s="101">
        <v>19.489999999999998</v>
      </c>
      <c r="L235" s="110">
        <f t="shared" si="68"/>
        <v>1860089.1536999987</v>
      </c>
      <c r="M235" s="103">
        <v>6.68</v>
      </c>
      <c r="N235" s="110">
        <f t="shared" si="69"/>
        <v>209675.7812</v>
      </c>
      <c r="O235" s="103">
        <v>6.02</v>
      </c>
      <c r="P235" s="110">
        <f t="shared" si="70"/>
        <v>1210439.5337999999</v>
      </c>
      <c r="Q235" s="104"/>
      <c r="R235" s="104"/>
      <c r="S235" s="42">
        <f t="shared" si="56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64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65"/>
        <v>374109.48000000004</v>
      </c>
      <c r="I236" s="110">
        <f t="shared" si="66"/>
        <v>3169157.3345999997</v>
      </c>
      <c r="J236" s="111">
        <f t="shared" si="67"/>
        <v>3802988.8015199993</v>
      </c>
      <c r="K236" s="101">
        <v>19.489999999999998</v>
      </c>
      <c r="L236" s="110">
        <f t="shared" si="68"/>
        <v>1839986.9727999999</v>
      </c>
      <c r="M236" s="103">
        <v>6.68</v>
      </c>
      <c r="N236" s="110">
        <f t="shared" si="69"/>
        <v>209673.64359999998</v>
      </c>
      <c r="O236" s="103">
        <v>6.02</v>
      </c>
      <c r="P236" s="110">
        <f t="shared" si="70"/>
        <v>1119496.7182</v>
      </c>
      <c r="Q236" s="104"/>
      <c r="R236" s="104"/>
      <c r="S236" s="42">
        <f t="shared" si="56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64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65"/>
        <v>385738.29600000003</v>
      </c>
      <c r="I237" s="110">
        <f t="shared" si="66"/>
        <v>3233424.4528000001</v>
      </c>
      <c r="J237" s="111">
        <f t="shared" si="67"/>
        <v>3880109.3433599998</v>
      </c>
      <c r="K237" s="101">
        <v>19.489999999999998</v>
      </c>
      <c r="L237" s="110">
        <f t="shared" si="68"/>
        <v>1848566.0809999998</v>
      </c>
      <c r="M237" s="103">
        <v>6.68</v>
      </c>
      <c r="N237" s="110">
        <f t="shared" si="69"/>
        <v>209673.64359999998</v>
      </c>
      <c r="O237" s="103">
        <v>6.02</v>
      </c>
      <c r="P237" s="110">
        <f t="shared" si="70"/>
        <v>1175184.7282</v>
      </c>
      <c r="Q237" s="104"/>
      <c r="R237" s="104"/>
      <c r="S237" s="42">
        <f t="shared" si="56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64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65"/>
        <v>366117.87599999999</v>
      </c>
      <c r="I238" s="110">
        <f t="shared" si="66"/>
        <v>3121109.7962999991</v>
      </c>
      <c r="J238" s="111">
        <f t="shared" si="67"/>
        <v>3745331.755559999</v>
      </c>
      <c r="K238" s="101">
        <v>19.489999999999998</v>
      </c>
      <c r="L238" s="110">
        <f t="shared" si="68"/>
        <v>1828474.8144999992</v>
      </c>
      <c r="M238" s="103">
        <v>6.68</v>
      </c>
      <c r="N238" s="110">
        <f t="shared" si="69"/>
        <v>209673.64359999998</v>
      </c>
      <c r="O238" s="103">
        <v>6.02</v>
      </c>
      <c r="P238" s="110">
        <f t="shared" si="70"/>
        <v>1082961.3381999999</v>
      </c>
      <c r="Q238" s="104"/>
      <c r="R238" s="104"/>
      <c r="S238" s="42">
        <f t="shared" si="56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64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65"/>
        <v>468422.18400000001</v>
      </c>
      <c r="I239" s="110">
        <f t="shared" si="66"/>
        <v>3730708.7353999997</v>
      </c>
      <c r="J239" s="111">
        <f t="shared" si="67"/>
        <v>4476850.4824799998</v>
      </c>
      <c r="K239" s="101">
        <v>19.489999999999998</v>
      </c>
      <c r="L239" s="110">
        <f t="shared" si="68"/>
        <v>1967917.7735999995</v>
      </c>
      <c r="M239" s="103">
        <v>6.68</v>
      </c>
      <c r="N239" s="110">
        <f t="shared" si="69"/>
        <v>209673.64359999998</v>
      </c>
      <c r="O239" s="103">
        <v>6.02</v>
      </c>
      <c r="P239" s="110">
        <f t="shared" si="70"/>
        <v>1553117.3181999999</v>
      </c>
      <c r="Q239" s="104"/>
      <c r="R239" s="104"/>
      <c r="S239" s="42">
        <f t="shared" si="56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64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65"/>
        <v>394303.788</v>
      </c>
      <c r="I240" s="110">
        <f t="shared" si="66"/>
        <v>2949491.1803999995</v>
      </c>
      <c r="J240" s="111">
        <f t="shared" si="67"/>
        <v>3539389.4164799992</v>
      </c>
      <c r="K240" s="101">
        <v>19.489999999999998</v>
      </c>
      <c r="L240" s="110">
        <f t="shared" si="68"/>
        <v>1383920.5829999996</v>
      </c>
      <c r="M240" s="103">
        <v>6.68</v>
      </c>
      <c r="N240" s="110">
        <f t="shared" si="69"/>
        <v>151213.55679999999</v>
      </c>
      <c r="O240" s="103">
        <v>6.02</v>
      </c>
      <c r="P240" s="110">
        <f t="shared" si="70"/>
        <v>1414357.0405999999</v>
      </c>
      <c r="Q240" s="104"/>
      <c r="R240" s="104"/>
      <c r="S240" s="42">
        <f t="shared" si="56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64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65"/>
        <v>899622.23999999987</v>
      </c>
      <c r="I241" s="110">
        <f t="shared" si="66"/>
        <v>7305841.7415999994</v>
      </c>
      <c r="J241" s="111">
        <f t="shared" si="67"/>
        <v>8767010.0899199992</v>
      </c>
      <c r="K241" s="101">
        <v>19.489999999999998</v>
      </c>
      <c r="L241" s="110">
        <f t="shared" si="68"/>
        <v>3988697.8843999999</v>
      </c>
      <c r="M241" s="103">
        <v>6.68</v>
      </c>
      <c r="N241" s="110">
        <f t="shared" si="69"/>
        <v>364903.95119999995</v>
      </c>
      <c r="O241" s="103">
        <v>6.02</v>
      </c>
      <c r="P241" s="110">
        <f t="shared" si="70"/>
        <v>2952239.9059999995</v>
      </c>
      <c r="Q241" s="104"/>
      <c r="R241" s="104"/>
      <c r="S241" s="42">
        <f t="shared" si="56"/>
        <v>7305841.7415999994</v>
      </c>
    </row>
    <row r="242" spans="1:19" ht="22.5" hidden="1" x14ac:dyDescent="0.25">
      <c r="A242" s="108">
        <v>238</v>
      </c>
      <c r="B242" s="108" t="s">
        <v>292</v>
      </c>
      <c r="C242" s="109">
        <f t="shared" si="64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65"/>
        <v>117237.64799999999</v>
      </c>
      <c r="I242" s="110">
        <f t="shared" si="66"/>
        <v>919022.14489999996</v>
      </c>
      <c r="J242" s="111">
        <f t="shared" si="67"/>
        <v>1102826.5738799998</v>
      </c>
      <c r="K242" s="101">
        <v>19.489999999999998</v>
      </c>
      <c r="L242" s="110">
        <f t="shared" si="68"/>
        <v>471127.67709999986</v>
      </c>
      <c r="M242" s="103">
        <v>6.68</v>
      </c>
      <c r="N242" s="110">
        <f t="shared" si="69"/>
        <v>53363.714399999997</v>
      </c>
      <c r="O242" s="103">
        <v>6.02</v>
      </c>
      <c r="P242" s="110">
        <f t="shared" si="70"/>
        <v>394530.75339999999</v>
      </c>
      <c r="Q242" s="104"/>
      <c r="R242" s="104"/>
      <c r="S242" s="42">
        <f t="shared" si="56"/>
        <v>919022.14489999996</v>
      </c>
    </row>
    <row r="243" spans="1:19" ht="22.5" hidden="1" x14ac:dyDescent="0.25">
      <c r="A243" s="108">
        <v>239</v>
      </c>
      <c r="B243" s="108" t="s">
        <v>293</v>
      </c>
      <c r="C243" s="109">
        <f t="shared" si="64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65"/>
        <v>124488.228</v>
      </c>
      <c r="I243" s="110">
        <f t="shared" si="66"/>
        <v>962759.8021999998</v>
      </c>
      <c r="J243" s="111">
        <f t="shared" si="67"/>
        <v>1155311.7626399996</v>
      </c>
      <c r="K243" s="101">
        <v>19.489999999999998</v>
      </c>
      <c r="L243" s="110">
        <f t="shared" si="68"/>
        <v>481782.66519999987</v>
      </c>
      <c r="M243" s="103">
        <v>6.68</v>
      </c>
      <c r="N243" s="110">
        <f t="shared" si="69"/>
        <v>53363.714399999997</v>
      </c>
      <c r="O243" s="103">
        <v>6.02</v>
      </c>
      <c r="P243" s="110">
        <f t="shared" si="70"/>
        <v>427613.42259999999</v>
      </c>
      <c r="Q243" s="104"/>
      <c r="R243" s="104"/>
      <c r="S243" s="42">
        <f t="shared" si="56"/>
        <v>962759.8021999998</v>
      </c>
    </row>
    <row r="244" spans="1:19" ht="22.5" hidden="1" x14ac:dyDescent="0.25">
      <c r="A244" s="108">
        <v>240</v>
      </c>
      <c r="B244" s="108" t="s">
        <v>294</v>
      </c>
      <c r="C244" s="109">
        <f t="shared" si="64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65"/>
        <v>150669.74399999998</v>
      </c>
      <c r="I244" s="110">
        <f t="shared" si="66"/>
        <v>1175922.8106999998</v>
      </c>
      <c r="J244" s="111">
        <f t="shared" si="67"/>
        <v>1411107.3728399996</v>
      </c>
      <c r="K244" s="101">
        <v>19.489999999999998</v>
      </c>
      <c r="L244" s="110">
        <f t="shared" si="68"/>
        <v>600168.23849999986</v>
      </c>
      <c r="M244" s="103">
        <v>6.68</v>
      </c>
      <c r="N244" s="110">
        <f t="shared" si="69"/>
        <v>53363.714399999997</v>
      </c>
      <c r="O244" s="103">
        <v>6.02</v>
      </c>
      <c r="P244" s="110">
        <f t="shared" si="70"/>
        <v>522390.85779999994</v>
      </c>
      <c r="Q244" s="104"/>
      <c r="R244" s="104"/>
      <c r="S244" s="42">
        <f t="shared" si="56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64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65"/>
        <v>77972.987999999998</v>
      </c>
      <c r="I245" s="110">
        <f t="shared" si="66"/>
        <v>635150.25799999991</v>
      </c>
      <c r="J245" s="111">
        <f t="shared" si="67"/>
        <v>762180.30959999992</v>
      </c>
      <c r="K245" s="101">
        <v>19.489999999999998</v>
      </c>
      <c r="L245" s="110">
        <f t="shared" si="68"/>
        <v>347179.65779999999</v>
      </c>
      <c r="M245" s="103">
        <v>6.68</v>
      </c>
      <c r="N245" s="110">
        <f t="shared" si="69"/>
        <v>40906.850399999996</v>
      </c>
      <c r="O245" s="103">
        <v>6.02</v>
      </c>
      <c r="P245" s="110">
        <f t="shared" si="70"/>
        <v>247063.74979999996</v>
      </c>
      <c r="Q245" s="104"/>
      <c r="R245" s="104"/>
      <c r="S245" s="42">
        <f t="shared" si="56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64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65"/>
        <v>592393.272</v>
      </c>
      <c r="I246" s="110">
        <f t="shared" si="66"/>
        <v>4392880.2402999997</v>
      </c>
      <c r="J246" s="111">
        <f t="shared" si="67"/>
        <v>5271456.2883599997</v>
      </c>
      <c r="K246" s="101">
        <v>19.489999999999998</v>
      </c>
      <c r="L246" s="110">
        <f t="shared" si="68"/>
        <v>2027670.0206999998</v>
      </c>
      <c r="M246" s="103">
        <v>6.68</v>
      </c>
      <c r="N246" s="110">
        <f t="shared" si="69"/>
        <v>199083.70600000001</v>
      </c>
      <c r="O246" s="103">
        <v>6.02</v>
      </c>
      <c r="P246" s="110">
        <f t="shared" si="70"/>
        <v>2166126.5135999997</v>
      </c>
      <c r="Q246" s="104"/>
      <c r="R246" s="104"/>
      <c r="S246" s="42">
        <f t="shared" si="56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64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65"/>
        <v>641348.37599999993</v>
      </c>
      <c r="I247" s="110">
        <f t="shared" si="66"/>
        <v>4683584.5935999993</v>
      </c>
      <c r="J247" s="111">
        <f t="shared" si="67"/>
        <v>5620301.5123199988</v>
      </c>
      <c r="K247" s="101">
        <v>19.489999999999998</v>
      </c>
      <c r="L247" s="110">
        <f t="shared" si="68"/>
        <v>2093945.1810000003</v>
      </c>
      <c r="M247" s="103">
        <v>6.68</v>
      </c>
      <c r="N247" s="110">
        <f t="shared" si="69"/>
        <v>192085.73799999998</v>
      </c>
      <c r="O247" s="103">
        <v>6.02</v>
      </c>
      <c r="P247" s="110">
        <f t="shared" si="70"/>
        <v>2397553.6745999996</v>
      </c>
      <c r="Q247" s="104"/>
      <c r="R247" s="104"/>
      <c r="S247" s="42">
        <f t="shared" si="56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64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65"/>
        <v>707425.52399999998</v>
      </c>
      <c r="I248" s="110">
        <f t="shared" si="66"/>
        <v>5149073.2668000013</v>
      </c>
      <c r="J248" s="111">
        <f t="shared" si="67"/>
        <v>6178887.9201600011</v>
      </c>
      <c r="K248" s="101">
        <v>19.489999999999998</v>
      </c>
      <c r="L248" s="110">
        <f t="shared" si="68"/>
        <v>2288720.8348000012</v>
      </c>
      <c r="M248" s="103">
        <v>6.68</v>
      </c>
      <c r="N248" s="110">
        <f t="shared" si="69"/>
        <v>185887.36600000001</v>
      </c>
      <c r="O248" s="103">
        <v>6.02</v>
      </c>
      <c r="P248" s="110">
        <f t="shared" si="70"/>
        <v>2674465.0659999996</v>
      </c>
      <c r="Q248" s="104"/>
      <c r="R248" s="104"/>
      <c r="S248" s="42">
        <f t="shared" si="56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64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65"/>
        <v>539051.41200000001</v>
      </c>
      <c r="I249" s="110">
        <f t="shared" si="66"/>
        <v>4072175.7607999993</v>
      </c>
      <c r="J249" s="111">
        <f t="shared" si="67"/>
        <v>4886610.9129599994</v>
      </c>
      <c r="K249" s="101">
        <v>19.489999999999998</v>
      </c>
      <c r="L249" s="110">
        <f t="shared" si="68"/>
        <v>1950829.7212</v>
      </c>
      <c r="M249" s="103">
        <v>6.68</v>
      </c>
      <c r="N249" s="110">
        <f t="shared" si="69"/>
        <v>199083.70600000001</v>
      </c>
      <c r="O249" s="103">
        <v>6.02</v>
      </c>
      <c r="P249" s="110">
        <f t="shared" si="70"/>
        <v>1922262.3335999998</v>
      </c>
      <c r="Q249" s="104"/>
      <c r="R249" s="104"/>
      <c r="S249" s="42">
        <f t="shared" si="56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64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65"/>
        <v>646868.89199999999</v>
      </c>
      <c r="I250" s="110">
        <f t="shared" si="66"/>
        <v>4720401.2017999999</v>
      </c>
      <c r="J250" s="111">
        <f t="shared" si="67"/>
        <v>5664481.4421600001</v>
      </c>
      <c r="K250" s="101">
        <v>19.489999999999998</v>
      </c>
      <c r="L250" s="110">
        <f t="shared" si="68"/>
        <v>2106143.5822000005</v>
      </c>
      <c r="M250" s="103">
        <v>6.68</v>
      </c>
      <c r="N250" s="110">
        <f t="shared" si="69"/>
        <v>199083.70600000001</v>
      </c>
      <c r="O250" s="103">
        <v>6.02</v>
      </c>
      <c r="P250" s="110">
        <f t="shared" si="70"/>
        <v>2415173.9135999996</v>
      </c>
      <c r="Q250" s="104"/>
      <c r="R250" s="104"/>
      <c r="S250" s="42">
        <f t="shared" si="56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64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65"/>
        <v>151738.48800000001</v>
      </c>
      <c r="I251" s="110">
        <f t="shared" si="66"/>
        <v>1080124.8984000001</v>
      </c>
      <c r="J251" s="111">
        <f t="shared" si="67"/>
        <v>1296149.8780799999</v>
      </c>
      <c r="K251" s="101">
        <v>19.489999999999998</v>
      </c>
      <c r="L251" s="110">
        <f t="shared" si="68"/>
        <v>455579.52960000013</v>
      </c>
      <c r="M251" s="103">
        <v>6.68</v>
      </c>
      <c r="N251" s="110">
        <f t="shared" si="69"/>
        <v>40906.850399999996</v>
      </c>
      <c r="O251" s="103">
        <v>6.02</v>
      </c>
      <c r="P251" s="110">
        <f t="shared" si="70"/>
        <v>583638.51839999994</v>
      </c>
      <c r="Q251" s="104"/>
      <c r="R251" s="104"/>
      <c r="S251" s="42">
        <f t="shared" si="56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64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65"/>
        <v>206313.75599999999</v>
      </c>
      <c r="I252" s="110">
        <f t="shared" si="66"/>
        <v>1409338.5291999998</v>
      </c>
      <c r="J252" s="111">
        <f t="shared" si="67"/>
        <v>1691206.2350399997</v>
      </c>
      <c r="K252" s="101">
        <v>19.489999999999998</v>
      </c>
      <c r="L252" s="110">
        <f t="shared" si="68"/>
        <v>535778.93059999996</v>
      </c>
      <c r="M252" s="103">
        <v>6.68</v>
      </c>
      <c r="N252" s="110">
        <f t="shared" si="69"/>
        <v>40906.850399999996</v>
      </c>
      <c r="O252" s="103">
        <v>6.02</v>
      </c>
      <c r="P252" s="110">
        <f t="shared" si="70"/>
        <v>832652.74819999991</v>
      </c>
      <c r="Q252" s="104"/>
      <c r="R252" s="104"/>
      <c r="S252" s="42">
        <f t="shared" si="56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64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65"/>
        <v>489687.45600000001</v>
      </c>
      <c r="I253" s="110">
        <f t="shared" si="66"/>
        <v>3973063.1257999996</v>
      </c>
      <c r="J253" s="111">
        <f t="shared" si="67"/>
        <v>4767675.7509599989</v>
      </c>
      <c r="K253" s="101">
        <v>19.489999999999998</v>
      </c>
      <c r="L253" s="110">
        <f t="shared" si="68"/>
        <v>2161277.2839999995</v>
      </c>
      <c r="M253" s="103">
        <v>6.68</v>
      </c>
      <c r="N253" s="110">
        <f t="shared" si="69"/>
        <v>230303.48759999999</v>
      </c>
      <c r="O253" s="103">
        <v>6.02</v>
      </c>
      <c r="P253" s="110">
        <f t="shared" si="70"/>
        <v>1581482.3541999999</v>
      </c>
      <c r="Q253" s="104"/>
      <c r="R253" s="104"/>
      <c r="S253" s="42">
        <f t="shared" si="56"/>
        <v>3973063.1257999996</v>
      </c>
    </row>
    <row r="254" spans="1:19" ht="22.5" hidden="1" x14ac:dyDescent="0.25">
      <c r="A254" s="108">
        <v>250</v>
      </c>
      <c r="B254" s="108" t="s">
        <v>43</v>
      </c>
      <c r="C254" s="109">
        <f t="shared" si="64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65"/>
        <v>372812.39999999997</v>
      </c>
      <c r="I254" s="110">
        <f t="shared" si="66"/>
        <v>2764258.8632999999</v>
      </c>
      <c r="J254" s="111">
        <f t="shared" si="67"/>
        <v>3317110.6359599996</v>
      </c>
      <c r="K254" s="101">
        <v>19.489999999999998</v>
      </c>
      <c r="L254" s="110">
        <f t="shared" si="68"/>
        <v>1282199.7393</v>
      </c>
      <c r="M254" s="103">
        <v>6.68</v>
      </c>
      <c r="N254" s="110">
        <f t="shared" si="69"/>
        <v>79196.0092</v>
      </c>
      <c r="O254" s="103">
        <v>6.02</v>
      </c>
      <c r="P254" s="110">
        <f t="shared" si="70"/>
        <v>1402863.1147999999</v>
      </c>
      <c r="Q254" s="104"/>
      <c r="R254" s="104"/>
      <c r="S254" s="42">
        <f t="shared" si="56"/>
        <v>2764258.8632999999</v>
      </c>
    </row>
    <row r="255" spans="1:19" ht="22.5" hidden="1" x14ac:dyDescent="0.25">
      <c r="A255" s="108">
        <v>251</v>
      </c>
      <c r="B255" s="108" t="s">
        <v>44</v>
      </c>
      <c r="C255" s="109">
        <f t="shared" si="64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65"/>
        <v>522136.44</v>
      </c>
      <c r="I255" s="110">
        <f t="shared" si="66"/>
        <v>3662032.1463000001</v>
      </c>
      <c r="J255" s="111">
        <f t="shared" si="67"/>
        <v>4394438.5755599998</v>
      </c>
      <c r="K255" s="101">
        <v>19.489999999999998</v>
      </c>
      <c r="L255" s="110">
        <f t="shared" si="68"/>
        <v>1497305.0223000003</v>
      </c>
      <c r="M255" s="103">
        <v>6.68</v>
      </c>
      <c r="N255" s="110">
        <f t="shared" si="69"/>
        <v>79196.0092</v>
      </c>
      <c r="O255" s="103">
        <v>6.02</v>
      </c>
      <c r="P255" s="110">
        <f t="shared" si="70"/>
        <v>2085531.1147999999</v>
      </c>
      <c r="Q255" s="104"/>
      <c r="R255" s="104"/>
      <c r="S255" s="42">
        <f t="shared" si="56"/>
        <v>3662032.1463000001</v>
      </c>
    </row>
    <row r="256" spans="1:19" hidden="1" x14ac:dyDescent="0.25">
      <c r="A256" s="108">
        <v>252</v>
      </c>
      <c r="B256" s="108" t="s">
        <v>46</v>
      </c>
      <c r="C256" s="109">
        <f t="shared" si="64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65"/>
        <v>238661.72399999999</v>
      </c>
      <c r="I256" s="110">
        <f t="shared" si="66"/>
        <v>1842851.3449999997</v>
      </c>
      <c r="J256" s="111">
        <f t="shared" si="67"/>
        <v>2211421.6139999996</v>
      </c>
      <c r="K256" s="101">
        <v>19.489999999999998</v>
      </c>
      <c r="L256" s="110">
        <f t="shared" si="68"/>
        <v>924584.16099999985</v>
      </c>
      <c r="M256" s="103">
        <v>6.68</v>
      </c>
      <c r="N256" s="110">
        <f t="shared" si="69"/>
        <v>66425.986799999999</v>
      </c>
      <c r="O256" s="103">
        <v>6.02</v>
      </c>
      <c r="P256" s="110">
        <f t="shared" si="70"/>
        <v>851841.19719999982</v>
      </c>
      <c r="Q256" s="104"/>
      <c r="R256" s="104"/>
      <c r="S256" s="42">
        <f t="shared" si="56"/>
        <v>1842851.3449999997</v>
      </c>
    </row>
    <row r="257" spans="1:19" ht="22.5" hidden="1" x14ac:dyDescent="0.25">
      <c r="A257" s="108">
        <v>253</v>
      </c>
      <c r="B257" s="108" t="s">
        <v>47</v>
      </c>
      <c r="C257" s="109">
        <f t="shared" si="64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65"/>
        <v>313323.74400000001</v>
      </c>
      <c r="I257" s="110">
        <f t="shared" si="66"/>
        <v>2291737.9864999996</v>
      </c>
      <c r="J257" s="111">
        <f t="shared" si="67"/>
        <v>2750085.5837999997</v>
      </c>
      <c r="K257" s="101">
        <v>19.489999999999998</v>
      </c>
      <c r="L257" s="110">
        <f t="shared" si="68"/>
        <v>1032136.8024999999</v>
      </c>
      <c r="M257" s="103">
        <v>6.68</v>
      </c>
      <c r="N257" s="110">
        <f t="shared" si="69"/>
        <v>66425.986799999999</v>
      </c>
      <c r="O257" s="103">
        <v>6.02</v>
      </c>
      <c r="P257" s="110">
        <f t="shared" si="70"/>
        <v>1193175.1971999998</v>
      </c>
      <c r="Q257" s="104"/>
      <c r="R257" s="104"/>
      <c r="S257" s="42">
        <f t="shared" si="56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64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65"/>
        <v>233569.5</v>
      </c>
      <c r="I258" s="110">
        <f t="shared" si="66"/>
        <v>1752889.7160999998</v>
      </c>
      <c r="J258" s="111">
        <f t="shared" si="67"/>
        <v>2103467.6593199996</v>
      </c>
      <c r="K258" s="101">
        <v>19.489999999999998</v>
      </c>
      <c r="L258" s="110">
        <f t="shared" si="68"/>
        <v>832631.70529999991</v>
      </c>
      <c r="M258" s="103">
        <v>6.68</v>
      </c>
      <c r="N258" s="110">
        <f t="shared" si="69"/>
        <v>57669.909599999992</v>
      </c>
      <c r="O258" s="103">
        <v>6.02</v>
      </c>
      <c r="P258" s="110">
        <f t="shared" si="70"/>
        <v>862588.10119999992</v>
      </c>
      <c r="Q258" s="104"/>
      <c r="R258" s="104"/>
      <c r="S258" s="42">
        <f t="shared" si="56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64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65"/>
        <v>308231.52</v>
      </c>
      <c r="I259" s="110">
        <f t="shared" si="66"/>
        <v>2201776.3575999998</v>
      </c>
      <c r="J259" s="111">
        <f t="shared" si="67"/>
        <v>2642131.6291199997</v>
      </c>
      <c r="K259" s="101">
        <v>19.489999999999998</v>
      </c>
      <c r="L259" s="110">
        <f t="shared" si="68"/>
        <v>940184.34680000006</v>
      </c>
      <c r="M259" s="103">
        <v>6.68</v>
      </c>
      <c r="N259" s="110">
        <f t="shared" si="69"/>
        <v>57669.909599999992</v>
      </c>
      <c r="O259" s="103">
        <v>6.02</v>
      </c>
      <c r="P259" s="110">
        <f t="shared" si="70"/>
        <v>1203922.1011999999</v>
      </c>
      <c r="Q259" s="104"/>
      <c r="R259" s="104"/>
      <c r="S259" s="42">
        <f t="shared" si="56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64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65"/>
        <v>432548.81999999995</v>
      </c>
      <c r="I260" s="110">
        <f t="shared" si="66"/>
        <v>3515229.639299999</v>
      </c>
      <c r="J260" s="111">
        <f t="shared" si="67"/>
        <v>4218275.5671599982</v>
      </c>
      <c r="K260" s="101">
        <v>19.489999999999998</v>
      </c>
      <c r="L260" s="110">
        <f t="shared" si="68"/>
        <v>1916531.0242999988</v>
      </c>
      <c r="M260" s="103">
        <v>6.68</v>
      </c>
      <c r="N260" s="110">
        <f t="shared" si="69"/>
        <v>209675.7812</v>
      </c>
      <c r="O260" s="103">
        <v>6.02</v>
      </c>
      <c r="P260" s="110">
        <f t="shared" si="70"/>
        <v>1389022.8337999999</v>
      </c>
      <c r="Q260" s="104"/>
      <c r="R260" s="104"/>
      <c r="S260" s="42">
        <f t="shared" ref="S260:S292" si="71">I260-R260</f>
        <v>3515229.639299999</v>
      </c>
    </row>
    <row r="261" spans="1:19" ht="22.5" hidden="1" x14ac:dyDescent="0.25">
      <c r="A261" s="108">
        <v>257</v>
      </c>
      <c r="B261" s="108" t="s">
        <v>51</v>
      </c>
      <c r="C261" s="109">
        <f t="shared" si="64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65"/>
        <v>158683.52399999998</v>
      </c>
      <c r="I261" s="110">
        <f t="shared" si="66"/>
        <v>1169035.7700999996</v>
      </c>
      <c r="J261" s="111">
        <f t="shared" si="67"/>
        <v>1402842.9241199994</v>
      </c>
      <c r="K261" s="101">
        <v>19.489999999999998</v>
      </c>
      <c r="L261" s="110">
        <f t="shared" si="68"/>
        <v>532033.53729999973</v>
      </c>
      <c r="M261" s="103">
        <v>6.68</v>
      </c>
      <c r="N261" s="110">
        <f t="shared" si="69"/>
        <v>53363.714399999997</v>
      </c>
      <c r="O261" s="103">
        <v>6.02</v>
      </c>
      <c r="P261" s="110">
        <f t="shared" si="70"/>
        <v>583638.51839999994</v>
      </c>
      <c r="Q261" s="104"/>
      <c r="R261" s="104"/>
      <c r="S261" s="42">
        <f t="shared" si="71"/>
        <v>1169035.7700999996</v>
      </c>
    </row>
    <row r="262" spans="1:19" ht="22.5" hidden="1" x14ac:dyDescent="0.25">
      <c r="A262" s="108">
        <v>258</v>
      </c>
      <c r="B262" s="108" t="s">
        <v>52</v>
      </c>
      <c r="C262" s="109">
        <f t="shared" ref="C262:C292" si="72">G262-D262-E262-F262</f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ref="H262:H292" si="73">G262*1.2</f>
        <v>176628</v>
      </c>
      <c r="I262" s="110">
        <f t="shared" ref="I262:I292" si="74">L262+N262+P262</f>
        <v>1276825.5017000001</v>
      </c>
      <c r="J262" s="111">
        <f t="shared" ref="J262:J292" si="75">I262*1.2</f>
        <v>1532190.60204</v>
      </c>
      <c r="K262" s="101">
        <v>19.489999999999998</v>
      </c>
      <c r="L262" s="110">
        <f t="shared" ref="L262:L292" si="76">C262*K262</f>
        <v>557742.79630000016</v>
      </c>
      <c r="M262" s="103">
        <v>6.68</v>
      </c>
      <c r="N262" s="110">
        <f t="shared" ref="N262:N292" si="77">D262*M262</f>
        <v>53363.714399999997</v>
      </c>
      <c r="O262" s="103">
        <v>6.02</v>
      </c>
      <c r="P262" s="110">
        <f t="shared" ref="P262:P292" si="78">E262*O262</f>
        <v>665718.99099999992</v>
      </c>
      <c r="Q262" s="104"/>
      <c r="R262" s="104"/>
      <c r="S262" s="42">
        <f t="shared" si="71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si="72"/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si="73"/>
        <v>40145.315999999999</v>
      </c>
      <c r="I263" s="110">
        <f t="shared" si="74"/>
        <v>317113.20039999997</v>
      </c>
      <c r="J263" s="111">
        <f t="shared" si="75"/>
        <v>380535.84047999996</v>
      </c>
      <c r="K263" s="101">
        <v>19.489999999999998</v>
      </c>
      <c r="L263" s="110">
        <f t="shared" si="76"/>
        <v>164903.72059999997</v>
      </c>
      <c r="M263" s="103">
        <v>6.68</v>
      </c>
      <c r="N263" s="110">
        <f t="shared" si="77"/>
        <v>17698.66</v>
      </c>
      <c r="O263" s="103">
        <v>6.02</v>
      </c>
      <c r="P263" s="110">
        <f t="shared" si="78"/>
        <v>134510.8198</v>
      </c>
      <c r="Q263" s="104"/>
      <c r="R263" s="104"/>
      <c r="S263" s="42">
        <f t="shared" si="71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72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73"/>
        <v>43178.076000000001</v>
      </c>
      <c r="I264" s="110">
        <f t="shared" si="74"/>
        <v>335523.5634000001</v>
      </c>
      <c r="J264" s="111">
        <f t="shared" si="75"/>
        <v>402628.2760800001</v>
      </c>
      <c r="K264" s="101">
        <v>19.489999999999998</v>
      </c>
      <c r="L264" s="110">
        <f t="shared" si="76"/>
        <v>169530.25680000012</v>
      </c>
      <c r="M264" s="103">
        <v>6.68</v>
      </c>
      <c r="N264" s="110">
        <f t="shared" si="77"/>
        <v>17683.563199999997</v>
      </c>
      <c r="O264" s="103">
        <v>6.02</v>
      </c>
      <c r="P264" s="110">
        <f t="shared" si="78"/>
        <v>148309.74339999998</v>
      </c>
      <c r="Q264" s="104"/>
      <c r="R264" s="104"/>
      <c r="S264" s="42">
        <f t="shared" si="71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72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73"/>
        <v>50782.332000000002</v>
      </c>
      <c r="I265" s="110">
        <f t="shared" si="74"/>
        <v>385943.79709999997</v>
      </c>
      <c r="J265" s="111">
        <f t="shared" si="75"/>
        <v>463132.55651999993</v>
      </c>
      <c r="K265" s="101">
        <v>19.489999999999998</v>
      </c>
      <c r="L265" s="110">
        <f t="shared" si="76"/>
        <v>187133.42989999996</v>
      </c>
      <c r="M265" s="103">
        <v>6.68</v>
      </c>
      <c r="N265" s="110">
        <f t="shared" si="77"/>
        <v>18758.909599999999</v>
      </c>
      <c r="O265" s="103">
        <v>6.02</v>
      </c>
      <c r="P265" s="110">
        <f t="shared" si="78"/>
        <v>180051.45759999999</v>
      </c>
      <c r="Q265" s="104"/>
      <c r="R265" s="104"/>
      <c r="S265" s="42">
        <f t="shared" si="71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72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73"/>
        <v>45025.248</v>
      </c>
      <c r="I266" s="110">
        <f t="shared" si="74"/>
        <v>341115.07940000005</v>
      </c>
      <c r="J266" s="111">
        <f t="shared" si="75"/>
        <v>409338.09528000007</v>
      </c>
      <c r="K266" s="101">
        <v>19.489999999999998</v>
      </c>
      <c r="L266" s="110">
        <f t="shared" si="76"/>
        <v>164524.05540000004</v>
      </c>
      <c r="M266" s="103">
        <v>6.68</v>
      </c>
      <c r="N266" s="110">
        <f t="shared" si="77"/>
        <v>15505.215199999999</v>
      </c>
      <c r="O266" s="103">
        <v>6.02</v>
      </c>
      <c r="P266" s="110">
        <f t="shared" si="78"/>
        <v>161085.80879999997</v>
      </c>
      <c r="Q266" s="104"/>
      <c r="R266" s="104"/>
      <c r="S266" s="42">
        <f t="shared" si="71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72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73"/>
        <v>48478.835999999996</v>
      </c>
      <c r="I267" s="110">
        <f t="shared" si="74"/>
        <v>367310.80249999999</v>
      </c>
      <c r="J267" s="111">
        <f t="shared" si="75"/>
        <v>440772.96299999999</v>
      </c>
      <c r="K267" s="101">
        <v>19.489999999999998</v>
      </c>
      <c r="L267" s="110">
        <f t="shared" si="76"/>
        <v>177057.87949999998</v>
      </c>
      <c r="M267" s="103">
        <v>6.68</v>
      </c>
      <c r="N267" s="110">
        <f t="shared" si="77"/>
        <v>17608.413199999999</v>
      </c>
      <c r="O267" s="103">
        <v>6.02</v>
      </c>
      <c r="P267" s="110">
        <f t="shared" si="78"/>
        <v>172644.5098</v>
      </c>
      <c r="Q267" s="104"/>
      <c r="R267" s="104"/>
      <c r="S267" s="42">
        <f t="shared" si="71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72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73"/>
        <v>89702.87999999999</v>
      </c>
      <c r="I268" s="110">
        <f t="shared" si="74"/>
        <v>703914.19419999979</v>
      </c>
      <c r="J268" s="111">
        <f t="shared" si="75"/>
        <v>844697.03303999978</v>
      </c>
      <c r="K268" s="101">
        <v>19.489999999999998</v>
      </c>
      <c r="L268" s="110">
        <f t="shared" si="76"/>
        <v>362261.01979999989</v>
      </c>
      <c r="M268" s="103">
        <v>6.68</v>
      </c>
      <c r="N268" s="110">
        <f t="shared" si="77"/>
        <v>35804.666399999995</v>
      </c>
      <c r="O268" s="103">
        <v>6.02</v>
      </c>
      <c r="P268" s="110">
        <f t="shared" si="78"/>
        <v>305848.50799999997</v>
      </c>
      <c r="Q268" s="104"/>
      <c r="R268" s="104"/>
      <c r="S268" s="42">
        <f t="shared" si="71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72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73"/>
        <v>121130.23199999999</v>
      </c>
      <c r="I269" s="110">
        <f t="shared" si="74"/>
        <v>922915.10649999999</v>
      </c>
      <c r="J269" s="111">
        <f t="shared" si="75"/>
        <v>1107498.1277999999</v>
      </c>
      <c r="K269" s="101">
        <v>19.489999999999998</v>
      </c>
      <c r="L269" s="110">
        <f t="shared" si="76"/>
        <v>450354.06570000009</v>
      </c>
      <c r="M269" s="103">
        <v>6.68</v>
      </c>
      <c r="N269" s="110">
        <f t="shared" si="77"/>
        <v>40431.835599999999</v>
      </c>
      <c r="O269" s="103">
        <v>6.02</v>
      </c>
      <c r="P269" s="110">
        <f t="shared" si="78"/>
        <v>432129.20519999991</v>
      </c>
      <c r="Q269" s="104"/>
      <c r="R269" s="104"/>
      <c r="S269" s="42">
        <f t="shared" si="71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72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73"/>
        <v>73748.436000000002</v>
      </c>
      <c r="I270" s="110">
        <f t="shared" si="74"/>
        <v>590602.88769999996</v>
      </c>
      <c r="J270" s="111">
        <f t="shared" si="75"/>
        <v>708723.46523999993</v>
      </c>
      <c r="K270" s="101">
        <v>19.489999999999998</v>
      </c>
      <c r="L270" s="110">
        <f t="shared" si="76"/>
        <v>315455.97969999997</v>
      </c>
      <c r="M270" s="103">
        <v>6.68</v>
      </c>
      <c r="N270" s="110">
        <f t="shared" si="77"/>
        <v>26441.444</v>
      </c>
      <c r="O270" s="103">
        <v>6.02</v>
      </c>
      <c r="P270" s="110">
        <f t="shared" si="78"/>
        <v>248705.46399999998</v>
      </c>
      <c r="Q270" s="104"/>
      <c r="R270" s="104"/>
      <c r="S270" s="42">
        <f t="shared" si="71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72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73"/>
        <v>77495.315999999992</v>
      </c>
      <c r="I271" s="110">
        <f t="shared" si="74"/>
        <v>613130.25219999987</v>
      </c>
      <c r="J271" s="111">
        <f t="shared" si="75"/>
        <v>735756.30263999978</v>
      </c>
      <c r="K271" s="101">
        <v>19.489999999999998</v>
      </c>
      <c r="L271" s="110">
        <f t="shared" si="76"/>
        <v>320853.73519999988</v>
      </c>
      <c r="M271" s="103">
        <v>6.68</v>
      </c>
      <c r="N271" s="110">
        <f t="shared" si="77"/>
        <v>26441.444</v>
      </c>
      <c r="O271" s="103">
        <v>6.02</v>
      </c>
      <c r="P271" s="110">
        <f t="shared" si="78"/>
        <v>265835.07299999997</v>
      </c>
      <c r="Q271" s="104"/>
      <c r="R271" s="104"/>
      <c r="S271" s="42">
        <f t="shared" si="71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72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73"/>
        <v>69387.792000000001</v>
      </c>
      <c r="I272" s="110">
        <f t="shared" si="74"/>
        <v>561667.88890000014</v>
      </c>
      <c r="J272" s="111">
        <f t="shared" si="75"/>
        <v>674001.46668000019</v>
      </c>
      <c r="K272" s="101">
        <v>19.489999999999998</v>
      </c>
      <c r="L272" s="110">
        <f t="shared" si="76"/>
        <v>305606.51330000011</v>
      </c>
      <c r="M272" s="103">
        <v>6.68</v>
      </c>
      <c r="N272" s="110">
        <f t="shared" si="77"/>
        <v>23891.8884</v>
      </c>
      <c r="O272" s="103">
        <v>6.02</v>
      </c>
      <c r="P272" s="110">
        <f t="shared" si="78"/>
        <v>232169.48719999997</v>
      </c>
      <c r="Q272" s="104"/>
      <c r="R272" s="104"/>
      <c r="S272" s="42">
        <f t="shared" si="71"/>
        <v>561667.88890000014</v>
      </c>
    </row>
    <row r="273" spans="1:19" ht="22.5" hidden="1" x14ac:dyDescent="0.25">
      <c r="A273" s="108">
        <v>269</v>
      </c>
      <c r="B273" s="108" t="s">
        <v>305</v>
      </c>
      <c r="C273" s="109">
        <f t="shared" si="72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73"/>
        <v>24932.1</v>
      </c>
      <c r="I273" s="110">
        <f t="shared" si="74"/>
        <v>194788.1894</v>
      </c>
      <c r="J273" s="111">
        <f t="shared" si="75"/>
        <v>233745.82728</v>
      </c>
      <c r="K273" s="101">
        <v>19.489999999999998</v>
      </c>
      <c r="L273" s="110">
        <f t="shared" si="76"/>
        <v>99966.548800000004</v>
      </c>
      <c r="M273" s="103">
        <v>6.68</v>
      </c>
      <c r="N273" s="110">
        <f t="shared" si="77"/>
        <v>6304.5839999999998</v>
      </c>
      <c r="O273" s="103">
        <v>6.02</v>
      </c>
      <c r="P273" s="110">
        <f t="shared" si="78"/>
        <v>88517.056599999996</v>
      </c>
      <c r="Q273" s="104"/>
      <c r="R273" s="104"/>
      <c r="S273" s="42">
        <f t="shared" si="71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72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73"/>
        <v>140042.84399999998</v>
      </c>
      <c r="I274" s="110">
        <f t="shared" si="74"/>
        <v>1106126.0381999998</v>
      </c>
      <c r="J274" s="111">
        <f t="shared" si="75"/>
        <v>1327351.2458399998</v>
      </c>
      <c r="K274" s="101">
        <v>19.489999999999998</v>
      </c>
      <c r="L274" s="110">
        <f t="shared" si="76"/>
        <v>576196.51299999992</v>
      </c>
      <c r="M274" s="103">
        <v>6.68</v>
      </c>
      <c r="N274" s="110">
        <f t="shared" si="77"/>
        <v>54196.376399999994</v>
      </c>
      <c r="O274" s="103">
        <v>6.02</v>
      </c>
      <c r="P274" s="110">
        <f t="shared" si="78"/>
        <v>475733.14879999997</v>
      </c>
      <c r="Q274" s="104"/>
      <c r="R274" s="104"/>
      <c r="S274" s="42">
        <f t="shared" si="71"/>
        <v>1106126.0381999998</v>
      </c>
    </row>
    <row r="275" spans="1:19" hidden="1" x14ac:dyDescent="0.25">
      <c r="A275" s="108">
        <v>271</v>
      </c>
      <c r="B275" s="108" t="s">
        <v>307</v>
      </c>
      <c r="C275" s="109">
        <f t="shared" si="72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73"/>
        <v>46501.655999999995</v>
      </c>
      <c r="I275" s="110">
        <f t="shared" si="74"/>
        <v>402254.24199999985</v>
      </c>
      <c r="J275" s="111">
        <f t="shared" si="75"/>
        <v>482705.09039999981</v>
      </c>
      <c r="K275" s="101">
        <v>19.489999999999998</v>
      </c>
      <c r="L275" s="110">
        <f t="shared" si="76"/>
        <v>240766.98639999991</v>
      </c>
      <c r="M275" s="103">
        <v>6.68</v>
      </c>
      <c r="N275" s="110">
        <f t="shared" si="77"/>
        <v>26023.409599999999</v>
      </c>
      <c r="O275" s="103">
        <v>6.02</v>
      </c>
      <c r="P275" s="110">
        <f t="shared" si="78"/>
        <v>135463.84599999999</v>
      </c>
      <c r="Q275" s="104"/>
      <c r="R275" s="104"/>
      <c r="S275" s="42">
        <f t="shared" si="71"/>
        <v>402254.24199999985</v>
      </c>
    </row>
    <row r="276" spans="1:19" hidden="1" x14ac:dyDescent="0.25">
      <c r="A276" s="108">
        <v>272</v>
      </c>
      <c r="B276" s="108" t="s">
        <v>308</v>
      </c>
      <c r="C276" s="109">
        <f t="shared" si="72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73"/>
        <v>47976.24</v>
      </c>
      <c r="I276" s="110">
        <f t="shared" si="74"/>
        <v>410981.18</v>
      </c>
      <c r="J276" s="111">
        <f t="shared" si="75"/>
        <v>493177.41599999997</v>
      </c>
      <c r="K276" s="101">
        <v>19.489999999999998</v>
      </c>
      <c r="L276" s="110">
        <f t="shared" si="76"/>
        <v>242673.88800000001</v>
      </c>
      <c r="M276" s="103">
        <v>6.68</v>
      </c>
      <c r="N276" s="110">
        <f t="shared" si="77"/>
        <v>26140.175999999999</v>
      </c>
      <c r="O276" s="103">
        <v>6.02</v>
      </c>
      <c r="P276" s="110">
        <f t="shared" si="78"/>
        <v>142167.11599999998</v>
      </c>
      <c r="Q276" s="104"/>
      <c r="R276" s="104"/>
      <c r="S276" s="42">
        <f t="shared" si="71"/>
        <v>410981.18</v>
      </c>
    </row>
    <row r="277" spans="1:19" hidden="1" x14ac:dyDescent="0.25">
      <c r="A277" s="108">
        <v>273</v>
      </c>
      <c r="B277" s="108" t="s">
        <v>309</v>
      </c>
      <c r="C277" s="109">
        <f t="shared" si="72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73"/>
        <v>51086.544000000002</v>
      </c>
      <c r="I277" s="110">
        <f t="shared" si="74"/>
        <v>430448.87559999997</v>
      </c>
      <c r="J277" s="111">
        <f t="shared" si="75"/>
        <v>516538.65071999992</v>
      </c>
      <c r="K277" s="101">
        <v>19.489999999999998</v>
      </c>
      <c r="L277" s="110">
        <f t="shared" si="76"/>
        <v>248278.82219999997</v>
      </c>
      <c r="M277" s="103">
        <v>6.68</v>
      </c>
      <c r="N277" s="110">
        <f t="shared" si="77"/>
        <v>26045.3868</v>
      </c>
      <c r="O277" s="103">
        <v>6.02</v>
      </c>
      <c r="P277" s="110">
        <f t="shared" si="78"/>
        <v>156124.6666</v>
      </c>
      <c r="Q277" s="104"/>
      <c r="R277" s="104"/>
      <c r="S277" s="42">
        <f t="shared" si="71"/>
        <v>430448.87559999997</v>
      </c>
    </row>
    <row r="278" spans="1:19" hidden="1" x14ac:dyDescent="0.25">
      <c r="A278" s="108">
        <v>274</v>
      </c>
      <c r="B278" s="108" t="s">
        <v>310</v>
      </c>
      <c r="C278" s="109">
        <f t="shared" si="72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73"/>
        <v>52219.752</v>
      </c>
      <c r="I278" s="110">
        <f t="shared" si="74"/>
        <v>436634.07819999993</v>
      </c>
      <c r="J278" s="111">
        <f t="shared" si="75"/>
        <v>523960.89383999992</v>
      </c>
      <c r="K278" s="101">
        <v>19.489999999999998</v>
      </c>
      <c r="L278" s="110">
        <f t="shared" si="76"/>
        <v>249002.68079999994</v>
      </c>
      <c r="M278" s="103">
        <v>6.68</v>
      </c>
      <c r="N278" s="110">
        <f t="shared" si="77"/>
        <v>26045.3868</v>
      </c>
      <c r="O278" s="103">
        <v>6.02</v>
      </c>
      <c r="P278" s="110">
        <f t="shared" si="78"/>
        <v>161586.01059999998</v>
      </c>
      <c r="Q278" s="104"/>
      <c r="R278" s="104"/>
      <c r="S278" s="42">
        <f t="shared" si="71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72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73"/>
        <v>53991.9</v>
      </c>
      <c r="I279" s="110">
        <f t="shared" si="74"/>
        <v>447329.31779999996</v>
      </c>
      <c r="J279" s="111">
        <f t="shared" si="75"/>
        <v>536795.18135999993</v>
      </c>
      <c r="K279" s="101">
        <v>19.489999999999998</v>
      </c>
      <c r="L279" s="110">
        <f t="shared" si="76"/>
        <v>251617.45919999995</v>
      </c>
      <c r="M279" s="103">
        <v>6.68</v>
      </c>
      <c r="N279" s="110">
        <f t="shared" si="77"/>
        <v>26023.409599999999</v>
      </c>
      <c r="O279" s="103">
        <v>6.02</v>
      </c>
      <c r="P279" s="110">
        <f t="shared" si="78"/>
        <v>169688.44899999999</v>
      </c>
      <c r="Q279" s="104"/>
      <c r="R279" s="104"/>
      <c r="S279" s="42">
        <f t="shared" si="71"/>
        <v>447329.31779999996</v>
      </c>
    </row>
    <row r="280" spans="1:19" hidden="1" x14ac:dyDescent="0.25">
      <c r="A280" s="108">
        <v>276</v>
      </c>
      <c r="B280" s="108" t="s">
        <v>56</v>
      </c>
      <c r="C280" s="109">
        <f t="shared" si="72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73"/>
        <v>5345.8440000000001</v>
      </c>
      <c r="I280" s="110">
        <f t="shared" si="74"/>
        <v>51248.049999999988</v>
      </c>
      <c r="J280" s="111">
        <f t="shared" si="75"/>
        <v>61497.659999999982</v>
      </c>
      <c r="K280" s="101">
        <v>19.489999999999998</v>
      </c>
      <c r="L280" s="110">
        <f t="shared" si="76"/>
        <v>34680.505999999994</v>
      </c>
      <c r="M280" s="103">
        <v>6.68</v>
      </c>
      <c r="N280" s="110">
        <f t="shared" si="77"/>
        <v>4668.0507999999991</v>
      </c>
      <c r="O280" s="103">
        <v>6.02</v>
      </c>
      <c r="P280" s="110">
        <f t="shared" si="78"/>
        <v>11899.493199999999</v>
      </c>
      <c r="Q280" s="104"/>
      <c r="R280" s="104"/>
      <c r="S280" s="42">
        <f t="shared" si="71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72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73"/>
        <v>20626.092000000001</v>
      </c>
      <c r="I281" s="110">
        <f t="shared" si="74"/>
        <v>147899.9019</v>
      </c>
      <c r="J281" s="111">
        <f t="shared" si="75"/>
        <v>177479.88227999999</v>
      </c>
      <c r="K281" s="101">
        <v>19.489999999999998</v>
      </c>
      <c r="L281" s="110">
        <f t="shared" si="76"/>
        <v>63679.87190000002</v>
      </c>
      <c r="M281" s="103">
        <v>6.68</v>
      </c>
      <c r="N281" s="110">
        <f t="shared" si="77"/>
        <v>4200.3839999999991</v>
      </c>
      <c r="O281" s="103">
        <v>6.02</v>
      </c>
      <c r="P281" s="110">
        <f t="shared" si="78"/>
        <v>80019.645999999993</v>
      </c>
      <c r="Q281" s="104"/>
      <c r="R281" s="104"/>
      <c r="S281" s="42">
        <f t="shared" si="71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72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73"/>
        <v>13380.912</v>
      </c>
      <c r="I282" s="110">
        <f t="shared" si="74"/>
        <v>102937.0815</v>
      </c>
      <c r="J282" s="111">
        <f t="shared" si="75"/>
        <v>123524.4978</v>
      </c>
      <c r="K282" s="101">
        <v>19.489999999999998</v>
      </c>
      <c r="L282" s="110">
        <f t="shared" si="76"/>
        <v>51217.186300000008</v>
      </c>
      <c r="M282" s="103">
        <v>6.68</v>
      </c>
      <c r="N282" s="110">
        <f t="shared" si="77"/>
        <v>4170.9251999999997</v>
      </c>
      <c r="O282" s="103">
        <v>6.02</v>
      </c>
      <c r="P282" s="110">
        <f t="shared" si="78"/>
        <v>47548.969999999994</v>
      </c>
      <c r="Q282" s="104"/>
      <c r="R282" s="104"/>
      <c r="S282" s="42">
        <f t="shared" si="71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72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73"/>
        <v>714766.04399999999</v>
      </c>
      <c r="I283" s="110">
        <f t="shared" si="74"/>
        <v>5124990.0347000007</v>
      </c>
      <c r="J283" s="111">
        <f t="shared" si="75"/>
        <v>6149988.0416400004</v>
      </c>
      <c r="K283" s="101">
        <v>19.489999999999998</v>
      </c>
      <c r="L283" s="110">
        <f t="shared" si="76"/>
        <v>2199705.5221000006</v>
      </c>
      <c r="M283" s="103">
        <v>6.68</v>
      </c>
      <c r="N283" s="110">
        <f t="shared" si="77"/>
        <v>192085.73799999998</v>
      </c>
      <c r="O283" s="103">
        <v>6.02</v>
      </c>
      <c r="P283" s="110">
        <f t="shared" si="78"/>
        <v>2733198.7745999997</v>
      </c>
      <c r="Q283" s="104"/>
      <c r="R283" s="104"/>
      <c r="S283" s="42">
        <f t="shared" si="71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72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73"/>
        <v>390914.20800000004</v>
      </c>
      <c r="I284" s="110">
        <f t="shared" si="74"/>
        <v>2998111.5141000003</v>
      </c>
      <c r="J284" s="111">
        <f t="shared" si="75"/>
        <v>3597733.8169200001</v>
      </c>
      <c r="K284" s="101">
        <v>19.489999999999998</v>
      </c>
      <c r="L284" s="110">
        <f t="shared" si="76"/>
        <v>1476764.5113000004</v>
      </c>
      <c r="M284" s="103">
        <v>6.68</v>
      </c>
      <c r="N284" s="110">
        <f t="shared" si="77"/>
        <v>165971.2132</v>
      </c>
      <c r="O284" s="103">
        <v>6.02</v>
      </c>
      <c r="P284" s="110">
        <f t="shared" si="78"/>
        <v>1355375.7896</v>
      </c>
      <c r="Q284" s="104"/>
      <c r="R284" s="104"/>
      <c r="S284" s="42">
        <f t="shared" si="71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72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73"/>
        <v>3970.404</v>
      </c>
      <c r="I285" s="110">
        <f t="shared" si="74"/>
        <v>25541.176800000001</v>
      </c>
      <c r="J285" s="111">
        <f t="shared" si="75"/>
        <v>30649.41216</v>
      </c>
      <c r="K285" s="101">
        <v>19.489999999999998</v>
      </c>
      <c r="L285" s="110">
        <f t="shared" si="76"/>
        <v>8013.5084000000052</v>
      </c>
      <c r="M285" s="103">
        <v>6.68</v>
      </c>
      <c r="N285" s="110">
        <f t="shared" si="77"/>
        <v>856.84360000000004</v>
      </c>
      <c r="O285" s="103">
        <v>6.02</v>
      </c>
      <c r="P285" s="110">
        <f t="shared" si="78"/>
        <v>16670.824799999999</v>
      </c>
      <c r="Q285" s="104"/>
      <c r="R285" s="104"/>
      <c r="S285" s="42">
        <f t="shared" si="71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72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73"/>
        <v>503082.25199999998</v>
      </c>
      <c r="I286" s="110">
        <f t="shared" si="74"/>
        <v>3345147.3647999996</v>
      </c>
      <c r="J286" s="111">
        <f t="shared" si="75"/>
        <v>4014176.8377599996</v>
      </c>
      <c r="K286" s="101">
        <v>19.489999999999998</v>
      </c>
      <c r="L286" s="110">
        <f t="shared" si="76"/>
        <v>1164255.8093999999</v>
      </c>
      <c r="M286" s="103">
        <v>6.68</v>
      </c>
      <c r="N286" s="110">
        <f t="shared" si="77"/>
        <v>169091.77519999997</v>
      </c>
      <c r="O286" s="103">
        <v>6.02</v>
      </c>
      <c r="P286" s="110">
        <f t="shared" si="78"/>
        <v>2011799.7801999999</v>
      </c>
      <c r="Q286" s="104"/>
      <c r="R286" s="104"/>
      <c r="S286" s="42">
        <f t="shared" si="71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72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73"/>
        <v>8120.616</v>
      </c>
      <c r="I287" s="112">
        <f t="shared" si="74"/>
        <v>59813.04069999999</v>
      </c>
      <c r="J287" s="113">
        <f t="shared" si="75"/>
        <v>71775.64883999998</v>
      </c>
      <c r="K287" s="101">
        <v>19.489999999999998</v>
      </c>
      <c r="L287" s="112">
        <f t="shared" si="76"/>
        <v>27478.366299999994</v>
      </c>
      <c r="M287" s="103">
        <v>6.68</v>
      </c>
      <c r="N287" s="112">
        <f t="shared" si="77"/>
        <v>846.82359999999994</v>
      </c>
      <c r="O287" s="103">
        <v>6.02</v>
      </c>
      <c r="P287" s="112">
        <f t="shared" si="78"/>
        <v>31487.850799999997</v>
      </c>
      <c r="Q287" s="104"/>
      <c r="R287" s="104"/>
      <c r="S287" s="42">
        <f t="shared" si="71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72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73"/>
        <v>157021.46400000001</v>
      </c>
      <c r="I288" s="110">
        <f t="shared" si="74"/>
        <v>1461107.9273000001</v>
      </c>
      <c r="J288" s="111">
        <f t="shared" si="75"/>
        <v>1753329.5127600001</v>
      </c>
      <c r="K288" s="101">
        <v>19.489999999999998</v>
      </c>
      <c r="L288" s="110">
        <f t="shared" si="76"/>
        <v>963386.99689999991</v>
      </c>
      <c r="M288" s="103">
        <v>6.68</v>
      </c>
      <c r="N288" s="110">
        <f t="shared" si="77"/>
        <v>76557.275599999994</v>
      </c>
      <c r="O288" s="103">
        <v>6.02</v>
      </c>
      <c r="P288" s="110">
        <f t="shared" si="78"/>
        <v>421163.65480000002</v>
      </c>
      <c r="Q288" s="104"/>
      <c r="R288" s="104"/>
      <c r="S288" s="42">
        <f t="shared" si="71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 t="shared" si="72"/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73"/>
        <v>1361256.7320000001</v>
      </c>
      <c r="I289" s="110">
        <f t="shared" si="74"/>
        <v>13128032.572800003</v>
      </c>
      <c r="J289" s="111">
        <f t="shared" si="75"/>
        <v>15753639.087360002</v>
      </c>
      <c r="K289" s="101">
        <v>19.489999999999998</v>
      </c>
      <c r="L289" s="110">
        <f t="shared" si="76"/>
        <v>9103174.4202000014</v>
      </c>
      <c r="M289" s="103">
        <v>6.68</v>
      </c>
      <c r="N289" s="110">
        <f t="shared" si="77"/>
        <v>77347.72</v>
      </c>
      <c r="O289" s="103">
        <v>6.02</v>
      </c>
      <c r="P289" s="110">
        <f t="shared" si="78"/>
        <v>3947510.4325999999</v>
      </c>
      <c r="Q289" s="104"/>
      <c r="R289" s="104"/>
      <c r="S289" s="42">
        <f t="shared" si="71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 t="shared" si="72"/>
        <v>467068.98</v>
      </c>
      <c r="D290" s="116">
        <v>11579</v>
      </c>
      <c r="E290" s="116"/>
      <c r="F290" s="116"/>
      <c r="G290" s="116">
        <v>478647.98</v>
      </c>
      <c r="H290" s="116">
        <f t="shared" si="73"/>
        <v>574377.576</v>
      </c>
      <c r="I290" s="117">
        <f t="shared" si="74"/>
        <v>9180522.1402000003</v>
      </c>
      <c r="J290" s="118">
        <f t="shared" si="75"/>
        <v>11016626.56824</v>
      </c>
      <c r="K290" s="101">
        <v>19.489999999999998</v>
      </c>
      <c r="L290" s="117">
        <f t="shared" si="76"/>
        <v>9103174.4201999996</v>
      </c>
      <c r="M290" s="119">
        <v>6.68</v>
      </c>
      <c r="N290" s="117">
        <f t="shared" si="77"/>
        <v>77347.72</v>
      </c>
      <c r="O290" s="119">
        <v>6.02</v>
      </c>
      <c r="P290" s="117">
        <f t="shared" si="78"/>
        <v>0</v>
      </c>
      <c r="Q290" s="120"/>
      <c r="R290" s="120"/>
      <c r="S290" s="42">
        <f t="shared" si="71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 t="shared" si="72"/>
        <v>14709.75</v>
      </c>
      <c r="D291" s="109">
        <v>7397.56</v>
      </c>
      <c r="E291" s="109"/>
      <c r="F291" s="109"/>
      <c r="G291" s="109">
        <v>22107.31</v>
      </c>
      <c r="H291" s="109">
        <f t="shared" si="73"/>
        <v>26528.772000000001</v>
      </c>
      <c r="I291" s="121">
        <f t="shared" si="74"/>
        <v>336108.72829999996</v>
      </c>
      <c r="J291" s="122">
        <f t="shared" si="75"/>
        <v>403330.47395999992</v>
      </c>
      <c r="K291" s="101">
        <v>19.489999999999998</v>
      </c>
      <c r="L291" s="121">
        <f t="shared" si="76"/>
        <v>286693.02749999997</v>
      </c>
      <c r="M291" s="123">
        <v>6.68</v>
      </c>
      <c r="N291" s="121">
        <f t="shared" si="77"/>
        <v>49415.700799999999</v>
      </c>
      <c r="O291" s="123">
        <v>6.02</v>
      </c>
      <c r="P291" s="121">
        <f t="shared" si="78"/>
        <v>0</v>
      </c>
      <c r="Q291" s="124"/>
      <c r="R291" s="124"/>
      <c r="S291" s="42">
        <f t="shared" si="71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 t="shared" si="72"/>
        <v>16806.739999999998</v>
      </c>
      <c r="D292" s="109">
        <v>9409.92</v>
      </c>
      <c r="E292" s="109"/>
      <c r="F292" s="109"/>
      <c r="G292" s="109">
        <v>26216.66</v>
      </c>
      <c r="H292" s="109">
        <f t="shared" si="73"/>
        <v>31459.991999999998</v>
      </c>
      <c r="I292" s="121">
        <f t="shared" si="74"/>
        <v>390421.62819999992</v>
      </c>
      <c r="J292" s="122">
        <f t="shared" si="75"/>
        <v>468505.95383999991</v>
      </c>
      <c r="K292" s="101">
        <v>19.489999999999998</v>
      </c>
      <c r="L292" s="121">
        <f t="shared" si="76"/>
        <v>327563.36259999993</v>
      </c>
      <c r="M292" s="123">
        <v>6.68</v>
      </c>
      <c r="N292" s="121">
        <f t="shared" si="77"/>
        <v>62858.265599999999</v>
      </c>
      <c r="O292" s="123">
        <v>6.02</v>
      </c>
      <c r="P292" s="121">
        <f t="shared" si="78"/>
        <v>0</v>
      </c>
      <c r="Q292" s="124"/>
      <c r="R292" s="124"/>
      <c r="S292" s="42">
        <f t="shared" si="71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Восстановление асфальтового покрова 30 м2"/>
        <filter val="Восстановление растительного покрова 1000 м2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2023-12-27T12:36:14Z</dcterms:modified>
</cp:coreProperties>
</file>