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232CD68E-D35C-45A7-A629-3396552EBF84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стоимости'!$A$6:$AD$9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4" l="1"/>
  <c r="V10" i="4"/>
  <c r="S10" i="4"/>
  <c r="P10" i="4"/>
  <c r="M10" i="4"/>
  <c r="J10" i="4"/>
  <c r="J9" i="4" l="1"/>
  <c r="I9" i="4"/>
  <c r="W8" i="4"/>
  <c r="T8" i="4"/>
  <c r="Q8" i="4"/>
  <c r="N8" i="4"/>
  <c r="K8" i="4"/>
  <c r="Z7" i="4"/>
  <c r="J7" i="4"/>
  <c r="Z8" i="4" l="1"/>
  <c r="M7" i="4"/>
  <c r="L7" i="4" s="1"/>
  <c r="L8" i="4" s="1"/>
  <c r="S7" i="4"/>
  <c r="R7" i="4" s="1"/>
  <c r="R8" i="4" s="1"/>
  <c r="R9" i="4" s="1"/>
  <c r="I7" i="4"/>
  <c r="P7" i="4"/>
  <c r="V7" i="4"/>
  <c r="F7" i="4"/>
  <c r="Y7" i="4"/>
  <c r="S8" i="4" l="1"/>
  <c r="S9" i="4" s="1"/>
  <c r="M8" i="4"/>
  <c r="M9" i="4" s="1"/>
  <c r="AB7" i="4"/>
  <c r="AB8" i="4" s="1"/>
  <c r="F11" i="3" s="1"/>
  <c r="U7" i="4"/>
  <c r="U8" i="4" s="1"/>
  <c r="U9" i="4" s="1"/>
  <c r="V8" i="4"/>
  <c r="V9" i="4" s="1"/>
  <c r="P8" i="4"/>
  <c r="P9" i="4" s="1"/>
  <c r="O7" i="4"/>
  <c r="O8" i="4" s="1"/>
  <c r="O9" i="4" s="1"/>
  <c r="L9" i="4"/>
  <c r="X7" i="4"/>
  <c r="X8" i="4" s="1"/>
  <c r="X9" i="4" s="1"/>
  <c r="Y8" i="4"/>
  <c r="Y9" i="4" s="1"/>
  <c r="AB9" i="4" l="1"/>
  <c r="F14" i="3" s="1"/>
  <c r="AA7" i="4"/>
  <c r="AA9" i="4"/>
  <c r="E14" i="3" s="1"/>
  <c r="AA8" i="4"/>
  <c r="E11" i="3" s="1"/>
</calcChain>
</file>

<file path=xl/sharedStrings.xml><?xml version="1.0" encoding="utf-8"?>
<sst xmlns="http://schemas.openxmlformats.org/spreadsheetml/2006/main" count="75" uniqueCount="43">
  <si>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</si>
  <si>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</si>
  <si>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</si>
  <si>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</si>
  <si>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</si>
  <si>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</si>
  <si>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</si>
  <si>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</si>
  <si>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</si>
  <si>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</si>
  <si>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</si>
  <si>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</si>
  <si>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</si>
  <si>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</si>
  <si>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</si>
  <si>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</si>
  <si>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</si>
  <si>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ООО "РусКомТранс"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</si>
  <si>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</si>
  <si>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</si>
  <si>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</si>
  <si>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</si>
  <si>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</si>
  <si>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</si>
  <si>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</si>
  <si>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</si>
  <si>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</si>
  <si>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</si>
  <si>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</si>
  <si>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</si>
  <si>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</si>
  <si>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</si>
  <si>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</si>
  <si>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</si>
  <si>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</si>
  <si>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</si>
  <si>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 xml:space="preserve">Автобус Газель Некст, 18 мест </t>
  </si>
  <si>
    <t>ООО "Станция технического обслуживания ГАЗ"</t>
  </si>
  <si>
    <t>ООО "Техцентры СОТРАНС"</t>
  </si>
  <si>
    <t xml:space="preserve">Приобретение автобусов для перевозки работников - 4 шт. </t>
  </si>
  <si>
    <t>Идентификатор проекта:</t>
  </si>
  <si>
    <t>O_25-1-00-3-05-04-0-0032</t>
  </si>
  <si>
    <t>Идентификатор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</si>
</sst>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0\ _₽_-;\-* #,##0.000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4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8" fillId="0" borderId="0" xfId="3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/>
    </xf>
    <xf numFmtId="164" fontId="6" fillId="0" borderId="1" xfId="3" applyNumberFormat="1" applyFont="1" applyFill="1" applyBorder="1" applyAlignment="1">
      <alignment horizontal="center" vertical="center"/>
    </xf>
    <xf numFmtId="43" fontId="6" fillId="0" borderId="1" xfId="3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0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43" fontId="7" fillId="0" borderId="1" xfId="3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165" fontId="6" fillId="0" borderId="1" xfId="2" applyNumberFormat="1" applyFont="1" applyFill="1" applyBorder="1" applyAlignment="1">
      <alignment horizontal="center" vertical="center"/>
    </xf>
    <xf numFmtId="166" fontId="6" fillId="0" borderId="0" xfId="2" applyNumberFormat="1" applyFont="1" applyFill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Continuous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/>
      <protection locked="0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"/>
  <sheetViews>
    <sheetView tabSelected="1" zoomScale="85" zoomScaleNormal="85" zoomScaleSheetLayoutView="85" workbookViewId="0">
      <selection activeCell="B10" sqref="B10:D11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24.85546875" style="1" customWidth="1"/>
    <col min="5" max="5" width="13.5703125" style="42" customWidth="1"/>
    <col min="6" max="14" width="13.5703125" style="1" customWidth="1"/>
    <col min="15" max="16384" width="8.85546875" style="1"/>
  </cols>
  <sheetData>
    <row r="1" spans="1:14" x14ac:dyDescent="0.25">
      <c r="N1" s="2"/>
    </row>
    <row r="2" spans="1:14" x14ac:dyDescent="0.25">
      <c r="K2" s="2"/>
    </row>
    <row r="3" spans="1:14" x14ac:dyDescent="0.25">
      <c r="A3" s="3" t="s">
        <v>14</v>
      </c>
      <c r="B3" s="3"/>
      <c r="C3" s="3"/>
      <c r="D3" s="3"/>
      <c r="E3" s="4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A4" s="4"/>
      <c r="B4" s="4"/>
      <c r="C4" s="4"/>
      <c r="D4" s="4"/>
      <c r="F4" s="4"/>
      <c r="G4" s="4"/>
      <c r="H4" s="4"/>
      <c r="I4" s="4"/>
      <c r="J4" s="4"/>
      <c r="K4" s="4"/>
    </row>
    <row r="5" spans="1:14" x14ac:dyDescent="0.25">
      <c r="A5" s="4"/>
      <c r="B5" s="4"/>
      <c r="C5" s="4"/>
      <c r="D5" s="4"/>
      <c r="F5" s="4"/>
      <c r="G5" s="4"/>
      <c r="H5" s="4"/>
      <c r="I5" s="4"/>
      <c r="J5" s="4"/>
      <c r="K5" s="4"/>
      <c r="N5" s="5" t="s">
        <v>10</v>
      </c>
    </row>
    <row r="6" spans="1:14" x14ac:dyDescent="0.25">
      <c r="A6" s="48" t="s">
        <v>0</v>
      </c>
      <c r="B6" s="57" t="s">
        <v>1</v>
      </c>
      <c r="C6" s="58"/>
      <c r="D6" s="72" t="s">
        <v>42</v>
      </c>
      <c r="E6" s="48" t="s">
        <v>3</v>
      </c>
      <c r="F6" s="6" t="s">
        <v>4</v>
      </c>
      <c r="G6" s="6"/>
      <c r="H6" s="6"/>
      <c r="I6" s="6" t="s">
        <v>5</v>
      </c>
      <c r="J6" s="6"/>
      <c r="K6" s="6"/>
      <c r="L6" s="6" t="s">
        <v>6</v>
      </c>
      <c r="M6" s="6"/>
      <c r="N6" s="6"/>
    </row>
    <row r="7" spans="1:14" x14ac:dyDescent="0.25">
      <c r="A7" s="48"/>
      <c r="B7" s="59"/>
      <c r="C7" s="60"/>
      <c r="D7" s="73"/>
      <c r="E7" s="48"/>
      <c r="F7" s="6" t="s">
        <v>37</v>
      </c>
      <c r="G7" s="47"/>
      <c r="H7" s="6"/>
      <c r="I7" s="6" t="s">
        <v>38</v>
      </c>
      <c r="J7" s="6"/>
      <c r="K7" s="6"/>
      <c r="L7" s="6" t="s">
        <v>17</v>
      </c>
      <c r="M7" s="6"/>
      <c r="N7" s="6"/>
    </row>
    <row r="8" spans="1:14" x14ac:dyDescent="0.25">
      <c r="A8" s="48"/>
      <c r="B8" s="61"/>
      <c r="C8" s="62"/>
      <c r="D8" s="74"/>
      <c r="E8" s="48"/>
      <c r="F8" s="9" t="s">
        <v>7</v>
      </c>
      <c r="G8" s="9" t="s">
        <v>8</v>
      </c>
      <c r="H8" s="9" t="s">
        <v>9</v>
      </c>
      <c r="I8" s="9" t="s">
        <v>7</v>
      </c>
      <c r="J8" s="9" t="s">
        <v>8</v>
      </c>
      <c r="K8" s="9" t="s">
        <v>9</v>
      </c>
      <c r="L8" s="9" t="s">
        <v>7</v>
      </c>
      <c r="M8" s="9" t="s">
        <v>8</v>
      </c>
      <c r="N8" s="9" t="s">
        <v>9</v>
      </c>
    </row>
    <row r="9" spans="1:14" s="41" customFormat="1" ht="31.5" customHeight="1" x14ac:dyDescent="0.25">
      <c r="A9" s="39" t="s">
        <v>2</v>
      </c>
      <c r="B9" s="49" t="s">
        <v>39</v>
      </c>
      <c r="C9" s="50"/>
      <c r="D9" s="75" t="s">
        <v>41</v>
      </c>
      <c r="E9" s="10">
        <v>4</v>
      </c>
      <c r="F9" s="40">
        <v>3336.6666599999999</v>
      </c>
      <c r="G9" s="40">
        <v>667.33333000000005</v>
      </c>
      <c r="H9" s="40">
        <v>4004</v>
      </c>
      <c r="I9" s="40">
        <v>3291.6666599999999</v>
      </c>
      <c r="J9" s="40">
        <v>658.33333000000005</v>
      </c>
      <c r="K9" s="40">
        <v>3950</v>
      </c>
      <c r="L9" s="40">
        <v>3416.6666599999999</v>
      </c>
      <c r="M9" s="40">
        <v>683.33333000000005</v>
      </c>
      <c r="N9" s="40">
        <v>4100</v>
      </c>
    </row>
    <row r="10" spans="1:14" ht="21" customHeight="1" x14ac:dyDescent="0.25">
      <c r="A10" s="63" t="s">
        <v>12</v>
      </c>
      <c r="B10" s="51" t="s">
        <v>15</v>
      </c>
      <c r="C10" s="76"/>
      <c r="D10" s="52"/>
      <c r="E10" s="7" t="s">
        <v>7</v>
      </c>
      <c r="F10" s="8" t="s">
        <v>9</v>
      </c>
    </row>
    <row r="11" spans="1:14" ht="21" customHeight="1" x14ac:dyDescent="0.25">
      <c r="A11" s="64"/>
      <c r="B11" s="53"/>
      <c r="C11" s="77"/>
      <c r="D11" s="54"/>
      <c r="E11" s="11">
        <f>'Расчет стоимости'!AA8</f>
        <v>13393.333333333334</v>
      </c>
      <c r="F11" s="12">
        <f>'Расчет стоимости'!AB8</f>
        <v>16072</v>
      </c>
    </row>
    <row r="12" spans="1:14" ht="19.5" customHeight="1" x14ac:dyDescent="0.25">
      <c r="A12" s="7" t="s">
        <v>35</v>
      </c>
      <c r="B12" s="65" t="s">
        <v>11</v>
      </c>
      <c r="C12" s="78"/>
      <c r="D12" s="50"/>
      <c r="E12" s="55">
        <v>2023</v>
      </c>
      <c r="F12" s="56"/>
    </row>
    <row r="13" spans="1:14" ht="19.5" customHeight="1" x14ac:dyDescent="0.25">
      <c r="A13" s="63" t="s">
        <v>13</v>
      </c>
      <c r="B13" s="51" t="s">
        <v>16</v>
      </c>
      <c r="C13" s="76"/>
      <c r="D13" s="52"/>
      <c r="E13" s="7" t="s">
        <v>7</v>
      </c>
      <c r="F13" s="8" t="s">
        <v>9</v>
      </c>
    </row>
    <row r="14" spans="1:14" ht="26.25" customHeight="1" x14ac:dyDescent="0.25">
      <c r="A14" s="64"/>
      <c r="B14" s="53"/>
      <c r="C14" s="77"/>
      <c r="D14" s="54"/>
      <c r="E14" s="13">
        <f>'Расчет стоимости'!AA9</f>
        <v>15833.591633382512</v>
      </c>
      <c r="F14" s="13">
        <f>'Расчет стоимости'!AB9</f>
        <v>19000.309960059014</v>
      </c>
    </row>
  </sheetData>
  <mergeCells count="11">
    <mergeCell ref="E6:E8"/>
    <mergeCell ref="B9:C9"/>
    <mergeCell ref="E12:F12"/>
    <mergeCell ref="A6:A8"/>
    <mergeCell ref="B6:C8"/>
    <mergeCell ref="A10:A11"/>
    <mergeCell ref="A13:A14"/>
    <mergeCell ref="D6:D8"/>
    <mergeCell ref="B10:D11"/>
    <mergeCell ref="B12:D12"/>
    <mergeCell ref="B13:D14"/>
  </mergeCells>
  <dataValidations count="1">
    <dataValidation type="list" allowBlank="1" showInputMessage="1" showErrorMessage="1" sqref="E12:F12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4"/>
  <sheetViews>
    <sheetView topLeftCell="C1" zoomScale="80" zoomScaleNormal="80" workbookViewId="0">
      <pane xSplit="2" ySplit="6" topLeftCell="E7" activePane="bottomRight" state="frozen"/>
      <selection activeCell="C1" sqref="C1"/>
      <selection pane="topRight" activeCell="E1" sqref="E1"/>
      <selection pane="bottomLeft" activeCell="C3" sqref="C3"/>
      <selection pane="bottomRight" activeCell="F3" sqref="F3"/>
    </sheetView>
  </sheetViews>
  <sheetFormatPr defaultRowHeight="15.75" x14ac:dyDescent="0.25"/>
  <cols>
    <col min="1" max="1" width="12.42578125" style="14" hidden="1" customWidth="1"/>
    <col min="2" max="2" width="15.42578125" style="14" hidden="1" customWidth="1"/>
    <col min="3" max="3" width="3.85546875" style="14" customWidth="1"/>
    <col min="4" max="4" width="36.42578125" style="15" customWidth="1"/>
    <col min="5" max="5" width="23.5703125" style="14" customWidth="1"/>
    <col min="6" max="6" width="12.42578125" style="14" customWidth="1"/>
    <col min="7" max="7" width="12.7109375" style="14" customWidth="1"/>
    <col min="8" max="8" width="8.42578125" style="14" customWidth="1"/>
    <col min="9" max="9" width="12.85546875" style="16" customWidth="1"/>
    <col min="10" max="10" width="13" style="16" customWidth="1"/>
    <col min="11" max="11" width="7.28515625" style="14" customWidth="1"/>
    <col min="12" max="13" width="13.5703125" style="16" customWidth="1"/>
    <col min="14" max="14" width="7.28515625" style="14" customWidth="1"/>
    <col min="15" max="16" width="13.5703125" style="16" customWidth="1"/>
    <col min="17" max="17" width="7.28515625" style="14" customWidth="1"/>
    <col min="18" max="19" width="13.5703125" style="16" customWidth="1"/>
    <col min="20" max="20" width="7.28515625" style="14" customWidth="1"/>
    <col min="21" max="21" width="13.5703125" style="14" customWidth="1"/>
    <col min="22" max="22" width="13.5703125" style="16" customWidth="1"/>
    <col min="23" max="23" width="7.28515625" style="14" customWidth="1"/>
    <col min="24" max="24" width="13.5703125" style="14" customWidth="1"/>
    <col min="25" max="25" width="13.5703125" style="16" customWidth="1"/>
    <col min="26" max="26" width="7.28515625" style="14" customWidth="1"/>
    <col min="27" max="28" width="13.5703125" style="14" customWidth="1"/>
    <col min="29" max="29" width="9.140625" style="17"/>
    <col min="30" max="30" width="12.42578125" style="17" bestFit="1" customWidth="1"/>
    <col min="31" max="16384" width="9.140625" style="14"/>
  </cols>
  <sheetData>
    <row r="2" spans="1:30" x14ac:dyDescent="0.25">
      <c r="D2" s="15" t="s">
        <v>27</v>
      </c>
      <c r="E2" s="35"/>
      <c r="F2" s="35" t="s">
        <v>39</v>
      </c>
    </row>
    <row r="3" spans="1:30" x14ac:dyDescent="0.25">
      <c r="D3" s="15" t="s">
        <v>40</v>
      </c>
      <c r="F3" s="35" t="s">
        <v>41</v>
      </c>
      <c r="AB3" s="18" t="s">
        <v>18</v>
      </c>
    </row>
    <row r="4" spans="1:30" x14ac:dyDescent="0.25">
      <c r="AB4" s="18"/>
    </row>
    <row r="5" spans="1:30" s="17" customFormat="1" ht="24" customHeight="1" x14ac:dyDescent="0.25">
      <c r="A5" s="18"/>
      <c r="B5" s="18"/>
      <c r="C5" s="69" t="s">
        <v>0</v>
      </c>
      <c r="D5" s="70" t="s">
        <v>22</v>
      </c>
      <c r="E5" s="70" t="s">
        <v>26</v>
      </c>
      <c r="F5" s="71" t="s">
        <v>33</v>
      </c>
      <c r="G5" s="71" t="s">
        <v>34</v>
      </c>
      <c r="H5" s="69">
        <v>2024</v>
      </c>
      <c r="I5" s="69"/>
      <c r="J5" s="69"/>
      <c r="K5" s="69">
        <v>2025</v>
      </c>
      <c r="L5" s="69"/>
      <c r="M5" s="69"/>
      <c r="N5" s="69">
        <v>2026</v>
      </c>
      <c r="O5" s="69"/>
      <c r="P5" s="69"/>
      <c r="Q5" s="69">
        <v>2027</v>
      </c>
      <c r="R5" s="69"/>
      <c r="S5" s="69"/>
      <c r="T5" s="69">
        <v>2028</v>
      </c>
      <c r="U5" s="69"/>
      <c r="V5" s="69"/>
      <c r="W5" s="69">
        <v>2029</v>
      </c>
      <c r="X5" s="69"/>
      <c r="Y5" s="69"/>
      <c r="Z5" s="66" t="s">
        <v>19</v>
      </c>
      <c r="AA5" s="67"/>
      <c r="AB5" s="68"/>
    </row>
    <row r="6" spans="1:30" s="17" customFormat="1" ht="93.75" customHeight="1" x14ac:dyDescent="0.25">
      <c r="A6" s="18" t="s">
        <v>20</v>
      </c>
      <c r="B6" s="18" t="s">
        <v>21</v>
      </c>
      <c r="C6" s="69"/>
      <c r="D6" s="70"/>
      <c r="E6" s="70"/>
      <c r="F6" s="71"/>
      <c r="G6" s="71"/>
      <c r="H6" s="22" t="s">
        <v>23</v>
      </c>
      <c r="I6" s="21" t="s">
        <v>24</v>
      </c>
      <c r="J6" s="21" t="s">
        <v>25</v>
      </c>
      <c r="K6" s="22" t="s">
        <v>23</v>
      </c>
      <c r="L6" s="21" t="s">
        <v>24</v>
      </c>
      <c r="M6" s="21" t="s">
        <v>25</v>
      </c>
      <c r="N6" s="22" t="s">
        <v>23</v>
      </c>
      <c r="O6" s="21" t="s">
        <v>24</v>
      </c>
      <c r="P6" s="21" t="s">
        <v>25</v>
      </c>
      <c r="Q6" s="22" t="s">
        <v>23</v>
      </c>
      <c r="R6" s="21" t="s">
        <v>24</v>
      </c>
      <c r="S6" s="21" t="s">
        <v>25</v>
      </c>
      <c r="T6" s="22" t="s">
        <v>23</v>
      </c>
      <c r="U6" s="21" t="s">
        <v>24</v>
      </c>
      <c r="V6" s="21" t="s">
        <v>25</v>
      </c>
      <c r="W6" s="22" t="s">
        <v>23</v>
      </c>
      <c r="X6" s="21" t="s">
        <v>24</v>
      </c>
      <c r="Y6" s="21" t="s">
        <v>25</v>
      </c>
      <c r="Z6" s="22" t="s">
        <v>23</v>
      </c>
      <c r="AA6" s="21" t="s">
        <v>24</v>
      </c>
      <c r="AB6" s="21" t="s">
        <v>25</v>
      </c>
    </row>
    <row r="7" spans="1:30" s="17" customFormat="1" ht="90.75" customHeight="1" x14ac:dyDescent="0.25">
      <c r="A7" s="23"/>
      <c r="C7" s="24"/>
      <c r="D7" s="25" t="s">
        <v>39</v>
      </c>
      <c r="E7" s="26" t="s">
        <v>36</v>
      </c>
      <c r="F7" s="27">
        <f>G7/1.2</f>
        <v>3348.3333333333335</v>
      </c>
      <c r="G7" s="27">
        <v>4018</v>
      </c>
      <c r="H7" s="28">
        <v>0</v>
      </c>
      <c r="I7" s="28">
        <f t="shared" ref="I7" si="0">J7/1.2</f>
        <v>0</v>
      </c>
      <c r="J7" s="28">
        <f>$G7*H7</f>
        <v>0</v>
      </c>
      <c r="K7" s="24">
        <v>1</v>
      </c>
      <c r="L7" s="27">
        <f>M7/1.2</f>
        <v>3348.3333333333335</v>
      </c>
      <c r="M7" s="27">
        <f>$G7*K7</f>
        <v>4018</v>
      </c>
      <c r="N7" s="29">
        <v>2</v>
      </c>
      <c r="O7" s="27">
        <f t="shared" ref="O7" si="1">P7/1.2</f>
        <v>6696.666666666667</v>
      </c>
      <c r="P7" s="27">
        <f>$G7*N7</f>
        <v>8036</v>
      </c>
      <c r="Q7" s="29">
        <v>0</v>
      </c>
      <c r="R7" s="27">
        <f t="shared" ref="R7" si="2">S7/1.2</f>
        <v>0</v>
      </c>
      <c r="S7" s="27">
        <f>$G7*Q7</f>
        <v>0</v>
      </c>
      <c r="T7" s="29">
        <v>0</v>
      </c>
      <c r="U7" s="27">
        <f t="shared" ref="U7" si="3">V7/1.2</f>
        <v>0</v>
      </c>
      <c r="V7" s="27">
        <f>$G7*T7</f>
        <v>0</v>
      </c>
      <c r="W7" s="30">
        <v>1</v>
      </c>
      <c r="X7" s="27">
        <f t="shared" ref="X7" si="4">Y7/1.2</f>
        <v>3348.3333333333335</v>
      </c>
      <c r="Y7" s="27">
        <f>$G7*W7</f>
        <v>4018</v>
      </c>
      <c r="Z7" s="30">
        <f t="shared" ref="Z7:AB7" si="5">SUM(H7+K7+N7+Q7+T7+W7)</f>
        <v>4</v>
      </c>
      <c r="AA7" s="27">
        <f t="shared" si="5"/>
        <v>13393.333333333334</v>
      </c>
      <c r="AB7" s="27">
        <f t="shared" si="5"/>
        <v>16072</v>
      </c>
      <c r="AD7" s="31"/>
    </row>
    <row r="8" spans="1:30" s="18" customFormat="1" x14ac:dyDescent="0.25">
      <c r="A8" s="36"/>
      <c r="C8" s="19"/>
      <c r="D8" s="20" t="s">
        <v>29</v>
      </c>
      <c r="E8" s="19"/>
      <c r="F8" s="34"/>
      <c r="G8" s="34"/>
      <c r="H8" s="37"/>
      <c r="I8" s="37"/>
      <c r="J8" s="37"/>
      <c r="K8" s="38">
        <f t="shared" ref="K8:Z8" si="6">SUM(K7:K7)</f>
        <v>1</v>
      </c>
      <c r="L8" s="33">
        <f t="shared" si="6"/>
        <v>3348.3333333333335</v>
      </c>
      <c r="M8" s="33">
        <f t="shared" si="6"/>
        <v>4018</v>
      </c>
      <c r="N8" s="38">
        <f t="shared" si="6"/>
        <v>2</v>
      </c>
      <c r="O8" s="33">
        <f t="shared" si="6"/>
        <v>6696.666666666667</v>
      </c>
      <c r="P8" s="33">
        <f t="shared" si="6"/>
        <v>8036</v>
      </c>
      <c r="Q8" s="38">
        <f t="shared" si="6"/>
        <v>0</v>
      </c>
      <c r="R8" s="33">
        <f t="shared" si="6"/>
        <v>0</v>
      </c>
      <c r="S8" s="33">
        <f t="shared" si="6"/>
        <v>0</v>
      </c>
      <c r="T8" s="38">
        <f t="shared" si="6"/>
        <v>0</v>
      </c>
      <c r="U8" s="33">
        <f t="shared" si="6"/>
        <v>0</v>
      </c>
      <c r="V8" s="33">
        <f t="shared" si="6"/>
        <v>0</v>
      </c>
      <c r="W8" s="38">
        <f t="shared" si="6"/>
        <v>1</v>
      </c>
      <c r="X8" s="33">
        <f t="shared" si="6"/>
        <v>3348.3333333333335</v>
      </c>
      <c r="Y8" s="33">
        <f t="shared" si="6"/>
        <v>4018</v>
      </c>
      <c r="Z8" s="38">
        <f t="shared" si="6"/>
        <v>4</v>
      </c>
      <c r="AA8" s="33">
        <f t="shared" ref="AA8:AA9" si="7">SUM(I8+L8+O8+R8+U8+X8)</f>
        <v>13393.333333333334</v>
      </c>
      <c r="AB8" s="33">
        <f>SUM(AB7:AB7)</f>
        <v>16072</v>
      </c>
    </row>
    <row r="9" spans="1:30" s="18" customFormat="1" ht="31.5" x14ac:dyDescent="0.25">
      <c r="A9" s="36"/>
      <c r="C9" s="19"/>
      <c r="D9" s="20" t="s">
        <v>28</v>
      </c>
      <c r="E9" s="19"/>
      <c r="F9" s="34"/>
      <c r="G9" s="34"/>
      <c r="H9" s="37"/>
      <c r="I9" s="37">
        <f>I8*$J$10</f>
        <v>0</v>
      </c>
      <c r="J9" s="37">
        <f>J8*$J$10</f>
        <v>0</v>
      </c>
      <c r="K9" s="19"/>
      <c r="L9" s="33">
        <f>L8*$M$10</f>
        <v>3692.7319954816603</v>
      </c>
      <c r="M9" s="33">
        <f>M8*$M$10</f>
        <v>4431.278394577992</v>
      </c>
      <c r="N9" s="19"/>
      <c r="O9" s="33">
        <f>O8*$P$10</f>
        <v>7723.7150312933909</v>
      </c>
      <c r="P9" s="33">
        <f>P8*$P$10</f>
        <v>9268.4580375520691</v>
      </c>
      <c r="Q9" s="19"/>
      <c r="R9" s="33">
        <f>R8*$S$10</f>
        <v>0</v>
      </c>
      <c r="S9" s="33">
        <f>S8*$S$10</f>
        <v>0</v>
      </c>
      <c r="T9" s="19"/>
      <c r="U9" s="33">
        <f>U8*$V$10</f>
        <v>0</v>
      </c>
      <c r="V9" s="33">
        <f>V8*$V$10</f>
        <v>0</v>
      </c>
      <c r="W9" s="19"/>
      <c r="X9" s="33">
        <f>X8*$Y$10</f>
        <v>4417.1446066074595</v>
      </c>
      <c r="Y9" s="33">
        <f>Y8*$Y$10</f>
        <v>5300.5735279289511</v>
      </c>
      <c r="Z9" s="19"/>
      <c r="AA9" s="33">
        <f t="shared" si="7"/>
        <v>15833.591633382512</v>
      </c>
      <c r="AB9" s="33">
        <f>SUM(J9+M9+P9+S9+V9+Y9)</f>
        <v>19000.309960059014</v>
      </c>
    </row>
    <row r="10" spans="1:30" s="17" customFormat="1" x14ac:dyDescent="0.25">
      <c r="A10" s="23"/>
      <c r="C10" s="24"/>
      <c r="D10" s="25" t="s">
        <v>30</v>
      </c>
      <c r="E10" s="24"/>
      <c r="F10" s="32"/>
      <c r="G10" s="32"/>
      <c r="H10" s="24"/>
      <c r="I10" s="32"/>
      <c r="J10" s="28">
        <f>E13</f>
        <v>1.0527260918901029</v>
      </c>
      <c r="K10" s="24"/>
      <c r="L10" s="28"/>
      <c r="M10" s="46">
        <f>E13*F13</f>
        <v>1.1028567432996497</v>
      </c>
      <c r="N10" s="24"/>
      <c r="O10" s="32"/>
      <c r="P10" s="32">
        <f>E13*F13*G13</f>
        <v>1.1533671027317158</v>
      </c>
      <c r="Q10" s="24"/>
      <c r="R10" s="32"/>
      <c r="S10" s="32">
        <f>E13*F13*G13*H13</f>
        <v>1.2061908146689526</v>
      </c>
      <c r="T10" s="24"/>
      <c r="U10" s="32"/>
      <c r="V10" s="32">
        <f>E13*F13*G13*H13*I13</f>
        <v>1.2614338296504841</v>
      </c>
      <c r="W10" s="24"/>
      <c r="X10" s="32"/>
      <c r="Y10" s="32">
        <f>E13*F13*G13*H13*I13*J13</f>
        <v>1.3192069507040696</v>
      </c>
      <c r="Z10" s="19"/>
      <c r="AA10" s="19"/>
      <c r="AB10" s="34"/>
    </row>
    <row r="11" spans="1:30" x14ac:dyDescent="0.25">
      <c r="M11" s="45"/>
    </row>
    <row r="12" spans="1:30" x14ac:dyDescent="0.25">
      <c r="D12" s="25" t="s">
        <v>31</v>
      </c>
      <c r="E12" s="24">
        <v>2024</v>
      </c>
      <c r="F12" s="24">
        <v>2025</v>
      </c>
      <c r="G12" s="24">
        <v>2026</v>
      </c>
      <c r="H12" s="24">
        <v>2027</v>
      </c>
      <c r="I12" s="24">
        <v>2028</v>
      </c>
      <c r="J12" s="24">
        <v>2029</v>
      </c>
    </row>
    <row r="13" spans="1:30" x14ac:dyDescent="0.25">
      <c r="D13" s="26" t="s">
        <v>32</v>
      </c>
      <c r="E13" s="44">
        <v>1.0527260918901029</v>
      </c>
      <c r="F13" s="44">
        <v>1.0476198431821333</v>
      </c>
      <c r="G13" s="44">
        <v>1.0457995653006968</v>
      </c>
      <c r="H13" s="44">
        <v>1.0457995653006968</v>
      </c>
      <c r="I13" s="44">
        <v>1.0457995653006968</v>
      </c>
      <c r="J13" s="44">
        <v>1.0457995653006968</v>
      </c>
    </row>
    <row r="14" spans="1:30" x14ac:dyDescent="0.25">
      <c r="E14" s="15"/>
      <c r="F14" s="15"/>
      <c r="G14" s="15"/>
      <c r="H14" s="15"/>
      <c r="I14" s="15"/>
      <c r="J14" s="15"/>
      <c r="K14" s="15"/>
    </row>
  </sheetData>
  <mergeCells count="12">
    <mergeCell ref="C5:C6"/>
    <mergeCell ref="D5:D6"/>
    <mergeCell ref="E5:E6"/>
    <mergeCell ref="F5:F6"/>
    <mergeCell ref="G5:G6"/>
    <mergeCell ref="Z5:AB5"/>
    <mergeCell ref="H5:J5"/>
    <mergeCell ref="K5:M5"/>
    <mergeCell ref="N5:P5"/>
    <mergeCell ref="Q5:S5"/>
    <mergeCell ref="T5:V5"/>
    <mergeCell ref="W5:Y5"/>
  </mergeCells>
  <pageMargins left="0.7" right="0.7" top="0.75" bottom="0.75" header="0.3" footer="0.3"/>
  <pageSetup paperSize="9" scale="50" fitToHeight="0" orientation="landscape" r:id="rId1"/>
  <ignoredErrors>
    <ignoredError sqref="AA8:AB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2024-08-15T09:00:20Z</dcterms:modified>
</cp:coreProperties>
</file>