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714A87F3-B001-4F46-ADC8-231BCFA165E8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L9" i="1" s="1"/>
  <c r="J9" i="1"/>
  <c r="I9" i="1" s="1"/>
  <c r="G9" i="1"/>
  <c r="F9" i="1" s="1"/>
  <c r="E11" i="1" l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M10" i="1" l="1"/>
  <c r="E10" i="1"/>
  <c r="H10" i="1"/>
  <c r="L10" i="1"/>
  <c r="I10" i="1"/>
  <c r="F10" i="1"/>
  <c r="J10" i="1"/>
  <c r="G10" i="1"/>
  <c r="K10" i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E14" i="1" l="1"/>
  <c r="E15" i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<sst xmlns="http://schemas.openxmlformats.org/spreadsheetml/2006/main" count="39" uniqueCount="27">
  <si>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</si>
  <si>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</si>
  <si>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</si>
  <si>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</si>
  <si>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</si>
  <si>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</si>
  <si>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</si>
  <si>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</si>
  <si>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</si>
  <si>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</si>
  <si>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</si>
  <si>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</si>
  <si>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</si>
  <si>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</si>
  <si>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</si>
  <si>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</si>
  <si>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</si>
  <si>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</si>
  <si>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</si>
  <si>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</si>
  <si>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</si>
  <si>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</si>
  <si>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</si>
  <si>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"ЕМ Инжиниринг"</t>
  </si>
  <si>
    <t>ООО "Северо-Запад Поставка"</t>
  </si>
  <si>
    <t>ООО "НЭП"</t>
  </si>
  <si>
    <t>Создание программно-аппаратного комплекса "Система персонального видеонаблюдения"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</si>
</sst>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0" xfId="0" applyNumberFormat="1" applyFont="1" applyProtection="1"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8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zoomScale="85" zoomScaleNormal="85" zoomScaleSheetLayoutView="85" workbookViewId="0">
      <selection activeCell="E14" sqref="E14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5" width="16.28515625" style="1" customWidth="1"/>
    <col min="6" max="6" width="16" style="1" customWidth="1"/>
    <col min="7" max="13" width="12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21" t="s">
        <v>0</v>
      </c>
      <c r="B6" s="29" t="s">
        <v>1</v>
      </c>
      <c r="C6" s="30"/>
      <c r="D6" s="21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21"/>
      <c r="B7" s="31"/>
      <c r="C7" s="32"/>
      <c r="D7" s="21"/>
      <c r="E7" s="6" t="s">
        <v>23</v>
      </c>
      <c r="F7" s="6"/>
      <c r="G7" s="6"/>
      <c r="H7" s="6" t="s">
        <v>24</v>
      </c>
      <c r="I7" s="6"/>
      <c r="J7" s="6"/>
      <c r="K7" s="6" t="s">
        <v>25</v>
      </c>
      <c r="L7" s="6"/>
      <c r="M7" s="6"/>
    </row>
    <row r="8" spans="1:13" x14ac:dyDescent="0.25">
      <c r="A8" s="21"/>
      <c r="B8" s="33"/>
      <c r="C8" s="34"/>
      <c r="D8" s="21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8.25" customHeight="1" x14ac:dyDescent="0.25">
      <c r="A9" s="7" t="s">
        <v>2</v>
      </c>
      <c r="B9" s="27" t="s">
        <v>26</v>
      </c>
      <c r="C9" s="28"/>
      <c r="D9" s="9">
        <v>1</v>
      </c>
      <c r="E9" s="18">
        <v>7184.75</v>
      </c>
      <c r="F9" s="18">
        <f>G9-E9</f>
        <v>1289.5499999999993</v>
      </c>
      <c r="G9" s="18">
        <f>8474300/1000</f>
        <v>8474.2999999999993</v>
      </c>
      <c r="H9" s="18">
        <v>7219.0333333333338</v>
      </c>
      <c r="I9" s="18">
        <f>J9-H9</f>
        <v>1295.9666666666662</v>
      </c>
      <c r="J9" s="18">
        <f>8515000/1000</f>
        <v>8515</v>
      </c>
      <c r="K9" s="18">
        <v>7230.9733333333334</v>
      </c>
      <c r="L9" s="18">
        <f>M9-K9</f>
        <v>1298.2666666666664</v>
      </c>
      <c r="M9" s="18">
        <f>8529240/1000</f>
        <v>8529.24</v>
      </c>
    </row>
    <row r="10" spans="1:13" x14ac:dyDescent="0.25">
      <c r="A10" s="7" t="s">
        <v>16</v>
      </c>
      <c r="B10" s="25" t="s">
        <v>7</v>
      </c>
      <c r="C10" s="26"/>
      <c r="D10" s="8"/>
      <c r="E10" s="16">
        <f>IFERROR(E9*$E$11,"Не указан год КП и год поставки")</f>
        <v>7526.8866683028318</v>
      </c>
      <c r="F10" s="16">
        <f t="shared" ref="F10:M10" si="0">IFERROR(F9*$E$11,"Не указан год КП и год поставки")</f>
        <v>1350.9581687755192</v>
      </c>
      <c r="G10" s="16">
        <f t="shared" si="0"/>
        <v>8877.8448370783517</v>
      </c>
      <c r="H10" s="16">
        <f t="shared" si="0"/>
        <v>7562.8025685932598</v>
      </c>
      <c r="I10" s="16">
        <f t="shared" si="0"/>
        <v>1357.6803961026048</v>
      </c>
      <c r="J10" s="16">
        <f t="shared" si="0"/>
        <v>8920.4829646958642</v>
      </c>
      <c r="K10" s="16">
        <f t="shared" si="0"/>
        <v>7575.3111495208541</v>
      </c>
      <c r="L10" s="16">
        <f t="shared" si="0"/>
        <v>1360.0899217419239</v>
      </c>
      <c r="M10" s="16">
        <f t="shared" si="0"/>
        <v>8935.4010712627787</v>
      </c>
    </row>
    <row r="11" spans="1:13" x14ac:dyDescent="0.25">
      <c r="A11" s="7" t="s">
        <v>17</v>
      </c>
      <c r="B11" s="25" t="s">
        <v>12</v>
      </c>
      <c r="C11" s="26"/>
      <c r="D11" s="9" t="s">
        <v>15</v>
      </c>
      <c r="E11" s="11">
        <f>IFERROR(INDEX(Матрица!$B$6:$J$14,MATCH($E$12,Матрица!$A$6:$A$14,0),MATCH($E$13,Матрица!$B$5:$J$5,0)),"")</f>
        <v>1.0476198431821333</v>
      </c>
    </row>
    <row r="12" spans="1:13" x14ac:dyDescent="0.25">
      <c r="A12" s="7" t="s">
        <v>18</v>
      </c>
      <c r="B12" s="25" t="s">
        <v>13</v>
      </c>
      <c r="C12" s="26"/>
      <c r="D12" s="9" t="s">
        <v>15</v>
      </c>
      <c r="E12" s="8">
        <v>2024</v>
      </c>
    </row>
    <row r="13" spans="1:13" x14ac:dyDescent="0.25">
      <c r="A13" s="7" t="s">
        <v>19</v>
      </c>
      <c r="B13" s="25" t="s">
        <v>14</v>
      </c>
      <c r="C13" s="26"/>
      <c r="D13" s="9" t="s">
        <v>15</v>
      </c>
      <c r="E13" s="8">
        <v>2025</v>
      </c>
      <c r="G13" s="17"/>
      <c r="M13" s="17"/>
    </row>
    <row r="14" spans="1:13" ht="20.25" customHeight="1" x14ac:dyDescent="0.25">
      <c r="A14" s="23" t="s">
        <v>20</v>
      </c>
      <c r="B14" s="22" t="s">
        <v>22</v>
      </c>
      <c r="C14" s="10" t="s">
        <v>8</v>
      </c>
      <c r="D14" s="10" t="s">
        <v>15</v>
      </c>
      <c r="E14" s="20">
        <f>AVERAGE(E10,H10,K10)</f>
        <v>7555.0001288056483</v>
      </c>
    </row>
    <row r="15" spans="1:13" ht="20.25" customHeight="1" x14ac:dyDescent="0.25">
      <c r="A15" s="24"/>
      <c r="B15" s="22"/>
      <c r="C15" s="9" t="s">
        <v>10</v>
      </c>
      <c r="D15" s="9" t="s">
        <v>15</v>
      </c>
      <c r="E15" s="20">
        <f>AVERAGE(G10,J10,M10)</f>
        <v>8911.2429576789982</v>
      </c>
    </row>
    <row r="17" spans="5:13" x14ac:dyDescent="0.25">
      <c r="E17" s="19"/>
      <c r="F17" s="19"/>
    </row>
    <row r="20" spans="5:13" x14ac:dyDescent="0.25">
      <c r="G20" s="17"/>
      <c r="J20" s="17"/>
      <c r="M20" s="17"/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3AF956C3-9764-4179-9F48-10B9BA4D1B34}">
      <formula1>"2023,2024,2025,2026,2027,2028,2029"</formula1>
    </dataValidation>
  </dataValidations>
  <pageMargins left="0.25" right="0.25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2024-03-11T11:05:21Z</dcterms:modified>
</cp:coreProperties>
</file>