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Семирягина_СА\СТМ\O_26-1-05-0-03-04-0-0010\"/>
    </mc:Choice>
  </mc:AlternateContent>
  <xr:revisionPtr revIDLastSave="0" documentId="13_ncr:1_{50CE2DF8-3751-4C6F-9C75-65EF3C0F901D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Расчет стоимости" sheetId="4" r:id="rId1"/>
    <sheet name="ЛС_СМР" sheetId="5" r:id="rId2"/>
    <sheet name="ЛС_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Titles" localSheetId="1">ЛС_СМР!$24:$24</definedName>
    <definedName name="_xlnm.Print_Area" localSheetId="2">ЛС_ПИР!$A$1:$U$133</definedName>
    <definedName name="_xlnm.Print_Area" localSheetId="1">ЛС_СМР!$A$1:$J$372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4" l="1"/>
  <c r="G18" i="4"/>
  <c r="C18" i="4"/>
  <c r="C20" i="4" l="1"/>
  <c r="C19" i="4"/>
  <c r="E16" i="4" l="1"/>
  <c r="C21" i="4"/>
  <c r="E19" i="4"/>
  <c r="E14" i="4" l="1"/>
  <c r="C22" i="4"/>
  <c r="F16" i="4"/>
  <c r="G16" i="4" s="1"/>
  <c r="L34" i="6" l="1"/>
  <c r="O34" i="6"/>
  <c r="D39" i="6"/>
  <c r="G39" i="6"/>
  <c r="K39" i="6"/>
  <c r="N39" i="6"/>
  <c r="Q39" i="6"/>
  <c r="T39" i="6"/>
  <c r="D41" i="6"/>
  <c r="G41" i="6"/>
  <c r="K41" i="6"/>
  <c r="N41" i="6"/>
  <c r="L45" i="6"/>
  <c r="P45" i="6" s="1"/>
  <c r="L51" i="6"/>
  <c r="N51" i="6" s="1"/>
  <c r="J73" i="6"/>
  <c r="M73" i="6"/>
  <c r="J74" i="6"/>
  <c r="M74" i="6"/>
  <c r="J75" i="6"/>
  <c r="M75" i="6"/>
  <c r="J76" i="6"/>
  <c r="J77" i="6"/>
  <c r="M77" i="6"/>
  <c r="J78" i="6"/>
  <c r="I87" i="6"/>
  <c r="O34" i="5"/>
  <c r="P34" i="5"/>
  <c r="O49" i="5"/>
  <c r="P49" i="5"/>
  <c r="O58" i="5"/>
  <c r="P58" i="5"/>
  <c r="O66" i="5"/>
  <c r="P66" i="5"/>
  <c r="O75" i="5"/>
  <c r="P75" i="5"/>
  <c r="O82" i="5"/>
  <c r="P82" i="5"/>
  <c r="O91" i="5"/>
  <c r="P91" i="5"/>
  <c r="O101" i="5"/>
  <c r="P101" i="5"/>
  <c r="O110" i="5"/>
  <c r="P110" i="5"/>
  <c r="O119" i="5"/>
  <c r="P119" i="5"/>
  <c r="O129" i="5"/>
  <c r="P129" i="5"/>
  <c r="O138" i="5"/>
  <c r="P138" i="5"/>
  <c r="O148" i="5"/>
  <c r="P148" i="5"/>
  <c r="O158" i="5"/>
  <c r="P158" i="5"/>
  <c r="O167" i="5"/>
  <c r="P167" i="5"/>
  <c r="O177" i="5"/>
  <c r="P177" i="5"/>
  <c r="O185" i="5"/>
  <c r="P185" i="5"/>
  <c r="O208" i="5"/>
  <c r="P208" i="5"/>
  <c r="O210" i="5"/>
  <c r="P210" i="5"/>
  <c r="O213" i="5"/>
  <c r="P213" i="5"/>
  <c r="O216" i="5"/>
  <c r="P216" i="5"/>
  <c r="O219" i="5"/>
  <c r="P219" i="5"/>
  <c r="O222" i="5"/>
  <c r="P222" i="5"/>
  <c r="O225" i="5"/>
  <c r="P225" i="5"/>
  <c r="O228" i="5"/>
  <c r="P228" i="5"/>
  <c r="O231" i="5"/>
  <c r="P231" i="5"/>
  <c r="O234" i="5"/>
  <c r="P234" i="5"/>
  <c r="O236" i="5"/>
  <c r="P236" i="5"/>
  <c r="O239" i="5"/>
  <c r="P239" i="5"/>
  <c r="O241" i="5"/>
  <c r="P241" i="5"/>
  <c r="O244" i="5"/>
  <c r="P244" i="5"/>
  <c r="O247" i="5"/>
  <c r="P247" i="5"/>
  <c r="O250" i="5"/>
  <c r="P250" i="5"/>
  <c r="O253" i="5"/>
  <c r="P253" i="5"/>
  <c r="O256" i="5"/>
  <c r="P256" i="5"/>
  <c r="O259" i="5"/>
  <c r="P259" i="5"/>
  <c r="O262" i="5"/>
  <c r="P262" i="5"/>
  <c r="O265" i="5"/>
  <c r="P265" i="5"/>
  <c r="O268" i="5"/>
  <c r="P268" i="5"/>
  <c r="O271" i="5"/>
  <c r="P271" i="5"/>
  <c r="O274" i="5"/>
  <c r="P274" i="5"/>
  <c r="O277" i="5"/>
  <c r="P277" i="5"/>
  <c r="O280" i="5"/>
  <c r="P280" i="5"/>
  <c r="O282" i="5"/>
  <c r="P282" i="5"/>
  <c r="O284" i="5"/>
  <c r="P284" i="5"/>
  <c r="O286" i="5"/>
  <c r="P286" i="5"/>
  <c r="O288" i="5"/>
  <c r="P288" i="5"/>
  <c r="O290" i="5"/>
  <c r="P290" i="5"/>
  <c r="O292" i="5"/>
  <c r="P292" i="5"/>
  <c r="H299" i="5"/>
  <c r="J299" i="5" s="1"/>
  <c r="I300" i="5" s="1"/>
  <c r="O302" i="5"/>
  <c r="P302" i="5"/>
  <c r="O304" i="5"/>
  <c r="P304" i="5"/>
  <c r="O306" i="5"/>
  <c r="P306" i="5"/>
  <c r="O308" i="5"/>
  <c r="P308" i="5"/>
  <c r="O310" i="5"/>
  <c r="P310" i="5"/>
  <c r="O312" i="5"/>
  <c r="P312" i="5"/>
  <c r="O314" i="5"/>
  <c r="P314" i="5"/>
  <c r="O316" i="5"/>
  <c r="P316" i="5"/>
  <c r="O318" i="5"/>
  <c r="P318" i="5"/>
  <c r="O320" i="5"/>
  <c r="P320" i="5"/>
  <c r="O322" i="5"/>
  <c r="P322" i="5"/>
  <c r="O324" i="5"/>
  <c r="P324" i="5"/>
  <c r="O326" i="5"/>
  <c r="P326" i="5"/>
  <c r="O328" i="5"/>
  <c r="P328" i="5"/>
  <c r="O330" i="5"/>
  <c r="P330" i="5"/>
  <c r="O332" i="5"/>
  <c r="P332" i="5"/>
  <c r="O334" i="5"/>
  <c r="P334" i="5"/>
  <c r="O336" i="5"/>
  <c r="P336" i="5"/>
  <c r="O338" i="5"/>
  <c r="P338" i="5"/>
  <c r="O340" i="5"/>
  <c r="P340" i="5"/>
  <c r="O342" i="5"/>
  <c r="P342" i="5"/>
  <c r="O344" i="5"/>
  <c r="P344" i="5"/>
  <c r="O356" i="5"/>
  <c r="P356" i="5"/>
  <c r="W39" i="6" l="1"/>
  <c r="M78" i="6"/>
  <c r="Q78" i="6" s="1"/>
  <c r="M76" i="6"/>
  <c r="E77" i="6"/>
  <c r="Q77" i="6" s="1"/>
  <c r="E73" i="6"/>
  <c r="Q73" i="6" s="1"/>
  <c r="E74" i="6"/>
  <c r="Q74" i="6" s="1"/>
  <c r="E75" i="6"/>
  <c r="Q75" i="6" s="1"/>
  <c r="E76" i="6"/>
  <c r="E78" i="6"/>
  <c r="P300" i="5"/>
  <c r="I346" i="5"/>
  <c r="I362" i="5" s="1"/>
  <c r="G300" i="5"/>
  <c r="Q76" i="6" l="1"/>
  <c r="D112" i="6" s="1"/>
  <c r="D110" i="6"/>
  <c r="G99" i="6"/>
  <c r="D113" i="6"/>
  <c r="G102" i="6"/>
  <c r="D109" i="6"/>
  <c r="T80" i="6"/>
  <c r="D87" i="6" s="1"/>
  <c r="M87" i="6" s="1"/>
  <c r="G98" i="6"/>
  <c r="D111" i="6"/>
  <c r="G100" i="6"/>
  <c r="G103" i="6"/>
  <c r="D114" i="6"/>
  <c r="G101" i="6"/>
  <c r="G346" i="5"/>
  <c r="O300" i="5"/>
  <c r="G104" i="6" l="1"/>
  <c r="N113" i="6"/>
  <c r="T113" i="6"/>
  <c r="T111" i="6"/>
  <c r="N111" i="6"/>
  <c r="N114" i="6"/>
  <c r="T114" i="6"/>
  <c r="T112" i="6"/>
  <c r="N112" i="6"/>
  <c r="N109" i="6"/>
  <c r="N115" i="6" s="1"/>
  <c r="T109" i="6"/>
  <c r="D115" i="6"/>
  <c r="N110" i="6"/>
  <c r="T110" i="6"/>
  <c r="E17" i="4"/>
  <c r="E18" i="4"/>
  <c r="F18" i="4" l="1"/>
  <c r="T115" i="6"/>
  <c r="O117" i="6" s="1"/>
  <c r="O118" i="6" s="1"/>
  <c r="F17" i="4"/>
  <c r="G17" i="4" s="1"/>
  <c r="O119" i="6" l="1"/>
  <c r="O120" i="6" s="1"/>
  <c r="F14" i="4"/>
  <c r="G14" i="4" s="1"/>
  <c r="E20" i="4"/>
  <c r="E15" i="4"/>
  <c r="E21" i="4" s="1"/>
  <c r="E22" i="4" l="1"/>
  <c r="F20" i="4"/>
  <c r="G20" i="4" s="1"/>
  <c r="F19" i="4"/>
  <c r="G19" i="4" s="1"/>
  <c r="F15" i="4"/>
  <c r="F21" i="4" s="1"/>
  <c r="G21" i="4" s="1"/>
  <c r="G15" i="4" l="1"/>
  <c r="F22" i="4" l="1"/>
  <c r="G22" i="4"/>
</calcChain>
</file>

<file path=xl/sharedStrings.xml><?xml version="1.0" encoding="utf-8"?>
<sst xmlns="http://schemas.openxmlformats.org/spreadsheetml/2006/main" count="999" uniqueCount="445">
  <si>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</si>
  <si>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</si>
  <si>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</si>
  <si>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</si>
  <si>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</si>
  <si>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</si>
  <si>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</si>
  <si>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</si>
  <si>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</si>
  <si>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</si>
  <si>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</si>
  <si>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1.</t>
  </si>
  <si>
    <t>Прямые затраты</t>
  </si>
  <si>
    <t>2.</t>
  </si>
  <si>
    <t>3.</t>
  </si>
  <si>
    <t>Примечание:</t>
  </si>
  <si>
    <t>Приложение № 2 к Приказу от ____________№ ____</t>
  </si>
  <si>
    <t>Сумма, в ценах текущего года составления сметного расчета без НДС</t>
  </si>
  <si>
    <t>компл.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</si>
  <si>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</si>
  <si>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</si>
  <si>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</si>
  <si>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[должность,подпись(инициалы,фамилия)]</t>
  </si>
  <si>
    <t xml:space="preserve"> </t>
  </si>
  <si>
    <t xml:space="preserve">Проверил   </t>
  </si>
  <si>
    <t xml:space="preserve">Составил   </t>
  </si>
  <si>
    <t xml:space="preserve">Итого по локальной смете руб. без НДС: </t>
  </si>
  <si>
    <t>Итого по разделу: Пусконаладочные работы</t>
  </si>
  <si>
    <t>Всего по позиции</t>
  </si>
  <si>
    <t>)*0,8</t>
  </si>
  <si>
    <t>чел-ч</t>
  </si>
  <si>
    <t>ЗТР</t>
  </si>
  <si>
    <t>%</t>
  </si>
  <si>
    <t>СП от ФОТ</t>
  </si>
  <si>
    <t>НР от ФОТ</t>
  </si>
  <si>
    <t>ЗП</t>
  </si>
  <si>
    <t>Письмо Минстроя РФ от 06 мая 2020 г. № 17207-ИФ/09</t>
  </si>
  <si>
    <t>1 система</t>
  </si>
  <si>
    <t>Автоматизированная система управления II категории технической сложности с количеством каналов (Кобщ) 160</t>
  </si>
  <si>
    <t>п02-01-002-11</t>
  </si>
  <si>
    <t>73</t>
  </si>
  <si>
    <t>Раздел: Пусконаладочные работы</t>
  </si>
  <si>
    <t>Итого по разделу: Оборудование</t>
  </si>
  <si>
    <t/>
  </si>
  <si>
    <t>шт.</t>
  </si>
  <si>
    <t>Модуль телеуправления TOPAZ ТМ DOUT16 MR-Pr</t>
  </si>
  <si>
    <t>72</t>
  </si>
  <si>
    <t>Модуль телесигнализации TOPAZ ТМ DIN32C-Pr</t>
  </si>
  <si>
    <t>71</t>
  </si>
  <si>
    <t>Модуль телемеханики TOPAZ ТМ MTU5-2Tx-2R-8DI-2LV-Pr</t>
  </si>
  <si>
    <t>70</t>
  </si>
  <si>
    <t>Модуль измерительный многофункциональный TOPAZ TM PM7-E-2Tx-1R-8DI-UI-LV-PR</t>
  </si>
  <si>
    <t>69</t>
  </si>
  <si>
    <t>68</t>
  </si>
  <si>
    <t>67</t>
  </si>
  <si>
    <t>СПО для коммуникационных контроллеров TOPAZ SCRIPT EDITOR</t>
  </si>
  <si>
    <t>66</t>
  </si>
  <si>
    <t>СПО для коммуникационных контроллеров TOPAZ IEC DAS-DBView</t>
  </si>
  <si>
    <t>65</t>
  </si>
  <si>
    <t>СПО для коммуникационных контроллеров TOPAZ IEC DAS-TMLoader</t>
  </si>
  <si>
    <t>64</t>
  </si>
  <si>
    <t>СПО для коммуникационных контроллеров TOPAZ IEC DAS-TMConfig</t>
  </si>
  <si>
    <t>63</t>
  </si>
  <si>
    <t>СПО для коммуникационных контроллеров TOPAZ IEC DAS-TMBuilder</t>
  </si>
  <si>
    <t>62</t>
  </si>
  <si>
    <t>СПО оборудования полевого уровня TOPAZ HWConfig</t>
  </si>
  <si>
    <t>61</t>
  </si>
  <si>
    <t>60</t>
  </si>
  <si>
    <t>59</t>
  </si>
  <si>
    <t>58</t>
  </si>
  <si>
    <t>57</t>
  </si>
  <si>
    <t>56</t>
  </si>
  <si>
    <t>55</t>
  </si>
  <si>
    <t>54</t>
  </si>
  <si>
    <t>53</t>
  </si>
  <si>
    <t>52</t>
  </si>
  <si>
    <t>51</t>
  </si>
  <si>
    <t>Цена поставщика</t>
  </si>
  <si>
    <t>50</t>
  </si>
  <si>
    <t>Раздел: Оборудование</t>
  </si>
  <si>
    <t>Итого по разделу: Материалы</t>
  </si>
  <si>
    <t>м</t>
  </si>
  <si>
    <r>
      <t>Кабель КИПЭВнг(А)-LS 4х2х0,6</t>
    </r>
    <r>
      <rPr>
        <i/>
        <sz val="10"/>
        <rFont val="Arial"/>
        <family val="2"/>
        <charset val="204"/>
      </rPr>
      <t xml:space="preserve">
Базисная стоимость: 29,87 = [199,23 /  6,67]</t>
    </r>
  </si>
  <si>
    <t>49</t>
  </si>
  <si>
    <r>
      <t>Кабель информационный (для уличной прокладки) 19С-F6-07BL-B305</t>
    </r>
    <r>
      <rPr>
        <i/>
        <sz val="10"/>
        <rFont val="Arial"/>
        <family val="2"/>
        <charset val="204"/>
      </rPr>
      <t xml:space="preserve">
Базисная стоимость: 10,36 = [69,08 /  6,67]</t>
    </r>
  </si>
  <si>
    <t>48</t>
  </si>
  <si>
    <t>47</t>
  </si>
  <si>
    <r>
      <t>Провод ПуГВ 1х6</t>
    </r>
    <r>
      <rPr>
        <i/>
        <sz val="10"/>
        <rFont val="Arial"/>
        <family val="2"/>
        <charset val="204"/>
      </rPr>
      <t xml:space="preserve">
Базисная стоимость: 7,65 = [51 /  6,67]</t>
    </r>
  </si>
  <si>
    <t>46</t>
  </si>
  <si>
    <r>
      <t>Провод ПуГВ 1х2,5</t>
    </r>
    <r>
      <rPr>
        <i/>
        <sz val="10"/>
        <rFont val="Arial"/>
        <family val="2"/>
        <charset val="204"/>
      </rPr>
      <t xml:space="preserve">
Базисная стоимость: 3,51 = [23,4 /  6,67]</t>
    </r>
  </si>
  <si>
    <t>45</t>
  </si>
  <si>
    <r>
      <t>Провод ПуГВ 1х1,5</t>
    </r>
    <r>
      <rPr>
        <i/>
        <sz val="10"/>
        <rFont val="Arial"/>
        <family val="2"/>
        <charset val="204"/>
      </rPr>
      <t xml:space="preserve">
Базисная стоимость: 2,20 = [14,7 /  6,67]</t>
    </r>
  </si>
  <si>
    <t>44</t>
  </si>
  <si>
    <t>Объем: 0,188=188/1000</t>
  </si>
  <si>
    <t>1000 м</t>
  </si>
  <si>
    <r>
      <t>Кабель КВВГЭнг(А)-LS 7х4</t>
    </r>
    <r>
      <rPr>
        <i/>
        <sz val="10"/>
        <rFont val="Arial"/>
        <family val="2"/>
        <charset val="204"/>
      </rPr>
      <t xml:space="preserve">
Базисная стоимость: 43 728,14 = [350 000 / 1,2 /  6,67]</t>
    </r>
  </si>
  <si>
    <t>43</t>
  </si>
  <si>
    <t>Объем: 0,065=65/1000</t>
  </si>
  <si>
    <r>
      <t>Кабель КВВГЭнг(А)-LS 5х2,5</t>
    </r>
    <r>
      <rPr>
        <i/>
        <sz val="10"/>
        <rFont val="Arial"/>
        <family val="2"/>
        <charset val="204"/>
      </rPr>
      <t xml:space="preserve">
Базисная стоимость: 20 239,88 = [162 000 / 1,2 /  6,67]</t>
    </r>
  </si>
  <si>
    <t>42</t>
  </si>
  <si>
    <t>Объем: 0,242=242/1000</t>
  </si>
  <si>
    <r>
      <t>Кабель  КВВГЭнг(А)-LS 19х1,5</t>
    </r>
    <r>
      <rPr>
        <i/>
        <sz val="10"/>
        <rFont val="Arial"/>
        <family val="2"/>
        <charset val="204"/>
      </rPr>
      <t xml:space="preserve">
Базисная стоимость: 47 476,26 = [380 000 / 1,2 /  6,67]</t>
    </r>
  </si>
  <si>
    <t>41</t>
  </si>
  <si>
    <t>Объем: 0,176=176/1000</t>
  </si>
  <si>
    <r>
      <t>Кабель КВВГЭнг(А)-LS 10х1,5</t>
    </r>
    <r>
      <rPr>
        <i/>
        <sz val="10"/>
        <rFont val="Arial"/>
        <family val="2"/>
        <charset val="204"/>
      </rPr>
      <t xml:space="preserve">
Базисная стоимость: 22 238,88 = [178 000 / 1,2 /  6,67]</t>
    </r>
  </si>
  <si>
    <t>40</t>
  </si>
  <si>
    <t>Объем: 0,039=39/1000</t>
  </si>
  <si>
    <r>
      <t>Кабель КВВГЭнг(А)-LS 7х1,5</t>
    </r>
    <r>
      <rPr>
        <i/>
        <sz val="10"/>
        <rFont val="Arial"/>
        <family val="2"/>
        <charset val="204"/>
      </rPr>
      <t xml:space="preserve">
Базисная стоимость: 15 292,73 = [122 403,01 / 1,2 /  6,67]</t>
    </r>
  </si>
  <si>
    <t>39</t>
  </si>
  <si>
    <t>Объем: 1,166=1166/1000</t>
  </si>
  <si>
    <r>
      <t>Кабель КВВГЭнг(А)-LS 5х1,5</t>
    </r>
    <r>
      <rPr>
        <i/>
        <sz val="10"/>
        <rFont val="Arial"/>
        <family val="2"/>
        <charset val="204"/>
      </rPr>
      <t xml:space="preserve">
Базисная стоимость: 13 493,25 = [108 000 / 1,2 /  6,67]</t>
    </r>
  </si>
  <si>
    <t>38</t>
  </si>
  <si>
    <t>Объем: 0,075=75/1000</t>
  </si>
  <si>
    <t>Кабель силовой с медными жилами с изоляцией и оболочкой из ПВХ, не распространяющий горение, с низким дымо- и газовыделением, напряжением 1,0 кВ (ГОСТ Р 53769-2010), марки ВВГнг(A)-LS 3х2,5oк(N,PE)</t>
  </si>
  <si>
    <t>501-8606</t>
  </si>
  <si>
    <t>37</t>
  </si>
  <si>
    <t>Объем: 0,383=383/1000</t>
  </si>
  <si>
    <r>
      <t>Кабель компьютерный (витая пара) FTP 4х2х0,52</t>
    </r>
    <r>
      <rPr>
        <i/>
        <sz val="10"/>
        <rFont val="Arial"/>
        <family val="2"/>
        <charset val="204"/>
      </rPr>
      <t xml:space="preserve">
Базисная стоимость: 17 491,25 = [140 000 / 1,2 /  6,67]</t>
    </r>
  </si>
  <si>
    <t>36</t>
  </si>
  <si>
    <t>Объем: 0,58=58/100</t>
  </si>
  <si>
    <t>100 шт.</t>
  </si>
  <si>
    <t>Колпачок на вилку RJ-45</t>
  </si>
  <si>
    <t>509-5688</t>
  </si>
  <si>
    <t>35</t>
  </si>
  <si>
    <t>Коннектор (джек) RJ-45</t>
  </si>
  <si>
    <t>509-8384</t>
  </si>
  <si>
    <t>34</t>
  </si>
  <si>
    <t>Объем: 21=(500+500+500+500+100)/100</t>
  </si>
  <si>
    <t>Наконечники кабельные медные соединительные</t>
  </si>
  <si>
    <t>509-0042</t>
  </si>
  <si>
    <t>33</t>
  </si>
  <si>
    <t>Объем: 0,000542=5,42*100/1000/1000</t>
  </si>
  <si>
    <t>т</t>
  </si>
  <si>
    <t>Шурупы-саморезы 3,5х45 мм (прим. 3,6х30)</t>
  </si>
  <si>
    <t>101-5827</t>
  </si>
  <si>
    <t>32</t>
  </si>
  <si>
    <t>Объем: 10=100/10</t>
  </si>
  <si>
    <t>10 шт.</t>
  </si>
  <si>
    <t>Дюбели монтажные стальные</t>
  </si>
  <si>
    <t>101-3913</t>
  </si>
  <si>
    <t>31</t>
  </si>
  <si>
    <r>
      <t>Пена монтажная огнестойкая Makroflex FR77</t>
    </r>
    <r>
      <rPr>
        <i/>
        <sz val="10"/>
        <rFont val="Arial"/>
        <family val="2"/>
        <charset val="204"/>
      </rPr>
      <t xml:space="preserve">
Базисная стоимость: 104,95 = [700 /  6,67]</t>
    </r>
  </si>
  <si>
    <t>30</t>
  </si>
  <si>
    <t>Хомутик (прим. Хомут червячный 1" 13-26)</t>
  </si>
  <si>
    <t>101-2091</t>
  </si>
  <si>
    <t>29</t>
  </si>
  <si>
    <r>
      <t>Изолента ПВХ 19мм 20м</t>
    </r>
    <r>
      <rPr>
        <i/>
        <sz val="10"/>
        <rFont val="Arial"/>
        <family val="2"/>
        <charset val="204"/>
      </rPr>
      <t xml:space="preserve">
Базисная стоимость: 10,33 = [68,9 /  6,67]</t>
    </r>
  </si>
  <si>
    <t>28</t>
  </si>
  <si>
    <t>Объем: 40=400/10</t>
  </si>
  <si>
    <t>Клипса для крепежа гофротрубы, диаметром 20 мм</t>
  </si>
  <si>
    <t>103-2600</t>
  </si>
  <si>
    <t>27</t>
  </si>
  <si>
    <t>Объем: 20=200/10</t>
  </si>
  <si>
    <t>10 м</t>
  </si>
  <si>
    <t>Трубы гибкие гофрированные легкие из самозатухающего ПВХ (IP55) серии FL, диаметром 20 мм</t>
  </si>
  <si>
    <t>103-2407</t>
  </si>
  <si>
    <t>26</t>
  </si>
  <si>
    <t>Объем: 10=1000/100</t>
  </si>
  <si>
    <t>Бирки кабельные маркировочные, пластмассовые У136</t>
  </si>
  <si>
    <t>111-0158</t>
  </si>
  <si>
    <t>25</t>
  </si>
  <si>
    <t>Бирки маркировочные пластмассовые У134</t>
  </si>
  <si>
    <t>111-0128</t>
  </si>
  <si>
    <t>24</t>
  </si>
  <si>
    <t>Объем: 20=2000/100</t>
  </si>
  <si>
    <t>Стяжка кабельная (бандаж) 3,6х200 мм (прим. к 100х2,5)</t>
  </si>
  <si>
    <t>509-2900</t>
  </si>
  <si>
    <t>23</t>
  </si>
  <si>
    <t>Стяжка кабельная (бандаж) 3,6х200 мм</t>
  </si>
  <si>
    <t>22</t>
  </si>
  <si>
    <t>Стяжка нейлоновая PER15 длиной 300 мм под винт</t>
  </si>
  <si>
    <t>509-6580</t>
  </si>
  <si>
    <t>21</t>
  </si>
  <si>
    <t>Объем: 5,88=0,294*20</t>
  </si>
  <si>
    <t>кг</t>
  </si>
  <si>
    <t>Трубка ПВХ изоляционная</t>
  </si>
  <si>
    <t>507-4034</t>
  </si>
  <si>
    <t>20</t>
  </si>
  <si>
    <r>
      <t>Автоматический выключатель 2П 6А кривая С ABB S202 C6</t>
    </r>
    <r>
      <rPr>
        <i/>
        <sz val="10"/>
        <rFont val="Arial"/>
        <family val="2"/>
        <charset val="204"/>
      </rPr>
      <t xml:space="preserve">
Базисная стоимость: 230,73 = [1 539 /  6,67]</t>
    </r>
  </si>
  <si>
    <t>19</t>
  </si>
  <si>
    <r>
      <t>Автоматический выключатель 2П 10А кривая С ABB S202 C10</t>
    </r>
    <r>
      <rPr>
        <i/>
        <sz val="10"/>
        <rFont val="Arial"/>
        <family val="2"/>
        <charset val="204"/>
      </rPr>
      <t xml:space="preserve">
Базисная стоимость: 217,84 = [1 453 /  6,67]</t>
    </r>
  </si>
  <si>
    <t>18</t>
  </si>
  <si>
    <t>Раздел: Материалы</t>
  </si>
  <si>
    <t>Всего с НР и СП</t>
  </si>
  <si>
    <t>Сметная прибыль</t>
  </si>
  <si>
    <t>Накладные расходы</t>
  </si>
  <si>
    <t>Трудозатраты машинистов</t>
  </si>
  <si>
    <t>Трудозатраты строителей</t>
  </si>
  <si>
    <t>Монтажные работы с НР и СП</t>
  </si>
  <si>
    <t>Строительные работы с НР и СП</t>
  </si>
  <si>
    <t>Основная ЗП рабочих</t>
  </si>
  <si>
    <t>ЗП машинистов</t>
  </si>
  <si>
    <t>Эксплуатация машин</t>
  </si>
  <si>
    <t>Стоимость материалов подрядчика</t>
  </si>
  <si>
    <t>Стоимость материалов (всего)</t>
  </si>
  <si>
    <t>Стоимость материалов и оборудования подрядчика</t>
  </si>
  <si>
    <t>Стоимость материальных ресурсов (всего)</t>
  </si>
  <si>
    <t>Итого по разделу: Монтажные работы</t>
  </si>
  <si>
    <t>)*1,35</t>
  </si>
  <si>
    <t>МР</t>
  </si>
  <si>
    <t>Объем: 22,13=(1112+432+354+233+58+24)/100</t>
  </si>
  <si>
    <t>100 концов жил</t>
  </si>
  <si>
    <t>Присоединение к приборам электрических проводок под винт с оконцеванием наконечником</t>
  </si>
  <si>
    <r>
      <t>м11-08-001-1</t>
    </r>
    <r>
      <rPr>
        <i/>
        <sz val="10"/>
        <rFont val="Arial"/>
        <family val="2"/>
        <charset val="204"/>
      </rPr>
      <t xml:space="preserve">
Поправка: МДС 81-35.2004, прил.1, т.2, п.5.1</t>
    </r>
  </si>
  <si>
    <t>17</t>
  </si>
  <si>
    <t>в т.ч. ЗПМ</t>
  </si>
  <si>
    <t>ЭМ</t>
  </si>
  <si>
    <t>Объем: 6=(480+120)/100</t>
  </si>
  <si>
    <t>100 м</t>
  </si>
  <si>
    <t>Провод в лотках, сечением до 6 мм2</t>
  </si>
  <si>
    <r>
      <t>м08-02-398-1</t>
    </r>
    <r>
      <rPr>
        <i/>
        <sz val="10"/>
        <rFont val="Arial"/>
        <family val="2"/>
        <charset val="204"/>
      </rPr>
      <t xml:space="preserve">
Поправка: МДС 81-35.2004, прил.1, т.2, п.5.1</t>
    </r>
  </si>
  <si>
    <t>16</t>
  </si>
  <si>
    <t>)*1,2</t>
  </si>
  <si>
    <t>1 т конструкций</t>
  </si>
  <si>
    <t>Монтаж щитов и блоков встроенных площадок с настилом из листовой стали, ребрами жесткости, составного сечения (прим. к установке крышек металлических лотков)</t>
  </si>
  <si>
    <r>
      <t>09-03-031-1</t>
    </r>
    <r>
      <rPr>
        <i/>
        <sz val="10"/>
        <rFont val="Arial"/>
        <family val="2"/>
        <charset val="204"/>
      </rPr>
      <t xml:space="preserve">
Поправка: МДС 81-35.2004, прил.1, т.3, п.4</t>
    </r>
  </si>
  <si>
    <t>15</t>
  </si>
  <si>
    <t>Объем: 0,000912=0,0912/100</t>
  </si>
  <si>
    <t>100 м3 сборных железобетонных конструкций</t>
  </si>
  <si>
    <t>Укладка сборных железобетонных лотковых плит массой до 5 т (прим. к установке крышек бетонных лотков)</t>
  </si>
  <si>
    <r>
      <t>29-02-050-1</t>
    </r>
    <r>
      <rPr>
        <i/>
        <sz val="10"/>
        <rFont val="Arial"/>
        <family val="2"/>
        <charset val="204"/>
      </rPr>
      <t xml:space="preserve">
Поправка: МДС 81-35.2004, прил.1, т.3, п.4</t>
    </r>
  </si>
  <si>
    <t>14</t>
  </si>
  <si>
    <t>Объем: 2=200/100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</si>
  <si>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2,5 мм2</t>
  </si>
  <si>
    <r>
      <t>м08-02-412-1</t>
    </r>
    <r>
      <rPr>
        <i/>
        <sz val="10"/>
        <rFont val="Arial"/>
        <family val="2"/>
        <charset val="204"/>
      </rPr>
      <t xml:space="preserve">
Поправка: МДС 81-35.2004, прил.1, т.2, п.5.1</t>
    </r>
  </si>
  <si>
    <t>13</t>
  </si>
  <si>
    <t>Прокладка труб гофрированных ПВХ для защиты проводов и кабелей</t>
  </si>
  <si>
    <r>
      <t>м08-10-010-1</t>
    </r>
    <r>
      <rPr>
        <i/>
        <sz val="10"/>
        <rFont val="Arial"/>
        <family val="2"/>
        <charset val="204"/>
      </rPr>
      <t xml:space="preserve">
Поправка: МДС 81-35.2004, прил.1, т.2, п.5.1</t>
    </r>
  </si>
  <si>
    <t>12</t>
  </si>
  <si>
    <t>Объем: 25,77=(383+180+233+30+75+1166+39+176+242+65+188-200)/100</t>
  </si>
  <si>
    <t>100 М КАБЕЛЯ</t>
  </si>
  <si>
    <t>Кабель до 35 кВ по установленным конструкциям и лоткам с креплением по всей длине, масса 1 м кабеля до 1 кг</t>
  </si>
  <si>
    <r>
      <t>м08-02-147-10</t>
    </r>
    <r>
      <rPr>
        <i/>
        <sz val="10"/>
        <rFont val="Arial"/>
        <family val="2"/>
        <charset val="204"/>
      </rPr>
      <t xml:space="preserve">
Поправка: МДС 81-35.2004, прил.1, т.2, п.5.1</t>
    </r>
  </si>
  <si>
    <t>11</t>
  </si>
  <si>
    <t>)*0,7)*1,2</t>
  </si>
  <si>
    <t>Объем: 0,01449=0,63/3*69/1000</t>
  </si>
  <si>
    <t>Монтаж щитов и блоков встроенных площадок с настилом из листовой стали, ребрами жесткости, составного сечения (прим. к снятию крышек металлических лотков)</t>
  </si>
  <si>
    <r>
      <t>09-03-031-1</t>
    </r>
    <r>
      <rPr>
        <i/>
        <sz val="10"/>
        <rFont val="Arial"/>
        <family val="2"/>
        <charset val="204"/>
      </rPr>
      <t xml:space="preserve">
Поправка: МДС 81-35.2004, прил.1, т.2, п.5.1  Поправка: МДС 81-38.2004, п.3.3.1.д  Поправка: МДС 81-35.2004, прил.1, т.3, п.4</t>
    </r>
  </si>
  <si>
    <t>10</t>
  </si>
  <si>
    <t>)*0,8)*1,2</t>
  </si>
  <si>
    <t>Объем: 0,0912=9,12/100</t>
  </si>
  <si>
    <t>Укладка сборных железобетонных лотковых плит массой до 5 т (прим. к снятию крышек бетонных лотков)</t>
  </si>
  <si>
    <r>
      <t>29-02-050-1</t>
    </r>
    <r>
      <rPr>
        <i/>
        <sz val="10"/>
        <rFont val="Arial"/>
        <family val="2"/>
        <charset val="204"/>
      </rPr>
      <t xml:space="preserve">
Поправка: МДС 81-35.2004, прил.1, т.2, п.5.1  Поправка: МДС 81-36.2004, п.3.3.1.а  Поправка: МДС 81-35.2004, прил.1, т.3, п.4</t>
    </r>
  </si>
  <si>
    <t>9</t>
  </si>
  <si>
    <t>Объем: 0,04=4/100</t>
  </si>
  <si>
    <t>Выключатель одноклавишный неутопленного типа при открытой проводке</t>
  </si>
  <si>
    <r>
      <t>м08-03-591-1</t>
    </r>
    <r>
      <rPr>
        <i/>
        <sz val="10"/>
        <rFont val="Arial"/>
        <family val="2"/>
        <charset val="204"/>
      </rPr>
      <t xml:space="preserve">
Поправка: МДС 81-35.2004, прил.1, т.2, п.5.1</t>
    </r>
  </si>
  <si>
    <t>8</t>
  </si>
  <si>
    <t>1  ШТ.</t>
  </si>
  <si>
    <t>Прибор измерения и защиты, количество подключаемых концов до 2 (установка температурных датчиков)</t>
  </si>
  <si>
    <r>
      <t>м08-01-080-1</t>
    </r>
    <r>
      <rPr>
        <i/>
        <sz val="10"/>
        <rFont val="Arial"/>
        <family val="2"/>
        <charset val="204"/>
      </rPr>
      <t xml:space="preserve">
Поправка: МДС 81-35.2004, прил.1, т.2, п.5.1</t>
    </r>
  </si>
  <si>
    <t>7</t>
  </si>
  <si>
    <t>Приборы, устанавливаемые на металлоконструкциях, щитах и пультах, масса до 5 кг (прим. к установке антенны)</t>
  </si>
  <si>
    <r>
      <t>м11-03-001-1</t>
    </r>
    <r>
      <rPr>
        <i/>
        <sz val="10"/>
        <rFont val="Arial"/>
        <family val="2"/>
        <charset val="204"/>
      </rPr>
      <t xml:space="preserve">
Поправка: МДС 81-35.2004, прил.1, т.2, п.5.1</t>
    </r>
  </si>
  <si>
    <t>6</t>
  </si>
  <si>
    <t>Прибор измерения и защиты, количество подключаемых концов до 12</t>
  </si>
  <si>
    <r>
      <t>м08-01-080-3</t>
    </r>
    <r>
      <rPr>
        <i/>
        <sz val="10"/>
        <rFont val="Arial"/>
        <family val="2"/>
        <charset val="204"/>
      </rPr>
      <t xml:space="preserve">
Поправка: МДС 81-35.2004, прил.1, т.2, п.5.1</t>
    </r>
  </si>
  <si>
    <t>5</t>
  </si>
  <si>
    <t>Аппарат настольный, масса до 0,015 т (установка мониторов)</t>
  </si>
  <si>
    <r>
      <t>м11-04-002-1</t>
    </r>
    <r>
      <rPr>
        <i/>
        <sz val="10"/>
        <rFont val="Arial"/>
        <family val="2"/>
        <charset val="204"/>
      </rPr>
      <t xml:space="preserve">
Поправка: МДС 81-35.2004, прил.1, т.2, п.5.1</t>
    </r>
  </si>
  <si>
    <t>4</t>
  </si>
  <si>
    <t>Блок управления шкафного исполнения или распределительный пункт (шкаф), устанавливаемый на стене, высота и ширина до 1200х1000 мм (Установка шкафа клеммного)</t>
  </si>
  <si>
    <r>
      <t>м08-03-572-4</t>
    </r>
    <r>
      <rPr>
        <i/>
        <sz val="10"/>
        <rFont val="Arial"/>
        <family val="2"/>
        <charset val="204"/>
      </rPr>
      <t xml:space="preserve">
Поправка: МДС 81-35.2004, прил.1, т.2, п.5.1</t>
    </r>
  </si>
  <si>
    <t>3</t>
  </si>
  <si>
    <t>1 ШКАФ</t>
  </si>
  <si>
    <t>Шкаф управления и регулирования (Установка шкафов АСУТП)</t>
  </si>
  <si>
    <r>
      <t>м08-01-102-1</t>
    </r>
    <r>
      <rPr>
        <i/>
        <sz val="10"/>
        <rFont val="Arial"/>
        <family val="2"/>
        <charset val="204"/>
      </rPr>
      <t xml:space="preserve">
Поправка: МДС 81-35.2004, прил.1, т.2, п.5.1</t>
    </r>
  </si>
  <si>
    <t>2</t>
  </si>
  <si>
    <t>Раздел: Монтажные работы</t>
  </si>
  <si>
    <t>Итого по разделу: Демонтажные работы</t>
  </si>
  <si>
    <t>)*1,35)*0,3</t>
  </si>
  <si>
    <r>
      <t>м08-01-102-1</t>
    </r>
    <r>
      <rPr>
        <i/>
        <sz val="10"/>
        <rFont val="Arial"/>
        <family val="2"/>
        <charset val="204"/>
      </rPr>
      <t xml:space="preserve">
Поправка: МДС 81-35.2004, прил.1, т.2, п.5.1  Поправка: МДС 81-37.2004, п.3.2.1.4</t>
    </r>
  </si>
  <si>
    <t>1</t>
  </si>
  <si>
    <t>Раздел: Демонтажные работы</t>
  </si>
  <si>
    <t>ВСЕГО затрат, руб.</t>
  </si>
  <si>
    <t>Индексы пересчета, нормы НР и СП</t>
  </si>
  <si>
    <t>Всего затрат в базисном уровне цен, руб.</t>
  </si>
  <si>
    <t>Попра-вочные коэфф., нормы НР и СП</t>
  </si>
  <si>
    <t>Цена на единицу измерения, руб.</t>
  </si>
  <si>
    <t>Кол-во единиц</t>
  </si>
  <si>
    <t>Единица измерения</t>
  </si>
  <si>
    <t>Наименование работ и затрат</t>
  </si>
  <si>
    <t>Шифр расценки и коды ресурсов</t>
  </si>
  <si>
    <t>Составлен(а) в уровне текущих (прогнозных) цен Письмо Минстроя РФ от 06 мая 2020 г. № 17207-ИФ/09</t>
  </si>
  <si>
    <t>тыс.руб</t>
  </si>
  <si>
    <t>Средства на оплату труда</t>
  </si>
  <si>
    <t>чел.час.</t>
  </si>
  <si>
    <t>Нормативная трудоемкость</t>
  </si>
  <si>
    <t>Сметная стоимость</t>
  </si>
  <si>
    <t>Основание:</t>
  </si>
  <si>
    <t>(наименование работ и затрат, наименование объекта)</t>
  </si>
  <si>
    <t>АСУ ТП ПС 110/10 кВ Валим (ПС 553)</t>
  </si>
  <si>
    <t>(локальный сметный расчет)</t>
  </si>
  <si>
    <t>ИСПОЛНИТЕЛЬНАЯ СМЕТА № 01</t>
  </si>
  <si>
    <t>(наименование стройки)</t>
  </si>
  <si>
    <t>Форма № 1а</t>
  </si>
  <si>
    <t>Smeta.RU  (495) 974-1589</t>
  </si>
  <si>
    <t>Расчет составил</t>
  </si>
  <si>
    <t>Расчет проверил</t>
  </si>
  <si>
    <t>руб.</t>
  </si>
  <si>
    <t>Всего с НДС</t>
  </si>
  <si>
    <t>НДС 20%</t>
  </si>
  <si>
    <t>C учетом договорного снижения К=</t>
  </si>
  <si>
    <t>Итого стоимость разработки рабочей документации составляет</t>
  </si>
  <si>
    <t xml:space="preserve">Итого </t>
  </si>
  <si>
    <t xml:space="preserve">ПО </t>
  </si>
  <si>
    <t>МО</t>
  </si>
  <si>
    <t>ТО</t>
  </si>
  <si>
    <t>ИО</t>
  </si>
  <si>
    <t>ОО</t>
  </si>
  <si>
    <t>ОР</t>
  </si>
  <si>
    <t>Рабочая документация</t>
  </si>
  <si>
    <t>Проект</t>
  </si>
  <si>
    <t>в том числе</t>
  </si>
  <si>
    <t>Цена двухстадийной разработки</t>
  </si>
  <si>
    <t>Части технической документации</t>
  </si>
  <si>
    <t>П</t>
  </si>
  <si>
    <t>Части проектной документации</t>
  </si>
  <si>
    <t>Стоимость разработки технической документации на АСУ в соответствии с таблицей 3:</t>
  </si>
  <si>
    <t>7.</t>
  </si>
  <si>
    <t>в текущем уровне цен (без НДС) по стадиям проектирования</t>
  </si>
  <si>
    <t>Стоимость разработки ТД на АСУ ТП, осуществляемой с привлечением средств бюджета г.Москвы,</t>
  </si>
  <si>
    <t>тыс.руб.</t>
  </si>
  <si>
    <t>=</t>
  </si>
  <si>
    <t>х</t>
  </si>
  <si>
    <t xml:space="preserve">Стд(т)г/з = </t>
  </si>
  <si>
    <t>IV квартал 2021 г. Основание - Приказ от 23.09.2021 № МКЭ-ОД/21-68</t>
  </si>
  <si>
    <t>Ки =</t>
  </si>
  <si>
    <t xml:space="preserve">где Кпер - коэффициент пересчета базовой стоимости проектных работ на </t>
  </si>
  <si>
    <t xml:space="preserve">Расчет стоимости текущей стоимости разработки технической документации </t>
  </si>
  <si>
    <t>6.</t>
  </si>
  <si>
    <t xml:space="preserve">Общая базовая цена разработки технической документации равна </t>
  </si>
  <si>
    <t>Спо</t>
  </si>
  <si>
    <t>Смо</t>
  </si>
  <si>
    <t>Сто</t>
  </si>
  <si>
    <t>Сио</t>
  </si>
  <si>
    <t>Соо</t>
  </si>
  <si>
    <t>Сор</t>
  </si>
  <si>
    <t xml:space="preserve">определяем базовые цены разработки каждой из частей технической документации: </t>
  </si>
  <si>
    <t>Программное обеспечение (ПО);</t>
  </si>
  <si>
    <t>ПО-</t>
  </si>
  <si>
    <t>Математическое обеспечение (МО);</t>
  </si>
  <si>
    <t>МО-</t>
  </si>
  <si>
    <t>Техническое обеспечение (ТО);</t>
  </si>
  <si>
    <t>ТО-</t>
  </si>
  <si>
    <t>Информационное обеспечение (ИО);</t>
  </si>
  <si>
    <t>ИО-</t>
  </si>
  <si>
    <t>Организационное обеспечение (ОО);</t>
  </si>
  <si>
    <t>ОО-</t>
  </si>
  <si>
    <t>Общесистемные решения (ОР);</t>
  </si>
  <si>
    <t>ОР-</t>
  </si>
  <si>
    <t>ПО</t>
  </si>
  <si>
    <t xml:space="preserve">Значения долей Дi, % </t>
  </si>
  <si>
    <t>Стоимость двухстадийной разработки, %</t>
  </si>
  <si>
    <t>разработки проектной документации :</t>
  </si>
  <si>
    <t xml:space="preserve"> Дi - доля соответствующей части проектной документации в исходной общей цене </t>
  </si>
  <si>
    <t>где</t>
  </si>
  <si>
    <t xml:space="preserve"> Ci = Сисх х Дi х Ккор.i</t>
  </si>
  <si>
    <t>Базовая стоимость разработки i-тых частей технической документации определяется по формуле (2.3) и составит:</t>
  </si>
  <si>
    <t>5.</t>
  </si>
  <si>
    <t xml:space="preserve">Ккор1 = </t>
  </si>
  <si>
    <t>Для всех остальных частей</t>
  </si>
  <si>
    <t xml:space="preserve">Ккор2 = </t>
  </si>
  <si>
    <t xml:space="preserve">Для ТО и ПО </t>
  </si>
  <si>
    <t>телемеханики (таб. 5. п.3);</t>
  </si>
  <si>
    <t xml:space="preserve">для ТО и ПО - АСУ создается с использованием сети передачи данных устройств </t>
  </si>
  <si>
    <t>К 3 -</t>
  </si>
  <si>
    <t>Привязка частей АСУ в однотипному проекту (таб. 5. п.2);</t>
  </si>
  <si>
    <t>К 2 -</t>
  </si>
  <si>
    <t>Определяем общий корректирующий коэффициент для i-ой части технической документации</t>
  </si>
  <si>
    <t>4.</t>
  </si>
  <si>
    <r>
      <t>С</t>
    </r>
    <r>
      <rPr>
        <sz val="9"/>
        <rFont val="Calibri"/>
        <family val="2"/>
        <charset val="204"/>
      </rPr>
      <t xml:space="preserve">исх.(2000) </t>
    </r>
    <r>
      <rPr>
        <sz val="10"/>
        <rFont val="Calibri"/>
        <family val="2"/>
        <charset val="204"/>
      </rPr>
      <t xml:space="preserve">= Сспот х М = </t>
    </r>
  </si>
  <si>
    <t>Исходная базовая стоимость разработки технической документации на АСУ определяется по формуле (2.3) и составляет:</t>
  </si>
  <si>
    <t>СПОТ;</t>
  </si>
  <si>
    <t>+</t>
  </si>
  <si>
    <t>М = Σ Gi =</t>
  </si>
  <si>
    <t>и составит</t>
  </si>
  <si>
    <t>Определяем величину "мощности" АСУ ПП, выраженную в СПОТ, которая определяется по пункту 2.5 Сборника</t>
  </si>
  <si>
    <t>Итого</t>
  </si>
  <si>
    <t>Реклоузер</t>
  </si>
  <si>
    <t>Примечание</t>
  </si>
  <si>
    <t>Количество ТУ</t>
  </si>
  <si>
    <t>Количество ТС,ТИ</t>
  </si>
  <si>
    <t>Наименование объекта</t>
  </si>
  <si>
    <t>№</t>
  </si>
  <si>
    <t xml:space="preserve">Обоснование определения коэффициентов G3 и G4 </t>
  </si>
  <si>
    <r>
      <t xml:space="preserve">Научно-техн. уровень проектных решений ТО-0%, ОР-0% </t>
    </r>
    <r>
      <rPr>
        <sz val="10"/>
        <color indexed="9"/>
        <rFont val="Calibri"/>
        <family val="2"/>
        <charset val="204"/>
      </rPr>
      <t xml:space="preserve">(таб.1 п.9.) - </t>
    </r>
  </si>
  <si>
    <t>G9 -</t>
  </si>
  <si>
    <t xml:space="preserve">Режим функционирования - Автоматизированный "ручной" режим -  (таб.1 п.8.1.) - </t>
  </si>
  <si>
    <t>G8 -</t>
  </si>
  <si>
    <t>программное управление и (или) автоматическое управление - (таб.1 п.7.2.) -</t>
  </si>
  <si>
    <t xml:space="preserve">степень развитости управляющих функций АСУ - II степень - многоконтурное автоматическое </t>
  </si>
  <si>
    <t>G7 -</t>
  </si>
  <si>
    <t xml:space="preserve">и измерение параметров состояния ТОУ  -  (таб.1 п.6.2.) - </t>
  </si>
  <si>
    <t xml:space="preserve">степень развитости информационных функций АСУ - II степень – централизованный контроль </t>
  </si>
  <si>
    <t>G6 -</t>
  </si>
  <si>
    <r>
      <t xml:space="preserve">количество внутримашинных переменных верхнего уровня - 0 </t>
    </r>
    <r>
      <rPr>
        <sz val="10"/>
        <color indexed="9"/>
        <rFont val="Calibri"/>
        <family val="2"/>
        <charset val="204"/>
      </rPr>
      <t>(табл.1 п.5.1)</t>
    </r>
  </si>
  <si>
    <t>G5 -</t>
  </si>
  <si>
    <t>ТУ</t>
  </si>
  <si>
    <r>
      <t xml:space="preserve">количество управляющих физических сигналов - 0 </t>
    </r>
    <r>
      <rPr>
        <sz val="10"/>
        <color indexed="9"/>
        <rFont val="Calibri"/>
        <family val="2"/>
        <charset val="204"/>
      </rPr>
      <t>(таб.1 п.4.1.) -</t>
    </r>
  </si>
  <si>
    <t>G4 -</t>
  </si>
  <si>
    <t>ТС+ТИ</t>
  </si>
  <si>
    <t xml:space="preserve">количество контролируемых физических сигналов - 20 (таб.1 п.3.1.) - </t>
  </si>
  <si>
    <t>G3 -</t>
  </si>
  <si>
    <t xml:space="preserve">количество технологических операций до 5 (таб.1 п.2.1.) - </t>
  </si>
  <si>
    <t>G2 -</t>
  </si>
  <si>
    <t xml:space="preserve">характер протекания процессов в АСУ - непрерывный (таб.1 п.1.1.) - </t>
  </si>
  <si>
    <t>G1 -</t>
  </si>
  <si>
    <t>Расчет базовой стоимости основных работ по разработке технической документации. 
По таблице 1 определяем величины критериев Gi</t>
  </si>
  <si>
    <t>Составлена на основании Сборника 5.6 единой нормативной базы МРР. Диспетчеризация и телемеханическое управление освещением МРР-5.4-16</t>
  </si>
  <si>
    <t>Подрядчик</t>
  </si>
  <si>
    <t xml:space="preserve">Заказчик </t>
  </si>
  <si>
    <t xml:space="preserve">Наименование работ : </t>
  </si>
  <si>
    <t>Расчет стоимости проектных работ №</t>
  </si>
  <si>
    <t>Приложение №1 к договору № 0907010 от 01.07.09 г.</t>
  </si>
  <si>
    <t>Расчет полной стоимости инвестиционного проекта*</t>
  </si>
  <si>
    <t>СМР, в том числе оборудование</t>
  </si>
  <si>
    <t xml:space="preserve"> 3.1</t>
  </si>
  <si>
    <t xml:space="preserve"> 3.2</t>
  </si>
  <si>
    <t xml:space="preserve"> 3.3</t>
  </si>
  <si>
    <t xml:space="preserve"> 3.4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</si>
  <si>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</si>
  <si>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 xml:space="preserve">ИТОГО </t>
  </si>
  <si>
    <t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</si>
  <si>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</si>
  <si>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</si>
  <si>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</si>
  <si>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- строительный контроль</t>
  </si>
  <si>
    <t>- cодержание службы заказчика застройщика</t>
  </si>
  <si>
    <t xml:space="preserve">Шкаф АСУТП 1   </t>
  </si>
  <si>
    <t xml:space="preserve">Шкаф АСУТП 2  </t>
  </si>
  <si>
    <t xml:space="preserve">Шкаф клеммный  </t>
  </si>
  <si>
    <t xml:space="preserve">Комплект №1 контроля и управления ячейкой ЗРУ-10 кВ   </t>
  </si>
  <si>
    <t xml:space="preserve">Комплект №2 контроля и управления ячейкой ЗРУ-10 кВ   </t>
  </si>
  <si>
    <t xml:space="preserve">Комплект №3 контроля и управления ячейкой ЗРУ-10 кВ   </t>
  </si>
  <si>
    <t xml:space="preserve">Комплект №1 контроля и управления присоединением -110 кВ   </t>
  </si>
  <si>
    <t xml:space="preserve">Комплект №4 контроля и управления ячейкой ЗРУ-10 кВ   </t>
  </si>
  <si>
    <t xml:space="preserve">Комплект №2 контроля и управления присоединением -35 кВ   </t>
  </si>
  <si>
    <t xml:space="preserve">Комплект №3 контроля и управления присоединением -35 кВ   </t>
  </si>
  <si>
    <t>Шкаф коммутационный для коммутаров</t>
  </si>
  <si>
    <t>Коммутаторы сетевые с портами 100, 100/1000 Мб/сек</t>
  </si>
  <si>
    <r>
      <t>Комплект оборудования TOPAZ для АСУ ТП ПС 110/35/10 кВ № Л-35-1</t>
    </r>
    <r>
      <rPr>
        <i/>
        <sz val="10"/>
        <rFont val="Arial"/>
        <family val="2"/>
        <charset val="204"/>
      </rPr>
      <t xml:space="preserve">
Базисная стоимость: 1 816 501,90 = [8 919 024,33 /  4,91]</t>
    </r>
  </si>
  <si>
    <t xml:space="preserve">Модернизация ПС 35 кВ Вещевская в части системы телемеханики в п. Вещево Выборгского района ЛО
</t>
  </si>
  <si>
    <t xml:space="preserve"> Модернизация ПС 35 кВ Вещевская в части системы телемеханики в п. Вещево Выборгского района ЛО</t>
  </si>
  <si>
    <t>Модернизация ПС 35 кВ Вещевская в части системы телемеханики в п. Вещево Выборгского района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</si>
</sst>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&quot;-&quot;??_);_(@_)"/>
    <numFmt numFmtId="165" formatCode="_-* #,##0.00_р_._-;\-* #,##0.00_р_._-;_-* &quot;-&quot;??_р_._-;_-@_-"/>
    <numFmt numFmtId="166" formatCode="#,##0.00;[Red]\-\ #,##0.00"/>
    <numFmt numFmtId="167" formatCode="#,##0.00####;[Red]\-\ #,##0.00####"/>
    <numFmt numFmtId="168" formatCode="0.000"/>
    <numFmt numFmtId="169" formatCode="#,##0.00############;[Red]\-\ #,##0.00############"/>
    <numFmt numFmtId="170" formatCode="mmmm"/>
    <numFmt numFmtId="171" formatCode="0.0"/>
    <numFmt numFmtId="172" formatCode="0.0%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3"/>
      <name val="Arial"/>
      <family val="2"/>
      <charset val="204"/>
    </font>
    <font>
      <i/>
      <sz val="10"/>
      <name val="Arial"/>
      <family val="2"/>
      <charset val="204"/>
    </font>
    <font>
      <sz val="14"/>
      <name val="Arial Cyr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9"/>
      <name val="Calibri"/>
      <family val="2"/>
      <charset val="204"/>
      <scheme val="minor"/>
    </font>
    <font>
      <sz val="10"/>
      <color indexed="9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0" fontId="11" fillId="0" borderId="0" xfId="8"/>
    <xf numFmtId="0" fontId="12" fillId="0" borderId="0" xfId="8" applyFont="1"/>
    <xf numFmtId="0" fontId="12" fillId="0" borderId="1" xfId="8" applyFont="1" applyBorder="1"/>
    <xf numFmtId="166" fontId="11" fillId="0" borderId="0" xfId="8" applyNumberFormat="1"/>
    <xf numFmtId="166" fontId="14" fillId="0" borderId="0" xfId="8" applyNumberFormat="1" applyFont="1" applyAlignment="1">
      <alignment horizontal="right"/>
    </xf>
    <xf numFmtId="166" fontId="12" fillId="0" borderId="1" xfId="8" applyNumberFormat="1" applyFont="1" applyBorder="1" applyAlignment="1">
      <alignment horizontal="right"/>
    </xf>
    <xf numFmtId="0" fontId="12" fillId="0" borderId="1" xfId="8" applyFont="1" applyBorder="1" applyAlignment="1">
      <alignment horizontal="right" wrapText="1"/>
    </xf>
    <xf numFmtId="167" fontId="12" fillId="0" borderId="1" xfId="8" applyNumberFormat="1" applyFont="1" applyBorder="1" applyAlignment="1">
      <alignment horizontal="right"/>
    </xf>
    <xf numFmtId="0" fontId="12" fillId="0" borderId="1" xfId="8" applyFont="1" applyBorder="1" applyAlignment="1">
      <alignment horizontal="right"/>
    </xf>
    <xf numFmtId="0" fontId="15" fillId="0" borderId="1" xfId="8" applyFont="1" applyBorder="1" applyAlignment="1">
      <alignment horizontal="right" wrapText="1"/>
    </xf>
    <xf numFmtId="0" fontId="12" fillId="0" borderId="1" xfId="8" applyFont="1" applyBorder="1" applyAlignment="1">
      <alignment horizontal="left" vertical="top" wrapText="1"/>
    </xf>
    <xf numFmtId="0" fontId="12" fillId="0" borderId="1" xfId="8" applyFont="1" applyBorder="1" applyAlignment="1">
      <alignment horizontal="left" vertical="top"/>
    </xf>
    <xf numFmtId="166" fontId="12" fillId="0" borderId="0" xfId="8" applyNumberFormat="1" applyFont="1" applyAlignment="1">
      <alignment horizontal="right"/>
    </xf>
    <xf numFmtId="0" fontId="12" fillId="0" borderId="0" xfId="8" applyFont="1" applyAlignment="1">
      <alignment horizontal="right" wrapText="1"/>
    </xf>
    <xf numFmtId="167" fontId="12" fillId="0" borderId="0" xfId="8" applyNumberFormat="1" applyFont="1" applyAlignment="1">
      <alignment horizontal="right"/>
    </xf>
    <xf numFmtId="0" fontId="12" fillId="0" borderId="0" xfId="8" applyFont="1" applyAlignment="1">
      <alignment horizontal="right"/>
    </xf>
    <xf numFmtId="0" fontId="15" fillId="0" borderId="0" xfId="8" applyFont="1" applyAlignment="1">
      <alignment horizontal="right" wrapText="1"/>
    </xf>
    <xf numFmtId="0" fontId="12" fillId="0" borderId="0" xfId="8" applyFont="1" applyAlignment="1">
      <alignment horizontal="left" vertical="top" wrapText="1"/>
    </xf>
    <xf numFmtId="0" fontId="12" fillId="0" borderId="0" xfId="8" applyFont="1" applyAlignment="1">
      <alignment horizontal="left" vertical="top"/>
    </xf>
    <xf numFmtId="168" fontId="11" fillId="0" borderId="0" xfId="8" applyNumberFormat="1"/>
    <xf numFmtId="0" fontId="11" fillId="0" borderId="1" xfId="8" applyBorder="1"/>
    <xf numFmtId="0" fontId="3" fillId="0" borderId="1" xfId="8" applyFont="1" applyBorder="1" applyAlignment="1">
      <alignment wrapText="1"/>
    </xf>
    <xf numFmtId="0" fontId="3" fillId="0" borderId="0" xfId="8" applyFont="1" applyAlignment="1">
      <alignment wrapText="1"/>
    </xf>
    <xf numFmtId="166" fontId="15" fillId="0" borderId="0" xfId="8" applyNumberFormat="1" applyFont="1" applyAlignment="1">
      <alignment horizontal="right"/>
    </xf>
    <xf numFmtId="0" fontId="12" fillId="0" borderId="3" xfId="8" applyFont="1" applyBorder="1" applyAlignment="1">
      <alignment horizontal="center" vertical="center" wrapText="1"/>
    </xf>
    <xf numFmtId="0" fontId="12" fillId="0" borderId="2" xfId="8" applyFont="1" applyBorder="1" applyAlignment="1">
      <alignment horizontal="center" vertical="center" wrapText="1"/>
    </xf>
    <xf numFmtId="1" fontId="12" fillId="0" borderId="0" xfId="8" applyNumberFormat="1" applyFont="1"/>
    <xf numFmtId="170" fontId="12" fillId="0" borderId="0" xfId="8" applyNumberFormat="1" applyFont="1"/>
    <xf numFmtId="0" fontId="12" fillId="0" borderId="0" xfId="8" applyFont="1" applyAlignment="1">
      <alignment horizontal="center"/>
    </xf>
    <xf numFmtId="0" fontId="13" fillId="0" borderId="0" xfId="8" applyFont="1" applyAlignment="1">
      <alignment horizontal="right" vertical="center"/>
    </xf>
    <xf numFmtId="0" fontId="13" fillId="0" borderId="0" xfId="8" applyFont="1"/>
    <xf numFmtId="0" fontId="21" fillId="0" borderId="0" xfId="8" applyFont="1"/>
    <xf numFmtId="4" fontId="21" fillId="0" borderId="0" xfId="8" applyNumberFormat="1" applyFont="1"/>
    <xf numFmtId="4" fontId="22" fillId="0" borderId="0" xfId="8" applyNumberFormat="1" applyFont="1"/>
    <xf numFmtId="0" fontId="22" fillId="0" borderId="0" xfId="8" applyFont="1"/>
    <xf numFmtId="0" fontId="21" fillId="0" borderId="0" xfId="8" applyFont="1" applyFill="1"/>
    <xf numFmtId="0" fontId="22" fillId="0" borderId="0" xfId="8" applyFont="1" applyFill="1" applyBorder="1"/>
    <xf numFmtId="0" fontId="21" fillId="0" borderId="0" xfId="8" applyFont="1" applyFill="1" applyBorder="1"/>
    <xf numFmtId="0" fontId="22" fillId="0" borderId="0" xfId="8" applyFont="1" applyFill="1"/>
    <xf numFmtId="0" fontId="22" fillId="0" borderId="1" xfId="8" applyFont="1" applyFill="1" applyBorder="1"/>
    <xf numFmtId="0" fontId="21" fillId="0" borderId="1" xfId="8" applyFont="1" applyFill="1" applyBorder="1"/>
    <xf numFmtId="0" fontId="22" fillId="0" borderId="0" xfId="8" applyFont="1" applyBorder="1"/>
    <xf numFmtId="0" fontId="21" fillId="0" borderId="0" xfId="8" applyFont="1" applyBorder="1"/>
    <xf numFmtId="4" fontId="23" fillId="0" borderId="0" xfId="8" applyNumberFormat="1" applyFont="1" applyFill="1" applyAlignment="1">
      <alignment horizontal="left"/>
    </xf>
    <xf numFmtId="4" fontId="24" fillId="0" borderId="0" xfId="8" applyNumberFormat="1" applyFont="1" applyFill="1" applyAlignment="1">
      <alignment horizontal="center"/>
    </xf>
    <xf numFmtId="0" fontId="24" fillId="0" borderId="0" xfId="8" applyFont="1" applyFill="1"/>
    <xf numFmtId="4" fontId="23" fillId="0" borderId="0" xfId="8" applyNumberFormat="1" applyFont="1" applyAlignment="1"/>
    <xf numFmtId="4" fontId="24" fillId="0" borderId="0" xfId="8" applyNumberFormat="1" applyFont="1" applyAlignment="1">
      <alignment horizontal="right" indent="1"/>
    </xf>
    <xf numFmtId="0" fontId="24" fillId="0" borderId="0" xfId="8" applyFont="1"/>
    <xf numFmtId="4" fontId="25" fillId="0" borderId="0" xfId="8" applyNumberFormat="1" applyFont="1" applyAlignment="1">
      <alignment horizontal="left"/>
    </xf>
    <xf numFmtId="4" fontId="25" fillId="0" borderId="0" xfId="8" applyNumberFormat="1" applyFont="1" applyAlignment="1"/>
    <xf numFmtId="0" fontId="21" fillId="0" borderId="0" xfId="8" applyFont="1" applyAlignment="1">
      <alignment horizontal="right"/>
    </xf>
    <xf numFmtId="2" fontId="21" fillId="0" borderId="0" xfId="8" applyNumberFormat="1" applyFont="1"/>
    <xf numFmtId="2" fontId="21" fillId="0" borderId="3" xfId="8" applyNumberFormat="1" applyFont="1" applyBorder="1" applyAlignment="1">
      <alignment horizontal="center"/>
    </xf>
    <xf numFmtId="0" fontId="21" fillId="0" borderId="5" xfId="8" applyFont="1" applyBorder="1" applyAlignment="1">
      <alignment horizontal="center"/>
    </xf>
    <xf numFmtId="0" fontId="21" fillId="0" borderId="3" xfId="8" applyFont="1" applyBorder="1" applyAlignment="1">
      <alignment horizontal="center"/>
    </xf>
    <xf numFmtId="2" fontId="21" fillId="0" borderId="0" xfId="8" applyNumberFormat="1" applyFont="1" applyFill="1"/>
    <xf numFmtId="0" fontId="21" fillId="0" borderId="5" xfId="8" applyFont="1" applyFill="1" applyBorder="1" applyAlignment="1">
      <alignment horizontal="center"/>
    </xf>
    <xf numFmtId="0" fontId="21" fillId="2" borderId="0" xfId="8" applyFont="1" applyFill="1"/>
    <xf numFmtId="0" fontId="21" fillId="0" borderId="3" xfId="8" applyFont="1" applyFill="1" applyBorder="1" applyAlignment="1">
      <alignment horizontal="center"/>
    </xf>
    <xf numFmtId="0" fontId="21" fillId="0" borderId="0" xfId="8" applyFont="1" applyFill="1" applyAlignment="1">
      <alignment horizontal="justify" vertical="center"/>
    </xf>
    <xf numFmtId="0" fontId="21" fillId="0" borderId="0" xfId="8" applyFont="1" applyBorder="1" applyAlignment="1"/>
    <xf numFmtId="171" fontId="21" fillId="0" borderId="0" xfId="8" applyNumberFormat="1" applyFont="1" applyAlignment="1">
      <alignment horizontal="left"/>
    </xf>
    <xf numFmtId="0" fontId="21" fillId="0" borderId="0" xfId="8" applyFont="1" applyAlignment="1">
      <alignment horizontal="left"/>
    </xf>
    <xf numFmtId="0" fontId="21" fillId="0" borderId="0" xfId="8" applyFont="1" applyAlignment="1">
      <alignment horizontal="center"/>
    </xf>
    <xf numFmtId="168" fontId="21" fillId="0" borderId="0" xfId="8" applyNumberFormat="1" applyFont="1" applyAlignment="1">
      <alignment horizontal="center"/>
    </xf>
    <xf numFmtId="0" fontId="21" fillId="0" borderId="0" xfId="8" applyFont="1" applyBorder="1" applyAlignment="1">
      <alignment horizontal="center"/>
    </xf>
    <xf numFmtId="168" fontId="21" fillId="0" borderId="0" xfId="8" applyNumberFormat="1" applyFont="1"/>
    <xf numFmtId="0" fontId="21" fillId="0" borderId="0" xfId="8" applyFont="1" applyAlignment="1"/>
    <xf numFmtId="171" fontId="21" fillId="0" borderId="0" xfId="8" applyNumberFormat="1" applyFont="1" applyBorder="1" applyAlignment="1">
      <alignment horizontal="center"/>
    </xf>
    <xf numFmtId="9" fontId="21" fillId="0" borderId="0" xfId="8" applyNumberFormat="1" applyFont="1" applyBorder="1" applyAlignment="1">
      <alignment horizontal="center"/>
    </xf>
    <xf numFmtId="0" fontId="21" fillId="0" borderId="0" xfId="8" applyFont="1" applyBorder="1" applyAlignment="1">
      <alignment horizontal="center" vertical="center"/>
    </xf>
    <xf numFmtId="9" fontId="21" fillId="0" borderId="0" xfId="8" applyNumberFormat="1" applyFont="1" applyBorder="1" applyAlignment="1">
      <alignment horizontal="center" vertical="center"/>
    </xf>
    <xf numFmtId="171" fontId="21" fillId="0" borderId="3" xfId="8" applyNumberFormat="1" applyFont="1" applyFill="1" applyBorder="1" applyAlignment="1">
      <alignment horizontal="center"/>
    </xf>
    <xf numFmtId="171" fontId="21" fillId="0" borderId="3" xfId="8" applyNumberFormat="1" applyFont="1" applyBorder="1" applyAlignment="1">
      <alignment horizontal="center"/>
    </xf>
    <xf numFmtId="0" fontId="21" fillId="0" borderId="0" xfId="8" applyFont="1" applyBorder="1" applyAlignment="1">
      <alignment horizontal="left"/>
    </xf>
    <xf numFmtId="168" fontId="21" fillId="0" borderId="0" xfId="8" applyNumberFormat="1" applyFont="1" applyAlignment="1">
      <alignment horizontal="left"/>
    </xf>
    <xf numFmtId="0" fontId="21" fillId="0" borderId="4" xfId="8" applyFont="1" applyBorder="1" applyAlignment="1">
      <alignment horizontal="center"/>
    </xf>
    <xf numFmtId="0" fontId="28" fillId="0" borderId="3" xfId="8" applyFont="1" applyBorder="1" applyAlignment="1">
      <alignment horizontal="right"/>
    </xf>
    <xf numFmtId="168" fontId="21" fillId="0" borderId="0" xfId="8" applyNumberFormat="1" applyFont="1" applyFill="1" applyAlignment="1">
      <alignment horizontal="left"/>
    </xf>
    <xf numFmtId="0" fontId="21" fillId="0" borderId="0" xfId="8" applyFont="1" applyFill="1" applyAlignment="1">
      <alignment horizontal="right"/>
    </xf>
    <xf numFmtId="0" fontId="21" fillId="4" borderId="0" xfId="8" applyFont="1" applyFill="1"/>
    <xf numFmtId="168" fontId="21" fillId="3" borderId="0" xfId="8" applyNumberFormat="1" applyFont="1" applyFill="1" applyAlignment="1">
      <alignment horizontal="left"/>
    </xf>
    <xf numFmtId="0" fontId="21" fillId="3" borderId="0" xfId="8" applyFont="1" applyFill="1"/>
    <xf numFmtId="0" fontId="21" fillId="3" borderId="0" xfId="8" applyFont="1" applyFill="1" applyAlignment="1">
      <alignment horizontal="right"/>
    </xf>
    <xf numFmtId="0" fontId="24" fillId="0" borderId="0" xfId="8" applyFont="1" applyAlignment="1">
      <alignment horizontal="center"/>
    </xf>
    <xf numFmtId="0" fontId="10" fillId="0" borderId="0" xfId="0" applyFont="1" applyAlignment="1">
      <alignment horizontal="right" vertical="top"/>
    </xf>
    <xf numFmtId="0" fontId="12" fillId="0" borderId="1" xfId="2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166" fontId="14" fillId="0" borderId="0" xfId="8" applyNumberFormat="1" applyFont="1" applyAlignment="1">
      <alignment horizontal="right"/>
    </xf>
    <xf numFmtId="0" fontId="20" fillId="0" borderId="1" xfId="8" applyFont="1" applyBorder="1" applyAlignment="1">
      <alignment horizontal="center" wrapText="1"/>
    </xf>
    <xf numFmtId="0" fontId="13" fillId="0" borderId="4" xfId="8" applyFont="1" applyBorder="1" applyAlignment="1">
      <alignment horizontal="center" vertical="top"/>
    </xf>
    <xf numFmtId="0" fontId="13" fillId="0" borderId="0" xfId="8" applyFont="1" applyAlignment="1">
      <alignment horizontal="center" vertical="top" wrapText="1"/>
    </xf>
    <xf numFmtId="0" fontId="19" fillId="0" borderId="1" xfId="8" quotePrefix="1" applyFont="1" applyBorder="1" applyAlignment="1">
      <alignment horizontal="center" wrapText="1"/>
    </xf>
    <xf numFmtId="0" fontId="19" fillId="0" borderId="1" xfId="8" applyFont="1" applyBorder="1" applyAlignment="1">
      <alignment horizontal="center" wrapText="1"/>
    </xf>
    <xf numFmtId="0" fontId="18" fillId="0" borderId="1" xfId="8" applyFont="1" applyBorder="1" applyAlignment="1">
      <alignment horizontal="center" wrapText="1"/>
    </xf>
    <xf numFmtId="0" fontId="14" fillId="0" borderId="0" xfId="8" applyFont="1" applyAlignment="1">
      <alignment horizontal="left" wrapText="1"/>
    </xf>
    <xf numFmtId="0" fontId="16" fillId="0" borderId="0" xfId="8" applyFont="1" applyAlignment="1">
      <alignment horizontal="center" wrapText="1"/>
    </xf>
    <xf numFmtId="0" fontId="11" fillId="0" borderId="0" xfId="8" applyAlignment="1"/>
    <xf numFmtId="0" fontId="12" fillId="0" borderId="0" xfId="8" applyFont="1" applyAlignment="1">
      <alignment horizontal="left" wrapText="1"/>
    </xf>
    <xf numFmtId="0" fontId="12" fillId="0" borderId="0" xfId="8" applyFont="1" applyAlignment="1">
      <alignment horizontal="left"/>
    </xf>
    <xf numFmtId="166" fontId="12" fillId="0" borderId="0" xfId="8" applyNumberFormat="1" applyFont="1" applyAlignment="1">
      <alignment horizontal="right"/>
    </xf>
    <xf numFmtId="169" fontId="12" fillId="0" borderId="0" xfId="8" applyNumberFormat="1" applyFont="1" applyAlignment="1">
      <alignment horizontal="right"/>
    </xf>
    <xf numFmtId="0" fontId="12" fillId="0" borderId="0" xfId="8" applyFont="1" applyAlignment="1">
      <alignment horizontal="right" vertical="center"/>
    </xf>
    <xf numFmtId="168" fontId="21" fillId="0" borderId="5" xfId="8" applyNumberFormat="1" applyFont="1" applyBorder="1" applyAlignment="1">
      <alignment horizontal="center"/>
    </xf>
    <xf numFmtId="168" fontId="21" fillId="0" borderId="7" xfId="8" applyNumberFormat="1" applyFont="1" applyBorder="1" applyAlignment="1">
      <alignment horizontal="center"/>
    </xf>
    <xf numFmtId="168" fontId="21" fillId="0" borderId="6" xfId="8" applyNumberFormat="1" applyFont="1" applyBorder="1" applyAlignment="1">
      <alignment horizontal="center"/>
    </xf>
    <xf numFmtId="0" fontId="21" fillId="0" borderId="3" xfId="8" applyFont="1" applyBorder="1" applyAlignment="1">
      <alignment horizontal="center"/>
    </xf>
    <xf numFmtId="2" fontId="21" fillId="0" borderId="3" xfId="8" applyNumberFormat="1" applyFont="1" applyBorder="1" applyAlignment="1">
      <alignment horizontal="center"/>
    </xf>
    <xf numFmtId="0" fontId="28" fillId="0" borderId="3" xfId="8" applyFont="1" applyBorder="1" applyAlignment="1">
      <alignment horizontal="center"/>
    </xf>
    <xf numFmtId="0" fontId="28" fillId="0" borderId="5" xfId="8" applyFont="1" applyBorder="1" applyAlignment="1">
      <alignment horizontal="center"/>
    </xf>
    <xf numFmtId="0" fontId="28" fillId="0" borderId="7" xfId="8" applyFont="1" applyBorder="1" applyAlignment="1">
      <alignment horizontal="center"/>
    </xf>
    <xf numFmtId="0" fontId="28" fillId="0" borderId="6" xfId="8" applyFont="1" applyBorder="1" applyAlignment="1">
      <alignment horizontal="center"/>
    </xf>
    <xf numFmtId="0" fontId="28" fillId="0" borderId="5" xfId="8" applyFont="1" applyBorder="1" applyAlignment="1">
      <alignment horizontal="left" wrapText="1"/>
    </xf>
    <xf numFmtId="0" fontId="28" fillId="0" borderId="7" xfId="8" applyFont="1" applyBorder="1" applyAlignment="1">
      <alignment horizontal="left" wrapText="1"/>
    </xf>
    <xf numFmtId="0" fontId="28" fillId="0" borderId="6" xfId="8" applyFont="1" applyBorder="1" applyAlignment="1">
      <alignment horizontal="left" wrapText="1"/>
    </xf>
    <xf numFmtId="0" fontId="21" fillId="0" borderId="0" xfId="8" applyFont="1" applyAlignment="1">
      <alignment horizontal="center" vertical="center" wrapText="1"/>
    </xf>
    <xf numFmtId="9" fontId="21" fillId="0" borderId="0" xfId="8" applyNumberFormat="1" applyFont="1"/>
    <xf numFmtId="4" fontId="21" fillId="0" borderId="0" xfId="8" applyNumberFormat="1" applyFont="1" applyAlignment="1">
      <alignment horizontal="right" indent="1"/>
    </xf>
    <xf numFmtId="0" fontId="21" fillId="0" borderId="0" xfId="8" applyFont="1" applyAlignment="1">
      <alignment horizontal="left"/>
    </xf>
    <xf numFmtId="4" fontId="24" fillId="0" borderId="0" xfId="8" applyNumberFormat="1" applyFont="1" applyAlignment="1">
      <alignment horizontal="right" indent="1"/>
    </xf>
    <xf numFmtId="0" fontId="21" fillId="0" borderId="3" xfId="8" applyFont="1" applyFill="1" applyBorder="1" applyAlignment="1">
      <alignment horizontal="center"/>
    </xf>
    <xf numFmtId="2" fontId="21" fillId="0" borderId="3" xfId="8" applyNumberFormat="1" applyFont="1" applyFill="1" applyBorder="1" applyAlignment="1">
      <alignment horizontal="center"/>
    </xf>
    <xf numFmtId="0" fontId="21" fillId="0" borderId="3" xfId="8" applyFont="1" applyBorder="1" applyAlignment="1">
      <alignment horizontal="center" vertical="center" wrapText="1"/>
    </xf>
    <xf numFmtId="0" fontId="21" fillId="0" borderId="3" xfId="8" applyFont="1" applyBorder="1" applyAlignment="1">
      <alignment horizontal="center" wrapText="1"/>
    </xf>
    <xf numFmtId="0" fontId="21" fillId="0" borderId="5" xfId="8" applyFont="1" applyBorder="1" applyAlignment="1">
      <alignment horizontal="center" wrapText="1"/>
    </xf>
    <xf numFmtId="0" fontId="21" fillId="0" borderId="7" xfId="8" applyFont="1" applyBorder="1" applyAlignment="1">
      <alignment horizontal="center" wrapText="1"/>
    </xf>
    <xf numFmtId="0" fontId="21" fillId="0" borderId="6" xfId="8" applyFont="1" applyBorder="1" applyAlignment="1">
      <alignment horizontal="center" wrapText="1"/>
    </xf>
    <xf numFmtId="0" fontId="21" fillId="0" borderId="5" xfId="8" applyFont="1" applyBorder="1" applyAlignment="1">
      <alignment horizontal="center"/>
    </xf>
    <xf numFmtId="0" fontId="21" fillId="0" borderId="7" xfId="8" applyFont="1" applyBorder="1" applyAlignment="1">
      <alignment horizontal="center"/>
    </xf>
    <xf numFmtId="0" fontId="21" fillId="0" borderId="6" xfId="8" applyFont="1" applyBorder="1" applyAlignment="1">
      <alignment horizontal="center"/>
    </xf>
    <xf numFmtId="0" fontId="21" fillId="0" borderId="5" xfId="8" applyFont="1" applyFill="1" applyBorder="1" applyAlignment="1">
      <alignment horizontal="center"/>
    </xf>
    <xf numFmtId="0" fontId="21" fillId="0" borderId="7" xfId="8" applyFont="1" applyFill="1" applyBorder="1" applyAlignment="1">
      <alignment horizontal="center"/>
    </xf>
    <xf numFmtId="0" fontId="21" fillId="0" borderId="6" xfId="8" applyFont="1" applyFill="1" applyBorder="1" applyAlignment="1">
      <alignment horizontal="center"/>
    </xf>
    <xf numFmtId="168" fontId="21" fillId="0" borderId="0" xfId="8" applyNumberFormat="1" applyFont="1" applyAlignment="1">
      <alignment horizontal="center"/>
    </xf>
    <xf numFmtId="0" fontId="21" fillId="0" borderId="0" xfId="8" applyFont="1" applyAlignment="1">
      <alignment horizontal="center"/>
    </xf>
    <xf numFmtId="0" fontId="21" fillId="3" borderId="0" xfId="8" applyFont="1" applyFill="1" applyAlignment="1">
      <alignment horizontal="center"/>
    </xf>
    <xf numFmtId="2" fontId="21" fillId="0" borderId="0" xfId="8" applyNumberFormat="1" applyFont="1" applyAlignment="1">
      <alignment horizontal="center"/>
    </xf>
    <xf numFmtId="0" fontId="21" fillId="0" borderId="0" xfId="8" applyFont="1" applyFill="1" applyAlignment="1">
      <alignment horizontal="center"/>
    </xf>
    <xf numFmtId="0" fontId="21" fillId="0" borderId="0" xfId="8" applyFont="1" applyFill="1" applyAlignment="1">
      <alignment wrapText="1"/>
    </xf>
    <xf numFmtId="0" fontId="21" fillId="0" borderId="0" xfId="8" applyFont="1" applyAlignment="1">
      <alignment wrapText="1"/>
    </xf>
    <xf numFmtId="9" fontId="21" fillId="0" borderId="3" xfId="8" applyNumberFormat="1" applyFont="1" applyBorder="1" applyAlignment="1">
      <alignment horizontal="center"/>
    </xf>
    <xf numFmtId="171" fontId="21" fillId="0" borderId="3" xfId="8" applyNumberFormat="1" applyFont="1" applyFill="1" applyBorder="1" applyAlignment="1">
      <alignment horizontal="center"/>
    </xf>
    <xf numFmtId="171" fontId="21" fillId="0" borderId="3" xfId="8" applyNumberFormat="1" applyFont="1" applyBorder="1" applyAlignment="1">
      <alignment horizontal="center"/>
    </xf>
    <xf numFmtId="0" fontId="21" fillId="0" borderId="0" xfId="8" applyFont="1" applyBorder="1" applyAlignment="1">
      <alignment horizontal="center"/>
    </xf>
    <xf numFmtId="0" fontId="21" fillId="0" borderId="0" xfId="8" applyFont="1" applyAlignment="1">
      <alignment horizontal="right"/>
    </xf>
    <xf numFmtId="0" fontId="21" fillId="0" borderId="0" xfId="8" applyFont="1" applyFill="1" applyAlignment="1">
      <alignment horizontal="right" vertical="top"/>
    </xf>
    <xf numFmtId="0" fontId="30" fillId="0" borderId="0" xfId="8" applyFont="1" applyAlignment="1">
      <alignment horizontal="center"/>
    </xf>
    <xf numFmtId="0" fontId="24" fillId="0" borderId="0" xfId="8" applyFont="1" applyFill="1" applyAlignment="1">
      <alignment horizontal="justify" wrapText="1"/>
    </xf>
    <xf numFmtId="0" fontId="11" fillId="0" borderId="0" xfId="8" applyAlignment="1">
      <alignment wrapText="1"/>
    </xf>
    <xf numFmtId="0" fontId="11" fillId="0" borderId="0" xfId="8" applyFill="1" applyAlignment="1">
      <alignment wrapText="1"/>
    </xf>
    <xf numFmtId="0" fontId="28" fillId="0" borderId="5" xfId="8" applyFont="1" applyFill="1" applyBorder="1" applyAlignment="1">
      <alignment horizontal="left" wrapText="1"/>
    </xf>
    <xf numFmtId="0" fontId="28" fillId="0" borderId="7" xfId="8" applyFont="1" applyFill="1" applyBorder="1" applyAlignment="1">
      <alignment horizontal="left" wrapText="1"/>
    </xf>
    <xf numFmtId="0" fontId="28" fillId="0" borderId="6" xfId="8" applyFont="1" applyFill="1" applyBorder="1" applyAlignment="1">
      <alignment horizontal="left" wrapText="1"/>
    </xf>
    <xf numFmtId="0" fontId="28" fillId="0" borderId="3" xfId="8" applyFont="1" applyFill="1" applyBorder="1" applyAlignment="1">
      <alignment horizontal="center"/>
    </xf>
    <xf numFmtId="0" fontId="28" fillId="0" borderId="5" xfId="8" applyFont="1" applyFill="1" applyBorder="1" applyAlignment="1">
      <alignment horizontal="center"/>
    </xf>
    <xf numFmtId="0" fontId="28" fillId="0" borderId="7" xfId="8" applyFont="1" applyFill="1" applyBorder="1" applyAlignment="1">
      <alignment horizontal="center"/>
    </xf>
    <xf numFmtId="0" fontId="28" fillId="0" borderId="6" xfId="8" applyFont="1" applyFill="1" applyBorder="1" applyAlignment="1">
      <alignment horizontal="center"/>
    </xf>
    <xf numFmtId="0" fontId="21" fillId="0" borderId="4" xfId="8" applyFont="1" applyFill="1" applyBorder="1" applyAlignment="1">
      <alignment horizontal="center"/>
    </xf>
    <xf numFmtId="0" fontId="31" fillId="0" borderId="0" xfId="0" applyFont="1"/>
    <xf numFmtId="10" fontId="31" fillId="0" borderId="0" xfId="0" applyNumberFormat="1" applyFont="1"/>
    <xf numFmtId="172" fontId="31" fillId="0" borderId="0" xfId="9" applyNumberFormat="1" applyFont="1"/>
  </cellXfs>
  <cellStyles count="10">
    <cellStyle name="Обычный" xfId="0" builtinId="0"/>
    <cellStyle name="Обычный 10 2 3 2 2 2" xfId="3" xr:uid="{00000000-0005-0000-0000-000001000000}"/>
    <cellStyle name="Обычный 2" xfId="1" xr:uid="{00000000-0005-0000-0000-000002000000}"/>
    <cellStyle name="Обычный 2 2" xfId="2" xr:uid="{00000000-0005-0000-0000-000003000000}"/>
    <cellStyle name="Обычный 2 2 2" xfId="4" xr:uid="{00000000-0005-0000-0000-000004000000}"/>
    <cellStyle name="Обычный 2 3" xfId="7" xr:uid="{00000000-0005-0000-0000-000005000000}"/>
    <cellStyle name="Обычный 3" xfId="8" xr:uid="{00000000-0005-0000-0000-000006000000}"/>
    <cellStyle name="Процентный" xfId="9" builtinId="5"/>
    <cellStyle name="Финансовый 2" xfId="5" xr:uid="{00000000-0005-0000-0000-000007000000}"/>
    <cellStyle name="Финансовый 2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workbookViewId="0">
      <selection activeCell="C16" sqref="C16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16</v>
      </c>
    </row>
    <row r="3" spans="1:8" x14ac:dyDescent="0.25">
      <c r="A3" s="1" t="s">
        <v>10</v>
      </c>
    </row>
    <row r="5" spans="1:8" ht="26.25" customHeight="1" x14ac:dyDescent="0.25">
      <c r="A5" s="112" t="s">
        <v>442</v>
      </c>
      <c r="B5" s="113"/>
      <c r="C5" s="113"/>
      <c r="D5" s="113"/>
      <c r="E5" s="113"/>
      <c r="F5" s="113"/>
    </row>
    <row r="7" spans="1:8" ht="21" customHeight="1" x14ac:dyDescent="0.25">
      <c r="A7" s="8" t="s">
        <v>3</v>
      </c>
      <c r="F7" s="114"/>
      <c r="G7" s="114"/>
      <c r="H7" s="114"/>
    </row>
    <row r="8" spans="1:8" x14ac:dyDescent="0.25">
      <c r="A8" s="9"/>
    </row>
    <row r="9" spans="1:8" x14ac:dyDescent="0.25">
      <c r="A9" s="8" t="s">
        <v>5</v>
      </c>
      <c r="C9" s="20"/>
      <c r="F9" s="114">
        <v>2026</v>
      </c>
      <c r="G9" s="114"/>
      <c r="H9" s="114"/>
    </row>
    <row r="10" spans="1:8" x14ac:dyDescent="0.25">
      <c r="A10" s="9"/>
    </row>
    <row r="11" spans="1:8" x14ac:dyDescent="0.25">
      <c r="A11" s="5" t="s">
        <v>415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17</v>
      </c>
      <c r="D13" s="19" t="s">
        <v>421</v>
      </c>
      <c r="E13" s="19" t="s">
        <v>6</v>
      </c>
      <c r="F13" s="19" t="s">
        <v>7</v>
      </c>
      <c r="G13" s="19" t="s">
        <v>8</v>
      </c>
    </row>
    <row r="14" spans="1:8" x14ac:dyDescent="0.25">
      <c r="A14" s="10">
        <v>1</v>
      </c>
      <c r="B14" s="11" t="s">
        <v>1</v>
      </c>
      <c r="C14" s="21">
        <v>246710</v>
      </c>
      <c r="D14" s="22">
        <v>1.484057438</v>
      </c>
      <c r="E14" s="22">
        <f>C14*D14</f>
        <v>366131.81052897999</v>
      </c>
      <c r="F14" s="22">
        <f>E14*0.2</f>
        <v>73226.362105795997</v>
      </c>
      <c r="G14" s="22">
        <f>E14+F14</f>
        <v>439358.17263477598</v>
      </c>
    </row>
    <row r="15" spans="1:8" x14ac:dyDescent="0.25">
      <c r="A15" s="10">
        <v>2</v>
      </c>
      <c r="B15" s="11" t="s">
        <v>416</v>
      </c>
      <c r="C15" s="22">
        <v>10301999.99</v>
      </c>
      <c r="D15" s="22">
        <v>1.484057438</v>
      </c>
      <c r="E15" s="22">
        <f t="shared" ref="E15:E18" si="0">C15*D15</f>
        <v>15288759.711435426</v>
      </c>
      <c r="F15" s="22">
        <f t="shared" ref="F15:F20" si="1">E15*0.2</f>
        <v>3057751.9422870856</v>
      </c>
      <c r="G15" s="22">
        <f t="shared" ref="G15:G20" si="2">E15+F15</f>
        <v>18346511.65372251</v>
      </c>
    </row>
    <row r="16" spans="1:8" x14ac:dyDescent="0.25">
      <c r="A16" s="10">
        <v>3</v>
      </c>
      <c r="B16" s="11" t="s">
        <v>19</v>
      </c>
      <c r="C16" s="22">
        <f>SUM(C17:C20)</f>
        <v>2166705.0319460002</v>
      </c>
      <c r="D16" s="22">
        <v>1.484057438</v>
      </c>
      <c r="E16" s="22">
        <f>C16*D16</f>
        <v>3215514.7186114891</v>
      </c>
      <c r="F16" s="22">
        <f>E16*0.2</f>
        <v>643102.9437222979</v>
      </c>
      <c r="G16" s="22">
        <f>E16+F16</f>
        <v>3858617.662333787</v>
      </c>
      <c r="H16" s="185"/>
    </row>
    <row r="17" spans="1:8" x14ac:dyDescent="0.25">
      <c r="A17" s="10" t="s">
        <v>417</v>
      </c>
      <c r="B17" s="11" t="s">
        <v>20</v>
      </c>
      <c r="C17" s="22">
        <v>0</v>
      </c>
      <c r="D17" s="22">
        <v>1.484057438</v>
      </c>
      <c r="E17" s="22">
        <f t="shared" si="0"/>
        <v>0</v>
      </c>
      <c r="F17" s="22">
        <f t="shared" si="1"/>
        <v>0</v>
      </c>
      <c r="G17" s="22">
        <f t="shared" si="2"/>
        <v>0</v>
      </c>
      <c r="H17" s="185"/>
    </row>
    <row r="18" spans="1:8" x14ac:dyDescent="0.25">
      <c r="A18" s="10" t="s">
        <v>418</v>
      </c>
      <c r="B18" s="13" t="s">
        <v>427</v>
      </c>
      <c r="C18" s="22">
        <f>(C14+C15)*H18</f>
        <v>225742.393786</v>
      </c>
      <c r="D18" s="22">
        <v>1.484057438</v>
      </c>
      <c r="E18" s="22">
        <f t="shared" si="0"/>
        <v>335014.67857003829</v>
      </c>
      <c r="F18" s="22">
        <f t="shared" si="1"/>
        <v>67002.935714007661</v>
      </c>
      <c r="G18" s="22">
        <f>E18+F18</f>
        <v>402017.61428404594</v>
      </c>
      <c r="H18" s="186">
        <v>2.1399999999999999E-2</v>
      </c>
    </row>
    <row r="19" spans="1:8" x14ac:dyDescent="0.25">
      <c r="A19" s="10" t="s">
        <v>419</v>
      </c>
      <c r="B19" s="13" t="s">
        <v>428</v>
      </c>
      <c r="C19" s="22">
        <f>(C14+C15)*H19</f>
        <v>1234199.06883</v>
      </c>
      <c r="D19" s="22">
        <v>1.484057438</v>
      </c>
      <c r="E19" s="22">
        <f>C19*D19</f>
        <v>1831622.3080698354</v>
      </c>
      <c r="F19" s="22">
        <f t="shared" si="1"/>
        <v>366324.46161396708</v>
      </c>
      <c r="G19" s="22">
        <f>E19+F19</f>
        <v>2197946.7696838025</v>
      </c>
      <c r="H19" s="187">
        <v>0.11700000000000001</v>
      </c>
    </row>
    <row r="20" spans="1:8" x14ac:dyDescent="0.25">
      <c r="A20" s="10" t="s">
        <v>420</v>
      </c>
      <c r="B20" s="11" t="s">
        <v>21</v>
      </c>
      <c r="C20" s="22">
        <f>(C14+C15)*H20</f>
        <v>706763.56933000009</v>
      </c>
      <c r="D20" s="22">
        <v>1.484057438</v>
      </c>
      <c r="E20" s="22">
        <f>C20*D20</f>
        <v>1048877.7319716152</v>
      </c>
      <c r="F20" s="22">
        <f t="shared" si="1"/>
        <v>209775.54639432306</v>
      </c>
      <c r="G20" s="22">
        <f t="shared" si="2"/>
        <v>1258653.2783659382</v>
      </c>
      <c r="H20" s="186">
        <v>6.7000000000000004E-2</v>
      </c>
    </row>
    <row r="21" spans="1:8" x14ac:dyDescent="0.25">
      <c r="A21" s="10"/>
      <c r="B21" s="14" t="s">
        <v>2</v>
      </c>
      <c r="C21" s="22">
        <f>SUM(C14:C16)</f>
        <v>12715415.021946</v>
      </c>
      <c r="D21" s="22">
        <v>1.484057438</v>
      </c>
      <c r="E21" s="22">
        <f>SUM(E14:E16)</f>
        <v>18870406.240575895</v>
      </c>
      <c r="F21" s="22">
        <f>SUM(F14:F16)</f>
        <v>3774081.2481151796</v>
      </c>
      <c r="G21" s="22">
        <f>F21+E21</f>
        <v>22644487.488691073</v>
      </c>
      <c r="H21" s="185"/>
    </row>
    <row r="22" spans="1:8" x14ac:dyDescent="0.25">
      <c r="A22" s="10"/>
      <c r="B22" s="14" t="s">
        <v>422</v>
      </c>
      <c r="C22" s="22">
        <f>C21</f>
        <v>12715415.021946</v>
      </c>
      <c r="D22" s="22">
        <v>1.484057438</v>
      </c>
      <c r="E22" s="22">
        <f>E21</f>
        <v>18870406.240575895</v>
      </c>
      <c r="F22" s="22">
        <f>F21</f>
        <v>3774081.2481151796</v>
      </c>
      <c r="G22" s="22">
        <f>G21</f>
        <v>22644487.488691073</v>
      </c>
      <c r="H22" s="185"/>
    </row>
    <row r="23" spans="1:8" x14ac:dyDescent="0.25">
      <c r="E23" s="3"/>
      <c r="H23" s="185"/>
    </row>
    <row r="24" spans="1:8" s="3" customFormat="1" ht="12.75" x14ac:dyDescent="0.2">
      <c r="A24" s="12" t="s">
        <v>15</v>
      </c>
      <c r="B24" s="12"/>
    </row>
    <row r="25" spans="1:8" s="16" customFormat="1" ht="42.75" customHeight="1" x14ac:dyDescent="0.25">
      <c r="A25" s="109"/>
      <c r="B25" s="111" t="s">
        <v>423</v>
      </c>
      <c r="C25" s="111"/>
      <c r="D25" s="111"/>
      <c r="E25" s="111"/>
      <c r="F25" s="111"/>
      <c r="G25" s="111"/>
    </row>
    <row r="26" spans="1:8" s="16" customFormat="1" ht="14.25" customHeight="1" x14ac:dyDescent="0.25">
      <c r="A26" s="15"/>
      <c r="B26" s="111" t="s">
        <v>424</v>
      </c>
      <c r="C26" s="111"/>
      <c r="D26" s="111"/>
      <c r="E26" s="111"/>
      <c r="F26" s="111"/>
      <c r="G26" s="111"/>
    </row>
    <row r="27" spans="1:8" s="16" customFormat="1" ht="14.25" customHeight="1" x14ac:dyDescent="0.25">
      <c r="A27" s="15"/>
      <c r="B27" s="111" t="s">
        <v>425</v>
      </c>
      <c r="C27" s="111"/>
      <c r="D27" s="111"/>
      <c r="E27" s="111"/>
      <c r="F27" s="111"/>
      <c r="G27" s="111"/>
      <c r="H27" s="16" t="s">
        <v>23</v>
      </c>
    </row>
    <row r="28" spans="1:8" s="3" customFormat="1" ht="12.75" x14ac:dyDescent="0.2">
      <c r="A28" s="7"/>
      <c r="B28" s="3" t="s">
        <v>426</v>
      </c>
    </row>
    <row r="29" spans="1:8" x14ac:dyDescent="0.25">
      <c r="B29" s="16"/>
    </row>
  </sheetData>
  <mergeCells count="6">
    <mergeCell ref="B25:G25"/>
    <mergeCell ref="B26:G26"/>
    <mergeCell ref="B27:G27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371"/>
  <sheetViews>
    <sheetView zoomScaleNormal="100" workbookViewId="0">
      <selection activeCell="H21" sqref="H21"/>
    </sheetView>
  </sheetViews>
  <sheetFormatPr defaultRowHeight="12.75" x14ac:dyDescent="0.2"/>
  <cols>
    <col min="1" max="1" width="5.7109375" style="23" customWidth="1"/>
    <col min="2" max="2" width="11.7109375" style="23" customWidth="1"/>
    <col min="3" max="3" width="40.7109375" style="23" customWidth="1"/>
    <col min="4" max="5" width="11.7109375" style="23" customWidth="1"/>
    <col min="6" max="6" width="15.5703125" style="23" customWidth="1"/>
    <col min="7" max="9" width="12.7109375" style="23" customWidth="1"/>
    <col min="10" max="10" width="13.85546875" style="23" bestFit="1" customWidth="1"/>
    <col min="11" max="12" width="9.140625" style="23"/>
    <col min="13" max="13" width="11.5703125" style="23" bestFit="1" customWidth="1"/>
    <col min="14" max="14" width="9.140625" style="23"/>
    <col min="15" max="36" width="0" style="23" hidden="1" customWidth="1"/>
    <col min="37" max="16384" width="9.140625" style="23"/>
  </cols>
  <sheetData>
    <row r="1" spans="1:10" s="53" customFormat="1" ht="12" x14ac:dyDescent="0.2">
      <c r="A1" s="53" t="s">
        <v>296</v>
      </c>
    </row>
    <row r="2" spans="1:10" ht="14.25" x14ac:dyDescent="0.2">
      <c r="A2" s="24"/>
      <c r="B2" s="24"/>
      <c r="C2" s="24"/>
      <c r="D2" s="24"/>
      <c r="E2" s="24"/>
      <c r="F2" s="24"/>
      <c r="G2" s="24"/>
      <c r="H2" s="24"/>
      <c r="I2" s="24"/>
      <c r="J2" s="52" t="s">
        <v>295</v>
      </c>
    </row>
    <row r="3" spans="1:10" ht="15.75" x14ac:dyDescent="0.25">
      <c r="A3" s="116" t="s">
        <v>444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0" x14ac:dyDescent="0.2">
      <c r="A4" s="117" t="s">
        <v>294</v>
      </c>
      <c r="B4" s="117"/>
      <c r="C4" s="117"/>
      <c r="D4" s="117"/>
      <c r="E4" s="117"/>
      <c r="F4" s="117"/>
      <c r="G4" s="117"/>
      <c r="H4" s="117"/>
      <c r="I4" s="117"/>
      <c r="J4" s="117"/>
    </row>
    <row r="5" spans="1:10" ht="14.25" x14ac:dyDescent="0.2">
      <c r="A5" s="24"/>
      <c r="B5" s="24"/>
      <c r="C5" s="24"/>
      <c r="D5" s="24"/>
      <c r="E5" s="24"/>
      <c r="F5" s="24"/>
      <c r="G5" s="24"/>
      <c r="H5" s="24"/>
      <c r="I5" s="24"/>
      <c r="J5" s="24"/>
    </row>
    <row r="6" spans="1:10" ht="15.75" x14ac:dyDescent="0.25">
      <c r="A6" s="116" t="s">
        <v>293</v>
      </c>
      <c r="B6" s="116"/>
      <c r="C6" s="116"/>
      <c r="D6" s="116"/>
      <c r="E6" s="116"/>
      <c r="F6" s="116"/>
      <c r="G6" s="116"/>
      <c r="H6" s="116"/>
      <c r="I6" s="116"/>
      <c r="J6" s="116"/>
    </row>
    <row r="7" spans="1:10" x14ac:dyDescent="0.2">
      <c r="A7" s="118" t="s">
        <v>292</v>
      </c>
      <c r="B7" s="118"/>
      <c r="C7" s="118"/>
      <c r="D7" s="118"/>
      <c r="E7" s="118"/>
      <c r="F7" s="118"/>
      <c r="G7" s="118"/>
      <c r="H7" s="118"/>
      <c r="I7" s="118"/>
      <c r="J7" s="118"/>
    </row>
    <row r="8" spans="1:10" ht="14.25" x14ac:dyDescent="0.2">
      <c r="A8" s="24"/>
      <c r="B8" s="24"/>
      <c r="C8" s="24"/>
      <c r="D8" s="24"/>
      <c r="E8" s="24"/>
      <c r="F8" s="24"/>
      <c r="G8" s="24"/>
      <c r="H8" s="24"/>
      <c r="I8" s="24"/>
      <c r="J8" s="24"/>
    </row>
    <row r="9" spans="1:10" ht="18" x14ac:dyDescent="0.25">
      <c r="A9" s="119" t="s">
        <v>443</v>
      </c>
      <c r="B9" s="120"/>
      <c r="C9" s="120"/>
      <c r="D9" s="120"/>
      <c r="E9" s="120"/>
      <c r="F9" s="120"/>
      <c r="G9" s="120"/>
      <c r="H9" s="120"/>
      <c r="I9" s="120"/>
      <c r="J9" s="120"/>
    </row>
    <row r="10" spans="1:10" ht="14.25" hidden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</row>
    <row r="11" spans="1:10" ht="18" hidden="1" x14ac:dyDescent="0.25">
      <c r="A11" s="120" t="s">
        <v>291</v>
      </c>
      <c r="B11" s="121"/>
      <c r="C11" s="121"/>
      <c r="D11" s="121"/>
      <c r="E11" s="121"/>
      <c r="F11" s="121"/>
      <c r="G11" s="121"/>
      <c r="H11" s="121"/>
      <c r="I11" s="121"/>
      <c r="J11" s="121"/>
    </row>
    <row r="12" spans="1:10" x14ac:dyDescent="0.2">
      <c r="A12" s="118" t="s">
        <v>290</v>
      </c>
      <c r="B12" s="124"/>
      <c r="C12" s="124"/>
      <c r="D12" s="124"/>
      <c r="E12" s="124"/>
      <c r="F12" s="124"/>
      <c r="G12" s="124"/>
      <c r="H12" s="124"/>
      <c r="I12" s="124"/>
      <c r="J12" s="124"/>
    </row>
    <row r="13" spans="1:10" ht="14.25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</row>
    <row r="14" spans="1:10" ht="14.25" x14ac:dyDescent="0.2">
      <c r="A14" s="125" t="s">
        <v>289</v>
      </c>
      <c r="B14" s="125"/>
      <c r="C14" s="125"/>
      <c r="D14" s="125"/>
      <c r="E14" s="125"/>
      <c r="F14" s="125"/>
      <c r="G14" s="125"/>
      <c r="H14" s="125"/>
      <c r="I14" s="125"/>
      <c r="J14" s="125"/>
    </row>
    <row r="15" spans="1:10" ht="14.25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</row>
    <row r="16" spans="1:10" ht="14.25" x14ac:dyDescent="0.2">
      <c r="A16" s="24"/>
      <c r="B16" s="24"/>
      <c r="C16" s="24"/>
      <c r="D16" s="24"/>
      <c r="E16" s="24"/>
      <c r="F16" s="24"/>
      <c r="G16" s="24"/>
      <c r="H16" s="51"/>
      <c r="I16" s="51"/>
      <c r="J16" s="24"/>
    </row>
    <row r="17" spans="1:21" ht="14.25" x14ac:dyDescent="0.2">
      <c r="A17" s="24"/>
      <c r="B17" s="24"/>
      <c r="C17" s="24"/>
      <c r="D17" s="24"/>
      <c r="E17" s="24"/>
      <c r="F17" s="24"/>
      <c r="G17" s="24"/>
      <c r="H17" s="51"/>
      <c r="I17" s="51"/>
      <c r="J17" s="24"/>
    </row>
    <row r="18" spans="1:21" ht="15" x14ac:dyDescent="0.25">
      <c r="A18" s="24"/>
      <c r="B18" s="24"/>
      <c r="C18" s="24"/>
      <c r="D18" s="24"/>
      <c r="E18" s="126" t="s">
        <v>288</v>
      </c>
      <c r="F18" s="126"/>
      <c r="G18" s="126"/>
      <c r="H18" s="35"/>
      <c r="I18" s="35">
        <v>12362.4</v>
      </c>
      <c r="J18" s="24" t="s">
        <v>284</v>
      </c>
      <c r="K18" s="115"/>
      <c r="L18" s="115"/>
    </row>
    <row r="19" spans="1:21" ht="14.25" hidden="1" x14ac:dyDescent="0.2">
      <c r="A19" s="24"/>
      <c r="B19" s="24"/>
      <c r="C19" s="24"/>
      <c r="D19" s="24"/>
      <c r="E19" s="126" t="s">
        <v>287</v>
      </c>
      <c r="F19" s="126"/>
      <c r="G19" s="126"/>
      <c r="H19" s="35">
        <v>2011.5951945000002</v>
      </c>
      <c r="I19" s="35">
        <v>2011.5951945000002</v>
      </c>
      <c r="J19" s="24" t="s">
        <v>286</v>
      </c>
    </row>
    <row r="20" spans="1:21" ht="14.25" hidden="1" x14ac:dyDescent="0.2">
      <c r="A20" s="24"/>
      <c r="B20" s="24"/>
      <c r="C20" s="24"/>
      <c r="D20" s="24"/>
      <c r="E20" s="126" t="s">
        <v>285</v>
      </c>
      <c r="F20" s="126"/>
      <c r="G20" s="126"/>
      <c r="H20" s="35">
        <v>46.963740000000001</v>
      </c>
      <c r="I20" s="35">
        <v>384.39850999999999</v>
      </c>
      <c r="J20" s="24" t="s">
        <v>284</v>
      </c>
    </row>
    <row r="21" spans="1:21" ht="14.25" x14ac:dyDescent="0.2">
      <c r="A21" s="24"/>
      <c r="B21" s="24"/>
      <c r="C21" s="24"/>
      <c r="D21" s="24"/>
      <c r="E21" s="24"/>
      <c r="F21" s="24"/>
      <c r="G21" s="24"/>
      <c r="H21" s="38"/>
      <c r="I21" s="35"/>
      <c r="J21" s="24"/>
    </row>
    <row r="22" spans="1:21" ht="14.25" x14ac:dyDescent="0.2">
      <c r="A22" s="24" t="s">
        <v>283</v>
      </c>
      <c r="B22" s="24"/>
      <c r="C22" s="24"/>
      <c r="D22" s="50"/>
      <c r="E22" s="49"/>
      <c r="F22" s="24"/>
      <c r="G22" s="24"/>
      <c r="H22" s="24"/>
      <c r="I22" s="24"/>
      <c r="J22" s="24"/>
    </row>
    <row r="23" spans="1:21" ht="71.25" x14ac:dyDescent="0.2">
      <c r="A23" s="47" t="s">
        <v>4</v>
      </c>
      <c r="B23" s="47" t="s">
        <v>282</v>
      </c>
      <c r="C23" s="47" t="s">
        <v>281</v>
      </c>
      <c r="D23" s="47" t="s">
        <v>280</v>
      </c>
      <c r="E23" s="47" t="s">
        <v>279</v>
      </c>
      <c r="F23" s="47" t="s">
        <v>278</v>
      </c>
      <c r="G23" s="48" t="s">
        <v>277</v>
      </c>
      <c r="H23" s="47" t="s">
        <v>276</v>
      </c>
      <c r="I23" s="47" t="s">
        <v>275</v>
      </c>
      <c r="J23" s="47" t="s">
        <v>274</v>
      </c>
    </row>
    <row r="24" spans="1:21" ht="14.25" x14ac:dyDescent="0.2">
      <c r="A24" s="47">
        <v>1</v>
      </c>
      <c r="B24" s="47">
        <v>2</v>
      </c>
      <c r="C24" s="47">
        <v>3</v>
      </c>
      <c r="D24" s="47">
        <v>4</v>
      </c>
      <c r="E24" s="47">
        <v>5</v>
      </c>
      <c r="F24" s="47">
        <v>6</v>
      </c>
      <c r="G24" s="47">
        <v>7</v>
      </c>
      <c r="H24" s="47">
        <v>8</v>
      </c>
      <c r="I24" s="47">
        <v>9</v>
      </c>
      <c r="J24" s="47">
        <v>10</v>
      </c>
    </row>
    <row r="26" spans="1:21" ht="16.5" x14ac:dyDescent="0.25">
      <c r="A26" s="123" t="s">
        <v>273</v>
      </c>
      <c r="B26" s="123"/>
      <c r="C26" s="123"/>
      <c r="D26" s="123"/>
      <c r="E26" s="123"/>
      <c r="F26" s="123"/>
      <c r="G26" s="123"/>
      <c r="H26" s="123"/>
      <c r="I26" s="123"/>
      <c r="J26" s="123"/>
    </row>
    <row r="27" spans="1:21" ht="143.25" x14ac:dyDescent="0.2">
      <c r="A27" s="41" t="s">
        <v>272</v>
      </c>
      <c r="B27" s="40" t="s">
        <v>271</v>
      </c>
      <c r="C27" s="40" t="s">
        <v>265</v>
      </c>
      <c r="D27" s="39" t="s">
        <v>264</v>
      </c>
      <c r="E27" s="38">
        <v>3</v>
      </c>
      <c r="F27" s="37"/>
      <c r="G27" s="36"/>
      <c r="H27" s="35"/>
      <c r="I27" s="36" t="s">
        <v>36</v>
      </c>
      <c r="J27" s="35"/>
      <c r="R27" s="23">
        <v>330.02</v>
      </c>
      <c r="S27" s="23">
        <v>2201.25</v>
      </c>
      <c r="T27" s="23">
        <v>225.8</v>
      </c>
      <c r="U27" s="23">
        <v>1506.12</v>
      </c>
    </row>
    <row r="28" spans="1:21" ht="14.25" x14ac:dyDescent="0.2">
      <c r="A28" s="41"/>
      <c r="B28" s="40"/>
      <c r="C28" s="40" t="s">
        <v>35</v>
      </c>
      <c r="D28" s="39"/>
      <c r="E28" s="38"/>
      <c r="F28" s="37">
        <v>266.3</v>
      </c>
      <c r="G28" s="36" t="s">
        <v>270</v>
      </c>
      <c r="H28" s="35">
        <v>323.55</v>
      </c>
      <c r="I28" s="36">
        <v>6.67</v>
      </c>
      <c r="J28" s="35">
        <v>2158.11</v>
      </c>
      <c r="Q28" s="23">
        <v>323.55</v>
      </c>
    </row>
    <row r="29" spans="1:21" ht="14.25" x14ac:dyDescent="0.2">
      <c r="A29" s="41"/>
      <c r="B29" s="40"/>
      <c r="C29" s="40" t="s">
        <v>206</v>
      </c>
      <c r="D29" s="39"/>
      <c r="E29" s="38"/>
      <c r="F29" s="37">
        <v>214.67</v>
      </c>
      <c r="G29" s="36" t="s">
        <v>270</v>
      </c>
      <c r="H29" s="35">
        <v>260.82</v>
      </c>
      <c r="I29" s="36">
        <v>6.67</v>
      </c>
      <c r="J29" s="35">
        <v>1739.7</v>
      </c>
    </row>
    <row r="30" spans="1:21" ht="14.25" x14ac:dyDescent="0.2">
      <c r="A30" s="41"/>
      <c r="B30" s="40"/>
      <c r="C30" s="40" t="s">
        <v>205</v>
      </c>
      <c r="D30" s="39"/>
      <c r="E30" s="38"/>
      <c r="F30" s="37">
        <v>19.62</v>
      </c>
      <c r="G30" s="36" t="s">
        <v>270</v>
      </c>
      <c r="H30" s="46">
        <v>23.84</v>
      </c>
      <c r="I30" s="36">
        <v>6.67</v>
      </c>
      <c r="J30" s="46">
        <v>159</v>
      </c>
      <c r="Q30" s="23">
        <v>23.84</v>
      </c>
    </row>
    <row r="31" spans="1:21" ht="14.25" x14ac:dyDescent="0.2">
      <c r="A31" s="41"/>
      <c r="B31" s="40"/>
      <c r="C31" s="40" t="s">
        <v>34</v>
      </c>
      <c r="D31" s="39" t="s">
        <v>32</v>
      </c>
      <c r="E31" s="38">
        <v>95</v>
      </c>
      <c r="F31" s="37"/>
      <c r="G31" s="36"/>
      <c r="H31" s="35">
        <v>330.02</v>
      </c>
      <c r="I31" s="36">
        <v>95</v>
      </c>
      <c r="J31" s="35">
        <v>2201.25</v>
      </c>
    </row>
    <row r="32" spans="1:21" ht="14.25" x14ac:dyDescent="0.2">
      <c r="A32" s="41"/>
      <c r="B32" s="40"/>
      <c r="C32" s="40" t="s">
        <v>33</v>
      </c>
      <c r="D32" s="39" t="s">
        <v>32</v>
      </c>
      <c r="E32" s="38">
        <v>65</v>
      </c>
      <c r="F32" s="37"/>
      <c r="G32" s="36"/>
      <c r="H32" s="35">
        <v>225.8</v>
      </c>
      <c r="I32" s="36">
        <v>65</v>
      </c>
      <c r="J32" s="35">
        <v>1506.12</v>
      </c>
    </row>
    <row r="33" spans="1:21" ht="14.25" x14ac:dyDescent="0.2">
      <c r="A33" s="34"/>
      <c r="B33" s="33"/>
      <c r="C33" s="33" t="s">
        <v>31</v>
      </c>
      <c r="D33" s="32" t="s">
        <v>30</v>
      </c>
      <c r="E33" s="31">
        <v>14.6</v>
      </c>
      <c r="F33" s="30"/>
      <c r="G33" s="29" t="s">
        <v>270</v>
      </c>
      <c r="H33" s="28">
        <v>17.739000000000001</v>
      </c>
      <c r="I33" s="29"/>
      <c r="J33" s="28"/>
    </row>
    <row r="34" spans="1:21" ht="15" x14ac:dyDescent="0.25">
      <c r="C34" s="27" t="s">
        <v>28</v>
      </c>
      <c r="G34" s="115">
        <v>1140.19</v>
      </c>
      <c r="H34" s="115"/>
      <c r="I34" s="115">
        <v>7605.18</v>
      </c>
      <c r="J34" s="115"/>
      <c r="O34" s="26">
        <f>G34</f>
        <v>1140.19</v>
      </c>
      <c r="P34" s="26">
        <f>I34</f>
        <v>7605.18</v>
      </c>
    </row>
    <row r="36" spans="1:21" ht="15" x14ac:dyDescent="0.25">
      <c r="A36" s="122" t="s">
        <v>269</v>
      </c>
      <c r="B36" s="122"/>
      <c r="C36" s="122"/>
      <c r="D36" s="122"/>
      <c r="E36" s="122"/>
      <c r="F36" s="122"/>
      <c r="G36" s="115">
        <v>1140.19</v>
      </c>
      <c r="H36" s="115"/>
      <c r="I36" s="115">
        <v>7605.18</v>
      </c>
      <c r="J36" s="115"/>
    </row>
    <row r="40" spans="1:21" ht="16.5" x14ac:dyDescent="0.25">
      <c r="A40" s="123" t="s">
        <v>268</v>
      </c>
      <c r="B40" s="123"/>
      <c r="C40" s="123"/>
      <c r="D40" s="123"/>
      <c r="E40" s="123"/>
      <c r="F40" s="123"/>
      <c r="G40" s="123"/>
      <c r="H40" s="123"/>
      <c r="I40" s="123"/>
      <c r="J40" s="123"/>
    </row>
    <row r="41" spans="1:21" ht="92.25" x14ac:dyDescent="0.2">
      <c r="A41" s="41" t="s">
        <v>267</v>
      </c>
      <c r="B41" s="40" t="s">
        <v>266</v>
      </c>
      <c r="C41" s="40" t="s">
        <v>265</v>
      </c>
      <c r="D41" s="39" t="s">
        <v>264</v>
      </c>
      <c r="E41" s="38">
        <v>2</v>
      </c>
      <c r="F41" s="37"/>
      <c r="G41" s="36"/>
      <c r="H41" s="35"/>
      <c r="I41" s="36" t="s">
        <v>36</v>
      </c>
      <c r="J41" s="35"/>
      <c r="R41" s="23">
        <v>733.38</v>
      </c>
      <c r="S41" s="23">
        <v>4891.68</v>
      </c>
      <c r="T41" s="23">
        <v>501.79</v>
      </c>
      <c r="U41" s="23">
        <v>3346.94</v>
      </c>
    </row>
    <row r="42" spans="1:21" ht="14.25" x14ac:dyDescent="0.2">
      <c r="A42" s="41"/>
      <c r="B42" s="40"/>
      <c r="C42" s="40" t="s">
        <v>35</v>
      </c>
      <c r="D42" s="39"/>
      <c r="E42" s="38"/>
      <c r="F42" s="37">
        <v>266.3</v>
      </c>
      <c r="G42" s="36" t="s">
        <v>198</v>
      </c>
      <c r="H42" s="35">
        <v>719.01</v>
      </c>
      <c r="I42" s="36">
        <v>6.67</v>
      </c>
      <c r="J42" s="35">
        <v>4795.8</v>
      </c>
      <c r="Q42" s="23">
        <v>719.01</v>
      </c>
    </row>
    <row r="43" spans="1:21" ht="14.25" x14ac:dyDescent="0.2">
      <c r="A43" s="41"/>
      <c r="B43" s="40"/>
      <c r="C43" s="40" t="s">
        <v>206</v>
      </c>
      <c r="D43" s="39"/>
      <c r="E43" s="38"/>
      <c r="F43" s="37">
        <v>214.67</v>
      </c>
      <c r="G43" s="36" t="s">
        <v>198</v>
      </c>
      <c r="H43" s="35">
        <v>579.61</v>
      </c>
      <c r="I43" s="36">
        <v>6.67</v>
      </c>
      <c r="J43" s="35">
        <v>3865.99</v>
      </c>
    </row>
    <row r="44" spans="1:21" ht="14.25" x14ac:dyDescent="0.2">
      <c r="A44" s="41"/>
      <c r="B44" s="40"/>
      <c r="C44" s="40" t="s">
        <v>205</v>
      </c>
      <c r="D44" s="39"/>
      <c r="E44" s="38"/>
      <c r="F44" s="37">
        <v>19.62</v>
      </c>
      <c r="G44" s="36" t="s">
        <v>198</v>
      </c>
      <c r="H44" s="46">
        <v>52.97</v>
      </c>
      <c r="I44" s="36">
        <v>6.67</v>
      </c>
      <c r="J44" s="46">
        <v>353.34</v>
      </c>
      <c r="Q44" s="23">
        <v>52.97</v>
      </c>
    </row>
    <row r="45" spans="1:21" ht="14.25" x14ac:dyDescent="0.2">
      <c r="A45" s="41"/>
      <c r="B45" s="40"/>
      <c r="C45" s="40" t="s">
        <v>199</v>
      </c>
      <c r="D45" s="39"/>
      <c r="E45" s="38"/>
      <c r="F45" s="37">
        <v>94.4</v>
      </c>
      <c r="G45" s="36" t="s">
        <v>43</v>
      </c>
      <c r="H45" s="35">
        <v>188.8</v>
      </c>
      <c r="I45" s="36">
        <v>6.67</v>
      </c>
      <c r="J45" s="35">
        <v>1259.3</v>
      </c>
    </row>
    <row r="46" spans="1:21" ht="14.25" x14ac:dyDescent="0.2">
      <c r="A46" s="41"/>
      <c r="B46" s="40"/>
      <c r="C46" s="40" t="s">
        <v>34</v>
      </c>
      <c r="D46" s="39" t="s">
        <v>32</v>
      </c>
      <c r="E46" s="38">
        <v>95</v>
      </c>
      <c r="F46" s="37"/>
      <c r="G46" s="36"/>
      <c r="H46" s="35">
        <v>733.38</v>
      </c>
      <c r="I46" s="36">
        <v>95</v>
      </c>
      <c r="J46" s="35">
        <v>4891.68</v>
      </c>
    </row>
    <row r="47" spans="1:21" ht="14.25" x14ac:dyDescent="0.2">
      <c r="A47" s="41"/>
      <c r="B47" s="40"/>
      <c r="C47" s="40" t="s">
        <v>33</v>
      </c>
      <c r="D47" s="39" t="s">
        <v>32</v>
      </c>
      <c r="E47" s="38">
        <v>65</v>
      </c>
      <c r="F47" s="37"/>
      <c r="G47" s="36"/>
      <c r="H47" s="35">
        <v>501.79</v>
      </c>
      <c r="I47" s="36">
        <v>65</v>
      </c>
      <c r="J47" s="35">
        <v>3346.94</v>
      </c>
    </row>
    <row r="48" spans="1:21" ht="14.25" x14ac:dyDescent="0.2">
      <c r="A48" s="34"/>
      <c r="B48" s="33"/>
      <c r="C48" s="33" t="s">
        <v>31</v>
      </c>
      <c r="D48" s="32" t="s">
        <v>30</v>
      </c>
      <c r="E48" s="31">
        <v>14.6</v>
      </c>
      <c r="F48" s="30"/>
      <c r="G48" s="29" t="s">
        <v>198</v>
      </c>
      <c r="H48" s="28">
        <v>39.42</v>
      </c>
      <c r="I48" s="29"/>
      <c r="J48" s="28"/>
    </row>
    <row r="49" spans="1:21" ht="15" x14ac:dyDescent="0.25">
      <c r="C49" s="27" t="s">
        <v>28</v>
      </c>
      <c r="G49" s="115">
        <v>2722.59</v>
      </c>
      <c r="H49" s="115"/>
      <c r="I49" s="115">
        <v>18159.71</v>
      </c>
      <c r="J49" s="115"/>
      <c r="O49" s="26">
        <f>G49</f>
        <v>2722.59</v>
      </c>
      <c r="P49" s="26">
        <f>I49</f>
        <v>18159.71</v>
      </c>
    </row>
    <row r="50" spans="1:21" ht="92.25" x14ac:dyDescent="0.2">
      <c r="A50" s="41" t="s">
        <v>263</v>
      </c>
      <c r="B50" s="40" t="s">
        <v>262</v>
      </c>
      <c r="C50" s="40" t="s">
        <v>261</v>
      </c>
      <c r="D50" s="39" t="s">
        <v>248</v>
      </c>
      <c r="E50" s="38">
        <v>1</v>
      </c>
      <c r="F50" s="37"/>
      <c r="G50" s="36"/>
      <c r="H50" s="35"/>
      <c r="I50" s="36" t="s">
        <v>36</v>
      </c>
      <c r="J50" s="35"/>
      <c r="R50" s="23">
        <v>93.26</v>
      </c>
      <c r="S50" s="23">
        <v>622.07000000000005</v>
      </c>
      <c r="T50" s="23">
        <v>63.81</v>
      </c>
      <c r="U50" s="23">
        <v>425.63</v>
      </c>
    </row>
    <row r="51" spans="1:21" ht="14.25" x14ac:dyDescent="0.2">
      <c r="A51" s="41"/>
      <c r="B51" s="40"/>
      <c r="C51" s="40" t="s">
        <v>35</v>
      </c>
      <c r="D51" s="39"/>
      <c r="E51" s="38"/>
      <c r="F51" s="37">
        <v>65.61</v>
      </c>
      <c r="G51" s="36" t="s">
        <v>198</v>
      </c>
      <c r="H51" s="35">
        <v>88.57</v>
      </c>
      <c r="I51" s="36">
        <v>6.67</v>
      </c>
      <c r="J51" s="35">
        <v>590.79</v>
      </c>
      <c r="Q51" s="23">
        <v>88.57</v>
      </c>
    </row>
    <row r="52" spans="1:21" ht="14.25" x14ac:dyDescent="0.2">
      <c r="A52" s="41"/>
      <c r="B52" s="40"/>
      <c r="C52" s="40" t="s">
        <v>206</v>
      </c>
      <c r="D52" s="39"/>
      <c r="E52" s="38"/>
      <c r="F52" s="37">
        <v>87.38</v>
      </c>
      <c r="G52" s="36" t="s">
        <v>198</v>
      </c>
      <c r="H52" s="35">
        <v>117.96</v>
      </c>
      <c r="I52" s="36">
        <v>6.67</v>
      </c>
      <c r="J52" s="35">
        <v>786.81</v>
      </c>
    </row>
    <row r="53" spans="1:21" ht="14.25" x14ac:dyDescent="0.2">
      <c r="A53" s="41"/>
      <c r="B53" s="40"/>
      <c r="C53" s="40" t="s">
        <v>205</v>
      </c>
      <c r="D53" s="39"/>
      <c r="E53" s="38"/>
      <c r="F53" s="37">
        <v>7.11</v>
      </c>
      <c r="G53" s="36" t="s">
        <v>198</v>
      </c>
      <c r="H53" s="46">
        <v>9.6</v>
      </c>
      <c r="I53" s="36">
        <v>6.67</v>
      </c>
      <c r="J53" s="46">
        <v>64.02</v>
      </c>
      <c r="Q53" s="23">
        <v>9.6</v>
      </c>
    </row>
    <row r="54" spans="1:21" ht="14.25" x14ac:dyDescent="0.2">
      <c r="A54" s="41"/>
      <c r="B54" s="40"/>
      <c r="C54" s="40" t="s">
        <v>199</v>
      </c>
      <c r="D54" s="39"/>
      <c r="E54" s="38"/>
      <c r="F54" s="37">
        <v>265.85000000000002</v>
      </c>
      <c r="G54" s="36" t="s">
        <v>43</v>
      </c>
      <c r="H54" s="35">
        <v>265.85000000000002</v>
      </c>
      <c r="I54" s="36">
        <v>6.67</v>
      </c>
      <c r="J54" s="35">
        <v>1773.22</v>
      </c>
    </row>
    <row r="55" spans="1:21" ht="14.25" x14ac:dyDescent="0.2">
      <c r="A55" s="41"/>
      <c r="B55" s="40"/>
      <c r="C55" s="40" t="s">
        <v>34</v>
      </c>
      <c r="D55" s="39" t="s">
        <v>32</v>
      </c>
      <c r="E55" s="38">
        <v>95</v>
      </c>
      <c r="F55" s="37"/>
      <c r="G55" s="36"/>
      <c r="H55" s="35">
        <v>93.26</v>
      </c>
      <c r="I55" s="36">
        <v>95</v>
      </c>
      <c r="J55" s="35">
        <v>622.07000000000005</v>
      </c>
    </row>
    <row r="56" spans="1:21" ht="14.25" x14ac:dyDescent="0.2">
      <c r="A56" s="41"/>
      <c r="B56" s="40"/>
      <c r="C56" s="40" t="s">
        <v>33</v>
      </c>
      <c r="D56" s="39" t="s">
        <v>32</v>
      </c>
      <c r="E56" s="38">
        <v>65</v>
      </c>
      <c r="F56" s="37"/>
      <c r="G56" s="36"/>
      <c r="H56" s="35">
        <v>63.81</v>
      </c>
      <c r="I56" s="36">
        <v>65</v>
      </c>
      <c r="J56" s="35">
        <v>425.63</v>
      </c>
    </row>
    <row r="57" spans="1:21" ht="14.25" x14ac:dyDescent="0.2">
      <c r="A57" s="34"/>
      <c r="B57" s="33"/>
      <c r="C57" s="33" t="s">
        <v>31</v>
      </c>
      <c r="D57" s="32" t="s">
        <v>30</v>
      </c>
      <c r="E57" s="31">
        <v>3.49</v>
      </c>
      <c r="F57" s="30"/>
      <c r="G57" s="29" t="s">
        <v>198</v>
      </c>
      <c r="H57" s="28">
        <v>4.7115000000000009</v>
      </c>
      <c r="I57" s="29"/>
      <c r="J57" s="28"/>
    </row>
    <row r="58" spans="1:21" ht="15" x14ac:dyDescent="0.25">
      <c r="C58" s="27" t="s">
        <v>28</v>
      </c>
      <c r="G58" s="115">
        <v>629.45000000000005</v>
      </c>
      <c r="H58" s="115"/>
      <c r="I58" s="115">
        <v>4198.5199999999995</v>
      </c>
      <c r="J58" s="115"/>
      <c r="O58" s="26">
        <f>G58</f>
        <v>629.45000000000005</v>
      </c>
      <c r="P58" s="26">
        <f>I58</f>
        <v>4198.5199999999995</v>
      </c>
    </row>
    <row r="59" spans="1:21" ht="92.25" x14ac:dyDescent="0.2">
      <c r="A59" s="41" t="s">
        <v>260</v>
      </c>
      <c r="B59" s="40" t="s">
        <v>259</v>
      </c>
      <c r="C59" s="40" t="s">
        <v>258</v>
      </c>
      <c r="D59" s="39" t="s">
        <v>248</v>
      </c>
      <c r="E59" s="38">
        <v>2</v>
      </c>
      <c r="F59" s="37"/>
      <c r="G59" s="36"/>
      <c r="H59" s="35"/>
      <c r="I59" s="36" t="s">
        <v>36</v>
      </c>
      <c r="J59" s="35"/>
      <c r="R59" s="23">
        <v>41.38</v>
      </c>
      <c r="S59" s="23">
        <v>276.02999999999997</v>
      </c>
      <c r="T59" s="23">
        <v>29.24</v>
      </c>
      <c r="U59" s="23">
        <v>195.02</v>
      </c>
    </row>
    <row r="60" spans="1:21" ht="14.25" x14ac:dyDescent="0.2">
      <c r="A60" s="41"/>
      <c r="B60" s="40"/>
      <c r="C60" s="40" t="s">
        <v>35</v>
      </c>
      <c r="D60" s="39"/>
      <c r="E60" s="38"/>
      <c r="F60" s="37">
        <v>16.66</v>
      </c>
      <c r="G60" s="36" t="s">
        <v>198</v>
      </c>
      <c r="H60" s="35">
        <v>44.98</v>
      </c>
      <c r="I60" s="36">
        <v>6.67</v>
      </c>
      <c r="J60" s="35">
        <v>300.02999999999997</v>
      </c>
      <c r="Q60" s="23">
        <v>44.98</v>
      </c>
    </row>
    <row r="61" spans="1:21" ht="14.25" x14ac:dyDescent="0.2">
      <c r="A61" s="41"/>
      <c r="B61" s="40"/>
      <c r="C61" s="40" t="s">
        <v>206</v>
      </c>
      <c r="D61" s="39"/>
      <c r="E61" s="38"/>
      <c r="F61" s="37">
        <v>19.190000000000001</v>
      </c>
      <c r="G61" s="36" t="s">
        <v>198</v>
      </c>
      <c r="H61" s="35">
        <v>51.81</v>
      </c>
      <c r="I61" s="36">
        <v>6.67</v>
      </c>
      <c r="J61" s="35">
        <v>345.59</v>
      </c>
    </row>
    <row r="62" spans="1:21" ht="14.25" x14ac:dyDescent="0.2">
      <c r="A62" s="41"/>
      <c r="B62" s="40"/>
      <c r="C62" s="40" t="s">
        <v>199</v>
      </c>
      <c r="D62" s="39"/>
      <c r="E62" s="38"/>
      <c r="F62" s="37">
        <v>0.33</v>
      </c>
      <c r="G62" s="36" t="s">
        <v>43</v>
      </c>
      <c r="H62" s="35">
        <v>0.66</v>
      </c>
      <c r="I62" s="36">
        <v>6.67</v>
      </c>
      <c r="J62" s="35">
        <v>4.4000000000000004</v>
      </c>
    </row>
    <row r="63" spans="1:21" ht="14.25" x14ac:dyDescent="0.2">
      <c r="A63" s="41"/>
      <c r="B63" s="40"/>
      <c r="C63" s="40" t="s">
        <v>34</v>
      </c>
      <c r="D63" s="39" t="s">
        <v>32</v>
      </c>
      <c r="E63" s="38">
        <v>92</v>
      </c>
      <c r="F63" s="37"/>
      <c r="G63" s="36"/>
      <c r="H63" s="35">
        <v>41.38</v>
      </c>
      <c r="I63" s="36">
        <v>92</v>
      </c>
      <c r="J63" s="35">
        <v>276.02999999999997</v>
      </c>
    </row>
    <row r="64" spans="1:21" ht="14.25" x14ac:dyDescent="0.2">
      <c r="A64" s="41"/>
      <c r="B64" s="40"/>
      <c r="C64" s="40" t="s">
        <v>33</v>
      </c>
      <c r="D64" s="39" t="s">
        <v>32</v>
      </c>
      <c r="E64" s="38">
        <v>65</v>
      </c>
      <c r="F64" s="37"/>
      <c r="G64" s="36"/>
      <c r="H64" s="35">
        <v>29.24</v>
      </c>
      <c r="I64" s="36">
        <v>65</v>
      </c>
      <c r="J64" s="35">
        <v>195.02</v>
      </c>
    </row>
    <row r="65" spans="1:21" ht="14.25" x14ac:dyDescent="0.2">
      <c r="A65" s="34"/>
      <c r="B65" s="33"/>
      <c r="C65" s="33" t="s">
        <v>31</v>
      </c>
      <c r="D65" s="32" t="s">
        <v>30</v>
      </c>
      <c r="E65" s="31">
        <v>1.03</v>
      </c>
      <c r="F65" s="30"/>
      <c r="G65" s="29" t="s">
        <v>198</v>
      </c>
      <c r="H65" s="28">
        <v>2.7810000000000001</v>
      </c>
      <c r="I65" s="29"/>
      <c r="J65" s="28"/>
    </row>
    <row r="66" spans="1:21" ht="15" x14ac:dyDescent="0.25">
      <c r="C66" s="27" t="s">
        <v>28</v>
      </c>
      <c r="G66" s="115">
        <v>168.07</v>
      </c>
      <c r="H66" s="115"/>
      <c r="I66" s="115">
        <v>1121.07</v>
      </c>
      <c r="J66" s="115"/>
      <c r="O66" s="26">
        <f>G66</f>
        <v>168.07</v>
      </c>
      <c r="P66" s="26">
        <f>I66</f>
        <v>1121.07</v>
      </c>
    </row>
    <row r="67" spans="1:21" ht="92.25" x14ac:dyDescent="0.2">
      <c r="A67" s="41" t="s">
        <v>257</v>
      </c>
      <c r="B67" s="40" t="s">
        <v>256</v>
      </c>
      <c r="C67" s="40" t="s">
        <v>255</v>
      </c>
      <c r="D67" s="39" t="s">
        <v>248</v>
      </c>
      <c r="E67" s="38">
        <v>1</v>
      </c>
      <c r="F67" s="37"/>
      <c r="G67" s="36"/>
      <c r="H67" s="35"/>
      <c r="I67" s="36" t="s">
        <v>36</v>
      </c>
      <c r="J67" s="35"/>
      <c r="R67" s="23">
        <v>55.15</v>
      </c>
      <c r="S67" s="23">
        <v>367.83</v>
      </c>
      <c r="T67" s="23">
        <v>37.729999999999997</v>
      </c>
      <c r="U67" s="23">
        <v>251.67</v>
      </c>
    </row>
    <row r="68" spans="1:21" ht="14.25" x14ac:dyDescent="0.2">
      <c r="A68" s="41"/>
      <c r="B68" s="40"/>
      <c r="C68" s="40" t="s">
        <v>35</v>
      </c>
      <c r="D68" s="39"/>
      <c r="E68" s="38"/>
      <c r="F68" s="37">
        <v>41.04</v>
      </c>
      <c r="G68" s="36" t="s">
        <v>198</v>
      </c>
      <c r="H68" s="35">
        <v>55.4</v>
      </c>
      <c r="I68" s="36">
        <v>6.67</v>
      </c>
      <c r="J68" s="35">
        <v>369.54</v>
      </c>
      <c r="Q68" s="23">
        <v>55.4</v>
      </c>
    </row>
    <row r="69" spans="1:21" ht="14.25" x14ac:dyDescent="0.2">
      <c r="A69" s="41"/>
      <c r="B69" s="40"/>
      <c r="C69" s="40" t="s">
        <v>206</v>
      </c>
      <c r="D69" s="39"/>
      <c r="E69" s="38"/>
      <c r="F69" s="37">
        <v>21.47</v>
      </c>
      <c r="G69" s="36" t="s">
        <v>198</v>
      </c>
      <c r="H69" s="35">
        <v>28.98</v>
      </c>
      <c r="I69" s="36">
        <v>6.67</v>
      </c>
      <c r="J69" s="35">
        <v>193.33</v>
      </c>
    </row>
    <row r="70" spans="1:21" ht="14.25" x14ac:dyDescent="0.2">
      <c r="A70" s="41"/>
      <c r="B70" s="40"/>
      <c r="C70" s="40" t="s">
        <v>205</v>
      </c>
      <c r="D70" s="39"/>
      <c r="E70" s="38"/>
      <c r="F70" s="37">
        <v>1.96</v>
      </c>
      <c r="G70" s="36" t="s">
        <v>198</v>
      </c>
      <c r="H70" s="46">
        <v>2.65</v>
      </c>
      <c r="I70" s="36">
        <v>6.67</v>
      </c>
      <c r="J70" s="46">
        <v>17.649999999999999</v>
      </c>
      <c r="Q70" s="23">
        <v>2.65</v>
      </c>
    </row>
    <row r="71" spans="1:21" ht="14.25" x14ac:dyDescent="0.2">
      <c r="A71" s="41"/>
      <c r="B71" s="40"/>
      <c r="C71" s="40" t="s">
        <v>199</v>
      </c>
      <c r="D71" s="39"/>
      <c r="E71" s="38"/>
      <c r="F71" s="37">
        <v>1.45</v>
      </c>
      <c r="G71" s="36" t="s">
        <v>43</v>
      </c>
      <c r="H71" s="35">
        <v>1.45</v>
      </c>
      <c r="I71" s="36">
        <v>6.67</v>
      </c>
      <c r="J71" s="35">
        <v>9.67</v>
      </c>
    </row>
    <row r="72" spans="1:21" ht="14.25" x14ac:dyDescent="0.2">
      <c r="A72" s="41"/>
      <c r="B72" s="40"/>
      <c r="C72" s="40" t="s">
        <v>34</v>
      </c>
      <c r="D72" s="39" t="s">
        <v>32</v>
      </c>
      <c r="E72" s="38">
        <v>95</v>
      </c>
      <c r="F72" s="37"/>
      <c r="G72" s="36"/>
      <c r="H72" s="35">
        <v>55.15</v>
      </c>
      <c r="I72" s="36">
        <v>95</v>
      </c>
      <c r="J72" s="35">
        <v>367.83</v>
      </c>
    </row>
    <row r="73" spans="1:21" ht="14.25" x14ac:dyDescent="0.2">
      <c r="A73" s="41"/>
      <c r="B73" s="40"/>
      <c r="C73" s="40" t="s">
        <v>33</v>
      </c>
      <c r="D73" s="39" t="s">
        <v>32</v>
      </c>
      <c r="E73" s="38">
        <v>65</v>
      </c>
      <c r="F73" s="37"/>
      <c r="G73" s="36"/>
      <c r="H73" s="35">
        <v>37.729999999999997</v>
      </c>
      <c r="I73" s="36">
        <v>65</v>
      </c>
      <c r="J73" s="35">
        <v>251.67</v>
      </c>
    </row>
    <row r="74" spans="1:21" ht="14.25" x14ac:dyDescent="0.2">
      <c r="A74" s="34"/>
      <c r="B74" s="33"/>
      <c r="C74" s="33" t="s">
        <v>31</v>
      </c>
      <c r="D74" s="32" t="s">
        <v>30</v>
      </c>
      <c r="E74" s="31">
        <v>2.25</v>
      </c>
      <c r="F74" s="30"/>
      <c r="G74" s="29" t="s">
        <v>198</v>
      </c>
      <c r="H74" s="28">
        <v>3.0375000000000001</v>
      </c>
      <c r="I74" s="29"/>
      <c r="J74" s="28"/>
    </row>
    <row r="75" spans="1:21" ht="15" x14ac:dyDescent="0.25">
      <c r="C75" s="27" t="s">
        <v>28</v>
      </c>
      <c r="G75" s="115">
        <v>178.70999999999998</v>
      </c>
      <c r="H75" s="115"/>
      <c r="I75" s="115">
        <v>1192.04</v>
      </c>
      <c r="J75" s="115"/>
      <c r="O75" s="26">
        <f>G75</f>
        <v>178.70999999999998</v>
      </c>
      <c r="P75" s="26">
        <f>I75</f>
        <v>1192.04</v>
      </c>
    </row>
    <row r="76" spans="1:21" ht="92.25" x14ac:dyDescent="0.2">
      <c r="A76" s="41" t="s">
        <v>254</v>
      </c>
      <c r="B76" s="40" t="s">
        <v>253</v>
      </c>
      <c r="C76" s="40" t="s">
        <v>252</v>
      </c>
      <c r="D76" s="39" t="s">
        <v>248</v>
      </c>
      <c r="E76" s="38">
        <v>1</v>
      </c>
      <c r="F76" s="37"/>
      <c r="G76" s="36"/>
      <c r="H76" s="35"/>
      <c r="I76" s="36" t="s">
        <v>36</v>
      </c>
      <c r="J76" s="35"/>
      <c r="R76" s="23">
        <v>10.56</v>
      </c>
      <c r="S76" s="23">
        <v>70.45</v>
      </c>
      <c r="T76" s="23">
        <v>7.92</v>
      </c>
      <c r="U76" s="23">
        <v>52.84</v>
      </c>
    </row>
    <row r="77" spans="1:21" ht="14.25" x14ac:dyDescent="0.2">
      <c r="A77" s="41"/>
      <c r="B77" s="40"/>
      <c r="C77" s="40" t="s">
        <v>35</v>
      </c>
      <c r="D77" s="39"/>
      <c r="E77" s="38"/>
      <c r="F77" s="37">
        <v>9.7799999999999994</v>
      </c>
      <c r="G77" s="36" t="s">
        <v>198</v>
      </c>
      <c r="H77" s="35">
        <v>13.2</v>
      </c>
      <c r="I77" s="36">
        <v>6.67</v>
      </c>
      <c r="J77" s="35">
        <v>88.06</v>
      </c>
      <c r="Q77" s="23">
        <v>13.2</v>
      </c>
    </row>
    <row r="78" spans="1:21" ht="14.25" x14ac:dyDescent="0.2">
      <c r="A78" s="41"/>
      <c r="B78" s="40"/>
      <c r="C78" s="40" t="s">
        <v>199</v>
      </c>
      <c r="D78" s="39"/>
      <c r="E78" s="38"/>
      <c r="F78" s="37">
        <v>1.34</v>
      </c>
      <c r="G78" s="36" t="s">
        <v>43</v>
      </c>
      <c r="H78" s="35">
        <v>1.34</v>
      </c>
      <c r="I78" s="36">
        <v>6.67</v>
      </c>
      <c r="J78" s="35">
        <v>8.94</v>
      </c>
    </row>
    <row r="79" spans="1:21" ht="14.25" x14ac:dyDescent="0.2">
      <c r="A79" s="41"/>
      <c r="B79" s="40"/>
      <c r="C79" s="40" t="s">
        <v>34</v>
      </c>
      <c r="D79" s="39" t="s">
        <v>32</v>
      </c>
      <c r="E79" s="38">
        <v>80</v>
      </c>
      <c r="F79" s="37"/>
      <c r="G79" s="36"/>
      <c r="H79" s="35">
        <v>10.56</v>
      </c>
      <c r="I79" s="36">
        <v>80</v>
      </c>
      <c r="J79" s="35">
        <v>70.45</v>
      </c>
    </row>
    <row r="80" spans="1:21" ht="14.25" x14ac:dyDescent="0.2">
      <c r="A80" s="41"/>
      <c r="B80" s="40"/>
      <c r="C80" s="40" t="s">
        <v>33</v>
      </c>
      <c r="D80" s="39" t="s">
        <v>32</v>
      </c>
      <c r="E80" s="38">
        <v>60</v>
      </c>
      <c r="F80" s="37"/>
      <c r="G80" s="36"/>
      <c r="H80" s="35">
        <v>7.92</v>
      </c>
      <c r="I80" s="36">
        <v>60</v>
      </c>
      <c r="J80" s="35">
        <v>52.84</v>
      </c>
    </row>
    <row r="81" spans="1:21" ht="14.25" x14ac:dyDescent="0.2">
      <c r="A81" s="34"/>
      <c r="B81" s="33"/>
      <c r="C81" s="33" t="s">
        <v>31</v>
      </c>
      <c r="D81" s="32" t="s">
        <v>30</v>
      </c>
      <c r="E81" s="31">
        <v>0.52</v>
      </c>
      <c r="F81" s="30"/>
      <c r="G81" s="29" t="s">
        <v>198</v>
      </c>
      <c r="H81" s="28">
        <v>0.70200000000000007</v>
      </c>
      <c r="I81" s="29"/>
      <c r="J81" s="28"/>
    </row>
    <row r="82" spans="1:21" ht="15" x14ac:dyDescent="0.25">
      <c r="C82" s="27" t="s">
        <v>28</v>
      </c>
      <c r="G82" s="115">
        <v>33.019999999999996</v>
      </c>
      <c r="H82" s="115"/>
      <c r="I82" s="115">
        <v>220.29000000000002</v>
      </c>
      <c r="J82" s="115"/>
      <c r="O82" s="26">
        <f>G82</f>
        <v>33.019999999999996</v>
      </c>
      <c r="P82" s="26">
        <f>I82</f>
        <v>220.29000000000002</v>
      </c>
    </row>
    <row r="83" spans="1:21" ht="92.25" x14ac:dyDescent="0.2">
      <c r="A83" s="41" t="s">
        <v>251</v>
      </c>
      <c r="B83" s="40" t="s">
        <v>250</v>
      </c>
      <c r="C83" s="40" t="s">
        <v>249</v>
      </c>
      <c r="D83" s="39" t="s">
        <v>248</v>
      </c>
      <c r="E83" s="38">
        <v>2</v>
      </c>
      <c r="F83" s="37"/>
      <c r="G83" s="36"/>
      <c r="H83" s="35"/>
      <c r="I83" s="36" t="s">
        <v>36</v>
      </c>
      <c r="J83" s="35"/>
      <c r="R83" s="23">
        <v>55.39</v>
      </c>
      <c r="S83" s="23">
        <v>369.38</v>
      </c>
      <c r="T83" s="23">
        <v>37.9</v>
      </c>
      <c r="U83" s="23">
        <v>252.73</v>
      </c>
    </row>
    <row r="84" spans="1:21" ht="14.25" x14ac:dyDescent="0.2">
      <c r="A84" s="41"/>
      <c r="B84" s="40"/>
      <c r="C84" s="40" t="s">
        <v>35</v>
      </c>
      <c r="D84" s="39"/>
      <c r="E84" s="38"/>
      <c r="F84" s="37">
        <v>20.61</v>
      </c>
      <c r="G84" s="36" t="s">
        <v>198</v>
      </c>
      <c r="H84" s="35">
        <v>55.65</v>
      </c>
      <c r="I84" s="36">
        <v>6.67</v>
      </c>
      <c r="J84" s="35">
        <v>371.17</v>
      </c>
      <c r="Q84" s="23">
        <v>55.65</v>
      </c>
    </row>
    <row r="85" spans="1:21" ht="14.25" x14ac:dyDescent="0.2">
      <c r="A85" s="41"/>
      <c r="B85" s="40"/>
      <c r="C85" s="40" t="s">
        <v>206</v>
      </c>
      <c r="D85" s="39"/>
      <c r="E85" s="38"/>
      <c r="F85" s="37">
        <v>10.73</v>
      </c>
      <c r="G85" s="36" t="s">
        <v>198</v>
      </c>
      <c r="H85" s="35">
        <v>28.97</v>
      </c>
      <c r="I85" s="36">
        <v>6.67</v>
      </c>
      <c r="J85" s="35">
        <v>193.24</v>
      </c>
    </row>
    <row r="86" spans="1:21" ht="14.25" x14ac:dyDescent="0.2">
      <c r="A86" s="41"/>
      <c r="B86" s="40"/>
      <c r="C86" s="40" t="s">
        <v>205</v>
      </c>
      <c r="D86" s="39"/>
      <c r="E86" s="38"/>
      <c r="F86" s="37">
        <v>0.98</v>
      </c>
      <c r="G86" s="36" t="s">
        <v>198</v>
      </c>
      <c r="H86" s="46">
        <v>2.65</v>
      </c>
      <c r="I86" s="36">
        <v>6.67</v>
      </c>
      <c r="J86" s="46">
        <v>17.649999999999999</v>
      </c>
      <c r="Q86" s="23">
        <v>2.65</v>
      </c>
    </row>
    <row r="87" spans="1:21" ht="14.25" x14ac:dyDescent="0.2">
      <c r="A87" s="41"/>
      <c r="B87" s="40"/>
      <c r="C87" s="40" t="s">
        <v>199</v>
      </c>
      <c r="D87" s="39"/>
      <c r="E87" s="38"/>
      <c r="F87" s="37">
        <v>1.04</v>
      </c>
      <c r="G87" s="36" t="s">
        <v>43</v>
      </c>
      <c r="H87" s="35">
        <v>2.08</v>
      </c>
      <c r="I87" s="36">
        <v>6.67</v>
      </c>
      <c r="J87" s="35">
        <v>13.87</v>
      </c>
    </row>
    <row r="88" spans="1:21" ht="14.25" x14ac:dyDescent="0.2">
      <c r="A88" s="41"/>
      <c r="B88" s="40"/>
      <c r="C88" s="40" t="s">
        <v>34</v>
      </c>
      <c r="D88" s="39" t="s">
        <v>32</v>
      </c>
      <c r="E88" s="38">
        <v>95</v>
      </c>
      <c r="F88" s="37"/>
      <c r="G88" s="36"/>
      <c r="H88" s="35">
        <v>55.39</v>
      </c>
      <c r="I88" s="36">
        <v>95</v>
      </c>
      <c r="J88" s="35">
        <v>369.38</v>
      </c>
    </row>
    <row r="89" spans="1:21" ht="14.25" x14ac:dyDescent="0.2">
      <c r="A89" s="41"/>
      <c r="B89" s="40"/>
      <c r="C89" s="40" t="s">
        <v>33</v>
      </c>
      <c r="D89" s="39" t="s">
        <v>32</v>
      </c>
      <c r="E89" s="38">
        <v>65</v>
      </c>
      <c r="F89" s="37"/>
      <c r="G89" s="36"/>
      <c r="H89" s="35">
        <v>37.9</v>
      </c>
      <c r="I89" s="36">
        <v>65</v>
      </c>
      <c r="J89" s="35">
        <v>252.73</v>
      </c>
    </row>
    <row r="90" spans="1:21" ht="14.25" x14ac:dyDescent="0.2">
      <c r="A90" s="34"/>
      <c r="B90" s="33"/>
      <c r="C90" s="33" t="s">
        <v>31</v>
      </c>
      <c r="D90" s="32" t="s">
        <v>30</v>
      </c>
      <c r="E90" s="31">
        <v>1.1299999999999999</v>
      </c>
      <c r="F90" s="30"/>
      <c r="G90" s="29" t="s">
        <v>198</v>
      </c>
      <c r="H90" s="28">
        <v>3.0509999999999997</v>
      </c>
      <c r="I90" s="29"/>
      <c r="J90" s="28"/>
    </row>
    <row r="91" spans="1:21" ht="15" x14ac:dyDescent="0.25">
      <c r="C91" s="27" t="s">
        <v>28</v>
      </c>
      <c r="G91" s="115">
        <v>179.98999999999998</v>
      </c>
      <c r="H91" s="115"/>
      <c r="I91" s="115">
        <v>1200.3899999999999</v>
      </c>
      <c r="J91" s="115"/>
      <c r="O91" s="26">
        <f>G91</f>
        <v>179.98999999999998</v>
      </c>
      <c r="P91" s="26">
        <f>I91</f>
        <v>1200.3899999999999</v>
      </c>
    </row>
    <row r="92" spans="1:21" ht="92.25" x14ac:dyDescent="0.2">
      <c r="A92" s="41" t="s">
        <v>247</v>
      </c>
      <c r="B92" s="40" t="s">
        <v>246</v>
      </c>
      <c r="C92" s="40" t="s">
        <v>245</v>
      </c>
      <c r="D92" s="39" t="s">
        <v>120</v>
      </c>
      <c r="E92" s="38">
        <v>0.04</v>
      </c>
      <c r="F92" s="37"/>
      <c r="G92" s="36"/>
      <c r="H92" s="35"/>
      <c r="I92" s="36" t="s">
        <v>36</v>
      </c>
      <c r="J92" s="35"/>
      <c r="R92" s="23">
        <v>30.51</v>
      </c>
      <c r="S92" s="23">
        <v>203.54</v>
      </c>
      <c r="T92" s="23">
        <v>20.88</v>
      </c>
      <c r="U92" s="23">
        <v>139.26</v>
      </c>
    </row>
    <row r="93" spans="1:21" x14ac:dyDescent="0.2">
      <c r="C93" s="45" t="s">
        <v>244</v>
      </c>
    </row>
    <row r="94" spans="1:21" ht="14.25" x14ac:dyDescent="0.2">
      <c r="A94" s="41"/>
      <c r="B94" s="40"/>
      <c r="C94" s="40" t="s">
        <v>35</v>
      </c>
      <c r="D94" s="39"/>
      <c r="E94" s="38"/>
      <c r="F94" s="37">
        <v>594.08000000000004</v>
      </c>
      <c r="G94" s="36" t="s">
        <v>198</v>
      </c>
      <c r="H94" s="35">
        <v>32.08</v>
      </c>
      <c r="I94" s="36">
        <v>6.67</v>
      </c>
      <c r="J94" s="35">
        <v>213.98</v>
      </c>
      <c r="Q94" s="23">
        <v>32.08</v>
      </c>
    </row>
    <row r="95" spans="1:21" ht="14.25" x14ac:dyDescent="0.2">
      <c r="A95" s="41"/>
      <c r="B95" s="40"/>
      <c r="C95" s="40" t="s">
        <v>206</v>
      </c>
      <c r="D95" s="39"/>
      <c r="E95" s="38"/>
      <c r="F95" s="37">
        <v>14.93</v>
      </c>
      <c r="G95" s="36" t="s">
        <v>198</v>
      </c>
      <c r="H95" s="35">
        <v>0.81</v>
      </c>
      <c r="I95" s="36">
        <v>6.67</v>
      </c>
      <c r="J95" s="35">
        <v>5.38</v>
      </c>
    </row>
    <row r="96" spans="1:21" ht="14.25" x14ac:dyDescent="0.2">
      <c r="A96" s="41"/>
      <c r="B96" s="40"/>
      <c r="C96" s="40" t="s">
        <v>205</v>
      </c>
      <c r="D96" s="39"/>
      <c r="E96" s="38"/>
      <c r="F96" s="37">
        <v>0.74</v>
      </c>
      <c r="G96" s="36" t="s">
        <v>198</v>
      </c>
      <c r="H96" s="46">
        <v>0.04</v>
      </c>
      <c r="I96" s="36">
        <v>6.67</v>
      </c>
      <c r="J96" s="46">
        <v>0.27</v>
      </c>
      <c r="Q96" s="23">
        <v>0.04</v>
      </c>
    </row>
    <row r="97" spans="1:21" ht="14.25" x14ac:dyDescent="0.2">
      <c r="A97" s="41"/>
      <c r="B97" s="40"/>
      <c r="C97" s="40" t="s">
        <v>199</v>
      </c>
      <c r="D97" s="39"/>
      <c r="E97" s="38"/>
      <c r="F97" s="37">
        <v>109.43</v>
      </c>
      <c r="G97" s="36" t="s">
        <v>43</v>
      </c>
      <c r="H97" s="35">
        <v>4.38</v>
      </c>
      <c r="I97" s="36">
        <v>6.67</v>
      </c>
      <c r="J97" s="35">
        <v>29.2</v>
      </c>
    </row>
    <row r="98" spans="1:21" ht="14.25" x14ac:dyDescent="0.2">
      <c r="A98" s="41"/>
      <c r="B98" s="40"/>
      <c r="C98" s="40" t="s">
        <v>34</v>
      </c>
      <c r="D98" s="39" t="s">
        <v>32</v>
      </c>
      <c r="E98" s="38">
        <v>95</v>
      </c>
      <c r="F98" s="37"/>
      <c r="G98" s="36"/>
      <c r="H98" s="35">
        <v>30.51</v>
      </c>
      <c r="I98" s="36">
        <v>95</v>
      </c>
      <c r="J98" s="35">
        <v>203.54</v>
      </c>
    </row>
    <row r="99" spans="1:21" ht="14.25" x14ac:dyDescent="0.2">
      <c r="A99" s="41"/>
      <c r="B99" s="40"/>
      <c r="C99" s="40" t="s">
        <v>33</v>
      </c>
      <c r="D99" s="39" t="s">
        <v>32</v>
      </c>
      <c r="E99" s="38">
        <v>65</v>
      </c>
      <c r="F99" s="37"/>
      <c r="G99" s="36"/>
      <c r="H99" s="35">
        <v>20.88</v>
      </c>
      <c r="I99" s="36">
        <v>65</v>
      </c>
      <c r="J99" s="35">
        <v>139.26</v>
      </c>
    </row>
    <row r="100" spans="1:21" ht="14.25" x14ac:dyDescent="0.2">
      <c r="A100" s="34"/>
      <c r="B100" s="33"/>
      <c r="C100" s="33" t="s">
        <v>31</v>
      </c>
      <c r="D100" s="32" t="s">
        <v>30</v>
      </c>
      <c r="E100" s="31">
        <v>31.6</v>
      </c>
      <c r="F100" s="30"/>
      <c r="G100" s="29" t="s">
        <v>198</v>
      </c>
      <c r="H100" s="28">
        <v>1.7064000000000001</v>
      </c>
      <c r="I100" s="29"/>
      <c r="J100" s="28"/>
    </row>
    <row r="101" spans="1:21" ht="15" x14ac:dyDescent="0.25">
      <c r="C101" s="27" t="s">
        <v>28</v>
      </c>
      <c r="G101" s="115">
        <v>88.66</v>
      </c>
      <c r="H101" s="115"/>
      <c r="I101" s="115">
        <v>591.3599999999999</v>
      </c>
      <c r="J101" s="115"/>
      <c r="O101" s="26">
        <f>G101</f>
        <v>88.66</v>
      </c>
      <c r="P101" s="26">
        <f>I101</f>
        <v>591.3599999999999</v>
      </c>
    </row>
    <row r="102" spans="1:21" ht="207" x14ac:dyDescent="0.2">
      <c r="A102" s="41" t="s">
        <v>243</v>
      </c>
      <c r="B102" s="40" t="s">
        <v>242</v>
      </c>
      <c r="C102" s="40" t="s">
        <v>241</v>
      </c>
      <c r="D102" s="39" t="s">
        <v>218</v>
      </c>
      <c r="E102" s="38">
        <v>9.1200000000000003E-2</v>
      </c>
      <c r="F102" s="37"/>
      <c r="G102" s="36"/>
      <c r="H102" s="35"/>
      <c r="I102" s="36" t="s">
        <v>36</v>
      </c>
      <c r="J102" s="35"/>
      <c r="R102" s="23">
        <v>683.08</v>
      </c>
      <c r="S102" s="23">
        <v>4556.08</v>
      </c>
      <c r="T102" s="23">
        <v>327.88</v>
      </c>
      <c r="U102" s="23">
        <v>2186.92</v>
      </c>
    </row>
    <row r="103" spans="1:21" x14ac:dyDescent="0.2">
      <c r="C103" s="45" t="s">
        <v>240</v>
      </c>
    </row>
    <row r="104" spans="1:21" ht="14.25" x14ac:dyDescent="0.2">
      <c r="A104" s="41"/>
      <c r="B104" s="40"/>
      <c r="C104" s="40" t="s">
        <v>35</v>
      </c>
      <c r="D104" s="39"/>
      <c r="E104" s="38"/>
      <c r="F104" s="37">
        <v>5584.34</v>
      </c>
      <c r="G104" s="36" t="s">
        <v>239</v>
      </c>
      <c r="H104" s="35">
        <v>488.92</v>
      </c>
      <c r="I104" s="36">
        <v>6.67</v>
      </c>
      <c r="J104" s="35">
        <v>3261.1</v>
      </c>
      <c r="Q104" s="23">
        <v>488.92</v>
      </c>
    </row>
    <row r="105" spans="1:21" ht="14.25" x14ac:dyDescent="0.2">
      <c r="A105" s="41"/>
      <c r="B105" s="40"/>
      <c r="C105" s="40" t="s">
        <v>206</v>
      </c>
      <c r="D105" s="39"/>
      <c r="E105" s="38"/>
      <c r="F105" s="37">
        <v>3586.38</v>
      </c>
      <c r="G105" s="36" t="s">
        <v>239</v>
      </c>
      <c r="H105" s="35">
        <v>313.99</v>
      </c>
      <c r="I105" s="36">
        <v>6.67</v>
      </c>
      <c r="J105" s="35">
        <v>2094.34</v>
      </c>
    </row>
    <row r="106" spans="1:21" ht="14.25" x14ac:dyDescent="0.2">
      <c r="A106" s="41"/>
      <c r="B106" s="40"/>
      <c r="C106" s="40" t="s">
        <v>205</v>
      </c>
      <c r="D106" s="39"/>
      <c r="E106" s="38"/>
      <c r="F106" s="37">
        <v>657.16</v>
      </c>
      <c r="G106" s="36" t="s">
        <v>239</v>
      </c>
      <c r="H106" s="46">
        <v>57.54</v>
      </c>
      <c r="I106" s="36">
        <v>6.67</v>
      </c>
      <c r="J106" s="46">
        <v>383.76</v>
      </c>
      <c r="Q106" s="23">
        <v>57.54</v>
      </c>
    </row>
    <row r="107" spans="1:21" ht="14.25" x14ac:dyDescent="0.2">
      <c r="A107" s="41"/>
      <c r="B107" s="40"/>
      <c r="C107" s="40" t="s">
        <v>34</v>
      </c>
      <c r="D107" s="39" t="s">
        <v>32</v>
      </c>
      <c r="E107" s="38">
        <v>125</v>
      </c>
      <c r="F107" s="37"/>
      <c r="G107" s="36"/>
      <c r="H107" s="35">
        <v>683.08</v>
      </c>
      <c r="I107" s="36">
        <v>125</v>
      </c>
      <c r="J107" s="35">
        <v>4556.08</v>
      </c>
    </row>
    <row r="108" spans="1:21" ht="14.25" x14ac:dyDescent="0.2">
      <c r="A108" s="41"/>
      <c r="B108" s="40"/>
      <c r="C108" s="40" t="s">
        <v>33</v>
      </c>
      <c r="D108" s="39" t="s">
        <v>32</v>
      </c>
      <c r="E108" s="38">
        <v>60</v>
      </c>
      <c r="F108" s="37"/>
      <c r="G108" s="36"/>
      <c r="H108" s="35">
        <v>327.88</v>
      </c>
      <c r="I108" s="36">
        <v>60</v>
      </c>
      <c r="J108" s="35">
        <v>2186.92</v>
      </c>
    </row>
    <row r="109" spans="1:21" ht="14.25" x14ac:dyDescent="0.2">
      <c r="A109" s="34"/>
      <c r="B109" s="33"/>
      <c r="C109" s="33" t="s">
        <v>31</v>
      </c>
      <c r="D109" s="32" t="s">
        <v>30</v>
      </c>
      <c r="E109" s="31">
        <v>284.48</v>
      </c>
      <c r="F109" s="30"/>
      <c r="G109" s="29" t="s">
        <v>239</v>
      </c>
      <c r="H109" s="28">
        <v>24.906792960000004</v>
      </c>
      <c r="I109" s="29"/>
      <c r="J109" s="28"/>
    </row>
    <row r="110" spans="1:21" ht="15" x14ac:dyDescent="0.25">
      <c r="C110" s="27" t="s">
        <v>28</v>
      </c>
      <c r="G110" s="115">
        <v>1813.8700000000001</v>
      </c>
      <c r="H110" s="115"/>
      <c r="I110" s="115">
        <v>12098.44</v>
      </c>
      <c r="J110" s="115"/>
      <c r="O110" s="26">
        <f>G110</f>
        <v>1813.8700000000001</v>
      </c>
      <c r="P110" s="26">
        <f>I110</f>
        <v>12098.44</v>
      </c>
    </row>
    <row r="111" spans="1:21" ht="207" x14ac:dyDescent="0.2">
      <c r="A111" s="41" t="s">
        <v>238</v>
      </c>
      <c r="B111" s="40" t="s">
        <v>237</v>
      </c>
      <c r="C111" s="40" t="s">
        <v>236</v>
      </c>
      <c r="D111" s="39" t="s">
        <v>213</v>
      </c>
      <c r="E111" s="38">
        <v>1.4489999999999999E-2</v>
      </c>
      <c r="F111" s="37"/>
      <c r="G111" s="36"/>
      <c r="H111" s="35"/>
      <c r="I111" s="36" t="s">
        <v>36</v>
      </c>
      <c r="J111" s="35"/>
      <c r="R111" s="23">
        <v>5.21</v>
      </c>
      <c r="S111" s="23">
        <v>34.770000000000003</v>
      </c>
      <c r="T111" s="23">
        <v>4.92</v>
      </c>
      <c r="U111" s="23">
        <v>32.840000000000003</v>
      </c>
    </row>
    <row r="112" spans="1:21" x14ac:dyDescent="0.2">
      <c r="C112" s="45" t="s">
        <v>235</v>
      </c>
    </row>
    <row r="113" spans="1:21" ht="14.25" x14ac:dyDescent="0.2">
      <c r="A113" s="41"/>
      <c r="B113" s="40"/>
      <c r="C113" s="40" t="s">
        <v>35</v>
      </c>
      <c r="D113" s="39"/>
      <c r="E113" s="38"/>
      <c r="F113" s="37">
        <v>429.18</v>
      </c>
      <c r="G113" s="36" t="s">
        <v>234</v>
      </c>
      <c r="H113" s="35">
        <v>5.22</v>
      </c>
      <c r="I113" s="36">
        <v>6.67</v>
      </c>
      <c r="J113" s="35">
        <v>34.840000000000003</v>
      </c>
      <c r="Q113" s="23">
        <v>5.22</v>
      </c>
    </row>
    <row r="114" spans="1:21" ht="14.25" x14ac:dyDescent="0.2">
      <c r="A114" s="41"/>
      <c r="B114" s="40"/>
      <c r="C114" s="40" t="s">
        <v>206</v>
      </c>
      <c r="D114" s="39"/>
      <c r="E114" s="38"/>
      <c r="F114" s="37">
        <v>413.64</v>
      </c>
      <c r="G114" s="36" t="s">
        <v>234</v>
      </c>
      <c r="H114" s="35">
        <v>5.03</v>
      </c>
      <c r="I114" s="36">
        <v>6.67</v>
      </c>
      <c r="J114" s="35">
        <v>33.58</v>
      </c>
    </row>
    <row r="115" spans="1:21" ht="14.25" x14ac:dyDescent="0.2">
      <c r="A115" s="41"/>
      <c r="B115" s="40"/>
      <c r="C115" s="40" t="s">
        <v>205</v>
      </c>
      <c r="D115" s="39"/>
      <c r="E115" s="38"/>
      <c r="F115" s="37">
        <v>46.63</v>
      </c>
      <c r="G115" s="36" t="s">
        <v>234</v>
      </c>
      <c r="H115" s="46">
        <v>0.56999999999999995</v>
      </c>
      <c r="I115" s="36">
        <v>6.67</v>
      </c>
      <c r="J115" s="46">
        <v>3.79</v>
      </c>
      <c r="Q115" s="23">
        <v>0.56999999999999995</v>
      </c>
    </row>
    <row r="116" spans="1:21" ht="14.25" x14ac:dyDescent="0.2">
      <c r="A116" s="41"/>
      <c r="B116" s="40"/>
      <c r="C116" s="40" t="s">
        <v>34</v>
      </c>
      <c r="D116" s="39" t="s">
        <v>32</v>
      </c>
      <c r="E116" s="38">
        <v>90</v>
      </c>
      <c r="F116" s="37"/>
      <c r="G116" s="36"/>
      <c r="H116" s="35">
        <v>5.21</v>
      </c>
      <c r="I116" s="36">
        <v>90</v>
      </c>
      <c r="J116" s="35">
        <v>34.770000000000003</v>
      </c>
    </row>
    <row r="117" spans="1:21" ht="14.25" x14ac:dyDescent="0.2">
      <c r="A117" s="41"/>
      <c r="B117" s="40"/>
      <c r="C117" s="40" t="s">
        <v>33</v>
      </c>
      <c r="D117" s="39" t="s">
        <v>32</v>
      </c>
      <c r="E117" s="38">
        <v>85</v>
      </c>
      <c r="F117" s="37"/>
      <c r="G117" s="36"/>
      <c r="H117" s="35">
        <v>4.92</v>
      </c>
      <c r="I117" s="36">
        <v>85</v>
      </c>
      <c r="J117" s="35">
        <v>32.840000000000003</v>
      </c>
    </row>
    <row r="118" spans="1:21" ht="14.25" x14ac:dyDescent="0.2">
      <c r="A118" s="34"/>
      <c r="B118" s="33"/>
      <c r="C118" s="33" t="s">
        <v>31</v>
      </c>
      <c r="D118" s="32" t="s">
        <v>30</v>
      </c>
      <c r="E118" s="31">
        <v>22.18</v>
      </c>
      <c r="F118" s="30"/>
      <c r="G118" s="29" t="s">
        <v>234</v>
      </c>
      <c r="H118" s="28">
        <v>0.26996608799999994</v>
      </c>
      <c r="I118" s="29"/>
      <c r="J118" s="28"/>
    </row>
    <row r="119" spans="1:21" ht="15" x14ac:dyDescent="0.25">
      <c r="C119" s="27" t="s">
        <v>28</v>
      </c>
      <c r="G119" s="115">
        <v>20.38</v>
      </c>
      <c r="H119" s="115"/>
      <c r="I119" s="115">
        <v>136.03000000000003</v>
      </c>
      <c r="J119" s="115"/>
      <c r="O119" s="26">
        <f>G119</f>
        <v>20.38</v>
      </c>
      <c r="P119" s="26">
        <f>I119</f>
        <v>136.03000000000003</v>
      </c>
    </row>
    <row r="120" spans="1:21" ht="92.25" x14ac:dyDescent="0.2">
      <c r="A120" s="41" t="s">
        <v>233</v>
      </c>
      <c r="B120" s="40" t="s">
        <v>232</v>
      </c>
      <c r="C120" s="40" t="s">
        <v>231</v>
      </c>
      <c r="D120" s="39" t="s">
        <v>230</v>
      </c>
      <c r="E120" s="38">
        <v>25.77</v>
      </c>
      <c r="F120" s="37"/>
      <c r="G120" s="36"/>
      <c r="H120" s="35"/>
      <c r="I120" s="36" t="s">
        <v>36</v>
      </c>
      <c r="J120" s="35"/>
      <c r="R120" s="23">
        <v>8650.19</v>
      </c>
      <c r="S120" s="23">
        <v>57696.72</v>
      </c>
      <c r="T120" s="23">
        <v>5918.55</v>
      </c>
      <c r="U120" s="23">
        <v>39476.699999999997</v>
      </c>
    </row>
    <row r="121" spans="1:21" ht="38.25" x14ac:dyDescent="0.2">
      <c r="C121" s="45" t="s">
        <v>229</v>
      </c>
    </row>
    <row r="122" spans="1:21" ht="14.25" x14ac:dyDescent="0.2">
      <c r="A122" s="41"/>
      <c r="B122" s="40"/>
      <c r="C122" s="40" t="s">
        <v>35</v>
      </c>
      <c r="D122" s="39"/>
      <c r="E122" s="38"/>
      <c r="F122" s="37">
        <v>256.82</v>
      </c>
      <c r="G122" s="36" t="s">
        <v>198</v>
      </c>
      <c r="H122" s="35">
        <v>8934.64</v>
      </c>
      <c r="I122" s="36">
        <v>6.67</v>
      </c>
      <c r="J122" s="35">
        <v>59594.04</v>
      </c>
      <c r="Q122" s="23">
        <v>8934.64</v>
      </c>
    </row>
    <row r="123" spans="1:21" ht="14.25" x14ac:dyDescent="0.2">
      <c r="A123" s="41"/>
      <c r="B123" s="40"/>
      <c r="C123" s="40" t="s">
        <v>206</v>
      </c>
      <c r="D123" s="39"/>
      <c r="E123" s="38"/>
      <c r="F123" s="37">
        <v>73.11</v>
      </c>
      <c r="G123" s="36" t="s">
        <v>198</v>
      </c>
      <c r="H123" s="35">
        <v>2543.46</v>
      </c>
      <c r="I123" s="36">
        <v>6.67</v>
      </c>
      <c r="J123" s="35">
        <v>16964.88</v>
      </c>
    </row>
    <row r="124" spans="1:21" ht="14.25" x14ac:dyDescent="0.2">
      <c r="A124" s="41"/>
      <c r="B124" s="40"/>
      <c r="C124" s="40" t="s">
        <v>205</v>
      </c>
      <c r="D124" s="39"/>
      <c r="E124" s="38"/>
      <c r="F124" s="37">
        <v>4.91</v>
      </c>
      <c r="G124" s="36" t="s">
        <v>198</v>
      </c>
      <c r="H124" s="46">
        <v>170.82</v>
      </c>
      <c r="I124" s="36">
        <v>6.67</v>
      </c>
      <c r="J124" s="46">
        <v>1139.3499999999999</v>
      </c>
      <c r="Q124" s="23">
        <v>170.82</v>
      </c>
    </row>
    <row r="125" spans="1:21" ht="14.25" x14ac:dyDescent="0.2">
      <c r="A125" s="41"/>
      <c r="B125" s="40"/>
      <c r="C125" s="40" t="s">
        <v>199</v>
      </c>
      <c r="D125" s="39"/>
      <c r="E125" s="38"/>
      <c r="F125" s="37">
        <v>57.36</v>
      </c>
      <c r="G125" s="36" t="s">
        <v>43</v>
      </c>
      <c r="H125" s="35">
        <v>1478.17</v>
      </c>
      <c r="I125" s="36">
        <v>6.67</v>
      </c>
      <c r="J125" s="35">
        <v>9859.3799999999992</v>
      </c>
    </row>
    <row r="126" spans="1:21" ht="14.25" x14ac:dyDescent="0.2">
      <c r="A126" s="41"/>
      <c r="B126" s="40"/>
      <c r="C126" s="40" t="s">
        <v>34</v>
      </c>
      <c r="D126" s="39" t="s">
        <v>32</v>
      </c>
      <c r="E126" s="38">
        <v>95</v>
      </c>
      <c r="F126" s="37"/>
      <c r="G126" s="36"/>
      <c r="H126" s="35">
        <v>8650.19</v>
      </c>
      <c r="I126" s="36">
        <v>95</v>
      </c>
      <c r="J126" s="35">
        <v>57696.72</v>
      </c>
    </row>
    <row r="127" spans="1:21" ht="14.25" x14ac:dyDescent="0.2">
      <c r="A127" s="41"/>
      <c r="B127" s="40"/>
      <c r="C127" s="40" t="s">
        <v>33</v>
      </c>
      <c r="D127" s="39" t="s">
        <v>32</v>
      </c>
      <c r="E127" s="38">
        <v>65</v>
      </c>
      <c r="F127" s="37"/>
      <c r="G127" s="36"/>
      <c r="H127" s="35">
        <v>5918.55</v>
      </c>
      <c r="I127" s="36">
        <v>65</v>
      </c>
      <c r="J127" s="35">
        <v>39476.699999999997</v>
      </c>
    </row>
    <row r="128" spans="1:21" ht="14.25" x14ac:dyDescent="0.2">
      <c r="A128" s="34"/>
      <c r="B128" s="33"/>
      <c r="C128" s="33" t="s">
        <v>31</v>
      </c>
      <c r="D128" s="32" t="s">
        <v>30</v>
      </c>
      <c r="E128" s="31">
        <v>14.08</v>
      </c>
      <c r="F128" s="30"/>
      <c r="G128" s="29" t="s">
        <v>198</v>
      </c>
      <c r="H128" s="28">
        <v>489.83616000000006</v>
      </c>
      <c r="I128" s="29"/>
      <c r="J128" s="28"/>
    </row>
    <row r="129" spans="1:21" ht="15" x14ac:dyDescent="0.25">
      <c r="C129" s="27" t="s">
        <v>28</v>
      </c>
      <c r="G129" s="115">
        <v>27525.010000000002</v>
      </c>
      <c r="H129" s="115"/>
      <c r="I129" s="115">
        <v>183591.72</v>
      </c>
      <c r="J129" s="115"/>
      <c r="O129" s="26">
        <f>G129</f>
        <v>27525.010000000002</v>
      </c>
      <c r="P129" s="26">
        <f>I129</f>
        <v>183591.72</v>
      </c>
    </row>
    <row r="130" spans="1:21" ht="92.25" x14ac:dyDescent="0.2">
      <c r="A130" s="41" t="s">
        <v>228</v>
      </c>
      <c r="B130" s="40" t="s">
        <v>227</v>
      </c>
      <c r="C130" s="40" t="s">
        <v>226</v>
      </c>
      <c r="D130" s="39" t="s">
        <v>208</v>
      </c>
      <c r="E130" s="38">
        <v>2</v>
      </c>
      <c r="F130" s="37"/>
      <c r="G130" s="36"/>
      <c r="H130" s="35"/>
      <c r="I130" s="36" t="s">
        <v>36</v>
      </c>
      <c r="J130" s="35"/>
      <c r="R130" s="23">
        <v>678.78</v>
      </c>
      <c r="S130" s="23">
        <v>4527.43</v>
      </c>
      <c r="T130" s="23">
        <v>464.43</v>
      </c>
      <c r="U130" s="23">
        <v>3097.72</v>
      </c>
    </row>
    <row r="131" spans="1:21" x14ac:dyDescent="0.2">
      <c r="C131" s="45" t="s">
        <v>222</v>
      </c>
    </row>
    <row r="132" spans="1:21" ht="14.25" x14ac:dyDescent="0.2">
      <c r="A132" s="41"/>
      <c r="B132" s="40"/>
      <c r="C132" s="40" t="s">
        <v>35</v>
      </c>
      <c r="D132" s="39"/>
      <c r="E132" s="38"/>
      <c r="F132" s="37">
        <v>264.63</v>
      </c>
      <c r="G132" s="36" t="s">
        <v>198</v>
      </c>
      <c r="H132" s="35">
        <v>714.5</v>
      </c>
      <c r="I132" s="36">
        <v>6.67</v>
      </c>
      <c r="J132" s="35">
        <v>4765.72</v>
      </c>
      <c r="Q132" s="23">
        <v>714.5</v>
      </c>
    </row>
    <row r="133" spans="1:21" ht="14.25" x14ac:dyDescent="0.2">
      <c r="A133" s="41"/>
      <c r="B133" s="40"/>
      <c r="C133" s="40" t="s">
        <v>206</v>
      </c>
      <c r="D133" s="39"/>
      <c r="E133" s="38"/>
      <c r="F133" s="37">
        <v>63.44</v>
      </c>
      <c r="G133" s="36" t="s">
        <v>198</v>
      </c>
      <c r="H133" s="35">
        <v>171.29</v>
      </c>
      <c r="I133" s="36">
        <v>6.67</v>
      </c>
      <c r="J133" s="35">
        <v>1142.49</v>
      </c>
    </row>
    <row r="134" spans="1:21" ht="14.25" x14ac:dyDescent="0.2">
      <c r="A134" s="41"/>
      <c r="B134" s="40"/>
      <c r="C134" s="40" t="s">
        <v>199</v>
      </c>
      <c r="D134" s="39"/>
      <c r="E134" s="38"/>
      <c r="F134" s="37">
        <v>17.54</v>
      </c>
      <c r="G134" s="36" t="s">
        <v>43</v>
      </c>
      <c r="H134" s="35">
        <v>35.08</v>
      </c>
      <c r="I134" s="36">
        <v>6.67</v>
      </c>
      <c r="J134" s="35">
        <v>233.98</v>
      </c>
    </row>
    <row r="135" spans="1:21" ht="14.25" x14ac:dyDescent="0.2">
      <c r="A135" s="41"/>
      <c r="B135" s="40"/>
      <c r="C135" s="40" t="s">
        <v>34</v>
      </c>
      <c r="D135" s="39" t="s">
        <v>32</v>
      </c>
      <c r="E135" s="38">
        <v>95</v>
      </c>
      <c r="F135" s="37"/>
      <c r="G135" s="36"/>
      <c r="H135" s="35">
        <v>678.78</v>
      </c>
      <c r="I135" s="36">
        <v>95</v>
      </c>
      <c r="J135" s="35">
        <v>4527.43</v>
      </c>
    </row>
    <row r="136" spans="1:21" ht="14.25" x14ac:dyDescent="0.2">
      <c r="A136" s="41"/>
      <c r="B136" s="40"/>
      <c r="C136" s="40" t="s">
        <v>33</v>
      </c>
      <c r="D136" s="39" t="s">
        <v>32</v>
      </c>
      <c r="E136" s="38">
        <v>65</v>
      </c>
      <c r="F136" s="37"/>
      <c r="G136" s="36"/>
      <c r="H136" s="35">
        <v>464.43</v>
      </c>
      <c r="I136" s="36">
        <v>65</v>
      </c>
      <c r="J136" s="35">
        <v>3097.72</v>
      </c>
    </row>
    <row r="137" spans="1:21" ht="14.25" x14ac:dyDescent="0.2">
      <c r="A137" s="34"/>
      <c r="B137" s="33"/>
      <c r="C137" s="33" t="s">
        <v>31</v>
      </c>
      <c r="D137" s="32" t="s">
        <v>30</v>
      </c>
      <c r="E137" s="31">
        <v>15.2</v>
      </c>
      <c r="F137" s="30"/>
      <c r="G137" s="29" t="s">
        <v>198</v>
      </c>
      <c r="H137" s="28">
        <v>41.04</v>
      </c>
      <c r="I137" s="29"/>
      <c r="J137" s="28"/>
    </row>
    <row r="138" spans="1:21" ht="15" x14ac:dyDescent="0.25">
      <c r="C138" s="27" t="s">
        <v>28</v>
      </c>
      <c r="G138" s="115">
        <v>2064.08</v>
      </c>
      <c r="H138" s="115"/>
      <c r="I138" s="115">
        <v>13767.34</v>
      </c>
      <c r="J138" s="115"/>
      <c r="O138" s="26">
        <f>G138</f>
        <v>2064.08</v>
      </c>
      <c r="P138" s="26">
        <f>I138</f>
        <v>13767.34</v>
      </c>
    </row>
    <row r="139" spans="1:21" ht="92.25" x14ac:dyDescent="0.2">
      <c r="A139" s="41" t="s">
        <v>225</v>
      </c>
      <c r="B139" s="40" t="s">
        <v>224</v>
      </c>
      <c r="C139" s="40" t="s">
        <v>223</v>
      </c>
      <c r="D139" s="39" t="s">
        <v>208</v>
      </c>
      <c r="E139" s="38">
        <v>2</v>
      </c>
      <c r="F139" s="37"/>
      <c r="G139" s="36"/>
      <c r="H139" s="35"/>
      <c r="I139" s="36" t="s">
        <v>36</v>
      </c>
      <c r="J139" s="35"/>
      <c r="R139" s="23">
        <v>206</v>
      </c>
      <c r="S139" s="23">
        <v>1373.99</v>
      </c>
      <c r="T139" s="23">
        <v>140.94999999999999</v>
      </c>
      <c r="U139" s="23">
        <v>940.1</v>
      </c>
    </row>
    <row r="140" spans="1:21" x14ac:dyDescent="0.2">
      <c r="C140" s="45" t="s">
        <v>222</v>
      </c>
    </row>
    <row r="141" spans="1:21" ht="14.25" x14ac:dyDescent="0.2">
      <c r="A141" s="41"/>
      <c r="B141" s="40"/>
      <c r="C141" s="40" t="s">
        <v>35</v>
      </c>
      <c r="D141" s="39"/>
      <c r="E141" s="38"/>
      <c r="F141" s="37">
        <v>80.06</v>
      </c>
      <c r="G141" s="36" t="s">
        <v>198</v>
      </c>
      <c r="H141" s="35">
        <v>216.16</v>
      </c>
      <c r="I141" s="36">
        <v>6.67</v>
      </c>
      <c r="J141" s="35">
        <v>1441.8</v>
      </c>
      <c r="Q141" s="23">
        <v>216.16</v>
      </c>
    </row>
    <row r="142" spans="1:21" ht="14.25" x14ac:dyDescent="0.2">
      <c r="A142" s="41"/>
      <c r="B142" s="40"/>
      <c r="C142" s="40" t="s">
        <v>206</v>
      </c>
      <c r="D142" s="39"/>
      <c r="E142" s="38"/>
      <c r="F142" s="37">
        <v>2.68</v>
      </c>
      <c r="G142" s="36" t="s">
        <v>198</v>
      </c>
      <c r="H142" s="35">
        <v>7.24</v>
      </c>
      <c r="I142" s="36">
        <v>6.67</v>
      </c>
      <c r="J142" s="35">
        <v>48.26</v>
      </c>
    </row>
    <row r="143" spans="1:21" ht="14.25" x14ac:dyDescent="0.2">
      <c r="A143" s="41"/>
      <c r="B143" s="40"/>
      <c r="C143" s="40" t="s">
        <v>205</v>
      </c>
      <c r="D143" s="39"/>
      <c r="E143" s="38"/>
      <c r="F143" s="37">
        <v>0.25</v>
      </c>
      <c r="G143" s="36" t="s">
        <v>198</v>
      </c>
      <c r="H143" s="46">
        <v>0.68</v>
      </c>
      <c r="I143" s="36">
        <v>6.67</v>
      </c>
      <c r="J143" s="46">
        <v>4.5</v>
      </c>
      <c r="Q143" s="23">
        <v>0.68</v>
      </c>
    </row>
    <row r="144" spans="1:21" ht="14.25" x14ac:dyDescent="0.2">
      <c r="A144" s="41"/>
      <c r="B144" s="40"/>
      <c r="C144" s="40" t="s">
        <v>199</v>
      </c>
      <c r="D144" s="39"/>
      <c r="E144" s="38"/>
      <c r="F144" s="37">
        <v>25.85</v>
      </c>
      <c r="G144" s="36" t="s">
        <v>43</v>
      </c>
      <c r="H144" s="35">
        <v>51.7</v>
      </c>
      <c r="I144" s="36">
        <v>6.67</v>
      </c>
      <c r="J144" s="35">
        <v>344.84</v>
      </c>
    </row>
    <row r="145" spans="1:21" ht="14.25" x14ac:dyDescent="0.2">
      <c r="A145" s="41"/>
      <c r="B145" s="40"/>
      <c r="C145" s="40" t="s">
        <v>34</v>
      </c>
      <c r="D145" s="39" t="s">
        <v>32</v>
      </c>
      <c r="E145" s="38">
        <v>95</v>
      </c>
      <c r="F145" s="37"/>
      <c r="G145" s="36"/>
      <c r="H145" s="35">
        <v>206</v>
      </c>
      <c r="I145" s="36">
        <v>95</v>
      </c>
      <c r="J145" s="35">
        <v>1373.99</v>
      </c>
    </row>
    <row r="146" spans="1:21" ht="14.25" x14ac:dyDescent="0.2">
      <c r="A146" s="41"/>
      <c r="B146" s="40"/>
      <c r="C146" s="40" t="s">
        <v>33</v>
      </c>
      <c r="D146" s="39" t="s">
        <v>32</v>
      </c>
      <c r="E146" s="38">
        <v>65</v>
      </c>
      <c r="F146" s="37"/>
      <c r="G146" s="36"/>
      <c r="H146" s="35">
        <v>140.94999999999999</v>
      </c>
      <c r="I146" s="36">
        <v>65</v>
      </c>
      <c r="J146" s="35">
        <v>940.1</v>
      </c>
    </row>
    <row r="147" spans="1:21" ht="14.25" x14ac:dyDescent="0.2">
      <c r="A147" s="34"/>
      <c r="B147" s="33"/>
      <c r="C147" s="33" t="s">
        <v>31</v>
      </c>
      <c r="D147" s="32" t="s">
        <v>30</v>
      </c>
      <c r="E147" s="31">
        <v>4.49</v>
      </c>
      <c r="F147" s="30"/>
      <c r="G147" s="29" t="s">
        <v>198</v>
      </c>
      <c r="H147" s="28">
        <v>12.123000000000001</v>
      </c>
      <c r="I147" s="29"/>
      <c r="J147" s="28"/>
    </row>
    <row r="148" spans="1:21" ht="15" x14ac:dyDescent="0.25">
      <c r="C148" s="27" t="s">
        <v>28</v>
      </c>
      <c r="G148" s="115">
        <v>622.04999999999995</v>
      </c>
      <c r="H148" s="115"/>
      <c r="I148" s="115">
        <v>4148.99</v>
      </c>
      <c r="J148" s="115"/>
      <c r="O148" s="26">
        <f>G148</f>
        <v>622.04999999999995</v>
      </c>
      <c r="P148" s="26">
        <f>I148</f>
        <v>4148.99</v>
      </c>
    </row>
    <row r="149" spans="1:21" ht="92.25" x14ac:dyDescent="0.2">
      <c r="A149" s="41" t="s">
        <v>221</v>
      </c>
      <c r="B149" s="40" t="s">
        <v>220</v>
      </c>
      <c r="C149" s="40" t="s">
        <v>219</v>
      </c>
      <c r="D149" s="39" t="s">
        <v>218</v>
      </c>
      <c r="E149" s="38">
        <v>9.1200000000000005E-4</v>
      </c>
      <c r="F149" s="37"/>
      <c r="G149" s="36"/>
      <c r="H149" s="35"/>
      <c r="I149" s="36" t="s">
        <v>36</v>
      </c>
      <c r="J149" s="35"/>
      <c r="R149" s="23">
        <v>8.5399999999999991</v>
      </c>
      <c r="S149" s="23">
        <v>56.95</v>
      </c>
      <c r="T149" s="23">
        <v>4.0999999999999996</v>
      </c>
      <c r="U149" s="23">
        <v>27.34</v>
      </c>
    </row>
    <row r="150" spans="1:21" x14ac:dyDescent="0.2">
      <c r="C150" s="45" t="s">
        <v>217</v>
      </c>
    </row>
    <row r="151" spans="1:21" ht="14.25" x14ac:dyDescent="0.2">
      <c r="A151" s="41"/>
      <c r="B151" s="40"/>
      <c r="C151" s="40" t="s">
        <v>35</v>
      </c>
      <c r="D151" s="39"/>
      <c r="E151" s="38"/>
      <c r="F151" s="37">
        <v>5584.34</v>
      </c>
      <c r="G151" s="36" t="s">
        <v>212</v>
      </c>
      <c r="H151" s="35">
        <v>6.11</v>
      </c>
      <c r="I151" s="36">
        <v>6.67</v>
      </c>
      <c r="J151" s="35">
        <v>40.76</v>
      </c>
      <c r="Q151" s="23">
        <v>6.11</v>
      </c>
    </row>
    <row r="152" spans="1:21" ht="14.25" x14ac:dyDescent="0.2">
      <c r="A152" s="41"/>
      <c r="B152" s="40"/>
      <c r="C152" s="40" t="s">
        <v>206</v>
      </c>
      <c r="D152" s="39"/>
      <c r="E152" s="38"/>
      <c r="F152" s="37">
        <v>3586.38</v>
      </c>
      <c r="G152" s="36" t="s">
        <v>212</v>
      </c>
      <c r="H152" s="35">
        <v>3.92</v>
      </c>
      <c r="I152" s="36">
        <v>6.67</v>
      </c>
      <c r="J152" s="35">
        <v>26.18</v>
      </c>
    </row>
    <row r="153" spans="1:21" ht="14.25" x14ac:dyDescent="0.2">
      <c r="A153" s="41"/>
      <c r="B153" s="40"/>
      <c r="C153" s="40" t="s">
        <v>205</v>
      </c>
      <c r="D153" s="39"/>
      <c r="E153" s="38"/>
      <c r="F153" s="37">
        <v>657.16</v>
      </c>
      <c r="G153" s="36" t="s">
        <v>212</v>
      </c>
      <c r="H153" s="46">
        <v>0.72</v>
      </c>
      <c r="I153" s="36">
        <v>6.67</v>
      </c>
      <c r="J153" s="46">
        <v>4.8</v>
      </c>
      <c r="Q153" s="23">
        <v>0.72</v>
      </c>
    </row>
    <row r="154" spans="1:21" ht="14.25" x14ac:dyDescent="0.2">
      <c r="A154" s="41"/>
      <c r="B154" s="40"/>
      <c r="C154" s="40" t="s">
        <v>199</v>
      </c>
      <c r="D154" s="39"/>
      <c r="E154" s="38"/>
      <c r="F154" s="37">
        <v>81944.23</v>
      </c>
      <c r="G154" s="36" t="s">
        <v>43</v>
      </c>
      <c r="H154" s="35">
        <v>74.73</v>
      </c>
      <c r="I154" s="36">
        <v>6.67</v>
      </c>
      <c r="J154" s="35">
        <v>498.47</v>
      </c>
    </row>
    <row r="155" spans="1:21" ht="14.25" x14ac:dyDescent="0.2">
      <c r="A155" s="41"/>
      <c r="B155" s="40"/>
      <c r="C155" s="40" t="s">
        <v>34</v>
      </c>
      <c r="D155" s="39" t="s">
        <v>32</v>
      </c>
      <c r="E155" s="38">
        <v>125</v>
      </c>
      <c r="F155" s="37"/>
      <c r="G155" s="36"/>
      <c r="H155" s="35">
        <v>8.5399999999999991</v>
      </c>
      <c r="I155" s="36">
        <v>125</v>
      </c>
      <c r="J155" s="35">
        <v>56.95</v>
      </c>
    </row>
    <row r="156" spans="1:21" ht="14.25" x14ac:dyDescent="0.2">
      <c r="A156" s="41"/>
      <c r="B156" s="40"/>
      <c r="C156" s="40" t="s">
        <v>33</v>
      </c>
      <c r="D156" s="39" t="s">
        <v>32</v>
      </c>
      <c r="E156" s="38">
        <v>60</v>
      </c>
      <c r="F156" s="37"/>
      <c r="G156" s="36"/>
      <c r="H156" s="35">
        <v>4.0999999999999996</v>
      </c>
      <c r="I156" s="36">
        <v>60</v>
      </c>
      <c r="J156" s="35">
        <v>27.34</v>
      </c>
    </row>
    <row r="157" spans="1:21" ht="14.25" x14ac:dyDescent="0.2">
      <c r="A157" s="34"/>
      <c r="B157" s="33"/>
      <c r="C157" s="33" t="s">
        <v>31</v>
      </c>
      <c r="D157" s="32" t="s">
        <v>30</v>
      </c>
      <c r="E157" s="31">
        <v>284.48</v>
      </c>
      <c r="F157" s="30"/>
      <c r="G157" s="29" t="s">
        <v>212</v>
      </c>
      <c r="H157" s="28">
        <v>0.31133491200000007</v>
      </c>
      <c r="I157" s="29"/>
      <c r="J157" s="28"/>
    </row>
    <row r="158" spans="1:21" ht="15" x14ac:dyDescent="0.25">
      <c r="C158" s="27" t="s">
        <v>28</v>
      </c>
      <c r="G158" s="115">
        <v>97.4</v>
      </c>
      <c r="H158" s="115"/>
      <c r="I158" s="115">
        <v>649.69999999999993</v>
      </c>
      <c r="J158" s="115"/>
      <c r="O158" s="26">
        <f>G158</f>
        <v>97.4</v>
      </c>
      <c r="P158" s="26">
        <f>I158</f>
        <v>649.69999999999993</v>
      </c>
    </row>
    <row r="159" spans="1:21" ht="92.25" x14ac:dyDescent="0.2">
      <c r="A159" s="41" t="s">
        <v>216</v>
      </c>
      <c r="B159" s="40" t="s">
        <v>215</v>
      </c>
      <c r="C159" s="40" t="s">
        <v>214</v>
      </c>
      <c r="D159" s="39" t="s">
        <v>213</v>
      </c>
      <c r="E159" s="38">
        <v>1.4489999999999999E-2</v>
      </c>
      <c r="F159" s="37"/>
      <c r="G159" s="36"/>
      <c r="H159" s="35"/>
      <c r="I159" s="36" t="s">
        <v>36</v>
      </c>
      <c r="J159" s="35"/>
      <c r="R159" s="23">
        <v>7.44</v>
      </c>
      <c r="S159" s="23">
        <v>49.67</v>
      </c>
      <c r="T159" s="23">
        <v>7.03</v>
      </c>
      <c r="U159" s="23">
        <v>46.91</v>
      </c>
    </row>
    <row r="160" spans="1:21" ht="14.25" x14ac:dyDescent="0.2">
      <c r="A160" s="41"/>
      <c r="B160" s="40"/>
      <c r="C160" s="40" t="s">
        <v>35</v>
      </c>
      <c r="D160" s="39"/>
      <c r="E160" s="38"/>
      <c r="F160" s="37">
        <v>429.18</v>
      </c>
      <c r="G160" s="36" t="s">
        <v>212</v>
      </c>
      <c r="H160" s="35">
        <v>7.46</v>
      </c>
      <c r="I160" s="36">
        <v>6.67</v>
      </c>
      <c r="J160" s="35">
        <v>49.78</v>
      </c>
      <c r="Q160" s="23">
        <v>7.46</v>
      </c>
    </row>
    <row r="161" spans="1:21" ht="14.25" x14ac:dyDescent="0.2">
      <c r="A161" s="41"/>
      <c r="B161" s="40"/>
      <c r="C161" s="40" t="s">
        <v>206</v>
      </c>
      <c r="D161" s="39"/>
      <c r="E161" s="38"/>
      <c r="F161" s="37">
        <v>413.64</v>
      </c>
      <c r="G161" s="36" t="s">
        <v>212</v>
      </c>
      <c r="H161" s="35">
        <v>7.19</v>
      </c>
      <c r="I161" s="36">
        <v>6.67</v>
      </c>
      <c r="J161" s="35">
        <v>47.97</v>
      </c>
    </row>
    <row r="162" spans="1:21" ht="14.25" x14ac:dyDescent="0.2">
      <c r="A162" s="41"/>
      <c r="B162" s="40"/>
      <c r="C162" s="40" t="s">
        <v>205</v>
      </c>
      <c r="D162" s="39"/>
      <c r="E162" s="38"/>
      <c r="F162" s="37">
        <v>46.63</v>
      </c>
      <c r="G162" s="36" t="s">
        <v>212</v>
      </c>
      <c r="H162" s="46">
        <v>0.81</v>
      </c>
      <c r="I162" s="36">
        <v>6.67</v>
      </c>
      <c r="J162" s="46">
        <v>5.41</v>
      </c>
      <c r="Q162" s="23">
        <v>0.81</v>
      </c>
    </row>
    <row r="163" spans="1:21" ht="14.25" x14ac:dyDescent="0.2">
      <c r="A163" s="41"/>
      <c r="B163" s="40"/>
      <c r="C163" s="40" t="s">
        <v>199</v>
      </c>
      <c r="D163" s="39"/>
      <c r="E163" s="38"/>
      <c r="F163" s="37">
        <v>124.65</v>
      </c>
      <c r="G163" s="36" t="s">
        <v>43</v>
      </c>
      <c r="H163" s="35">
        <v>1.81</v>
      </c>
      <c r="I163" s="36">
        <v>6.67</v>
      </c>
      <c r="J163" s="35">
        <v>12.05</v>
      </c>
    </row>
    <row r="164" spans="1:21" ht="14.25" x14ac:dyDescent="0.2">
      <c r="A164" s="41"/>
      <c r="B164" s="40"/>
      <c r="C164" s="40" t="s">
        <v>34</v>
      </c>
      <c r="D164" s="39" t="s">
        <v>32</v>
      </c>
      <c r="E164" s="38">
        <v>90</v>
      </c>
      <c r="F164" s="37"/>
      <c r="G164" s="36"/>
      <c r="H164" s="35">
        <v>7.44</v>
      </c>
      <c r="I164" s="36">
        <v>90</v>
      </c>
      <c r="J164" s="35">
        <v>49.67</v>
      </c>
    </row>
    <row r="165" spans="1:21" ht="14.25" x14ac:dyDescent="0.2">
      <c r="A165" s="41"/>
      <c r="B165" s="40"/>
      <c r="C165" s="40" t="s">
        <v>33</v>
      </c>
      <c r="D165" s="39" t="s">
        <v>32</v>
      </c>
      <c r="E165" s="38">
        <v>85</v>
      </c>
      <c r="F165" s="37"/>
      <c r="G165" s="36"/>
      <c r="H165" s="35">
        <v>7.03</v>
      </c>
      <c r="I165" s="36">
        <v>85</v>
      </c>
      <c r="J165" s="35">
        <v>46.91</v>
      </c>
    </row>
    <row r="166" spans="1:21" ht="14.25" x14ac:dyDescent="0.2">
      <c r="A166" s="34"/>
      <c r="B166" s="33"/>
      <c r="C166" s="33" t="s">
        <v>31</v>
      </c>
      <c r="D166" s="32" t="s">
        <v>30</v>
      </c>
      <c r="E166" s="31">
        <v>22.18</v>
      </c>
      <c r="F166" s="30"/>
      <c r="G166" s="29" t="s">
        <v>212</v>
      </c>
      <c r="H166" s="28">
        <v>0.38566583999999998</v>
      </c>
      <c r="I166" s="29"/>
      <c r="J166" s="28"/>
    </row>
    <row r="167" spans="1:21" ht="15" x14ac:dyDescent="0.25">
      <c r="C167" s="27" t="s">
        <v>28</v>
      </c>
      <c r="G167" s="115">
        <v>30.93</v>
      </c>
      <c r="H167" s="115"/>
      <c r="I167" s="115">
        <v>206.38</v>
      </c>
      <c r="J167" s="115"/>
      <c r="O167" s="26">
        <f>G167</f>
        <v>30.93</v>
      </c>
      <c r="P167" s="26">
        <f>I167</f>
        <v>206.38</v>
      </c>
    </row>
    <row r="168" spans="1:21" ht="92.25" x14ac:dyDescent="0.2">
      <c r="A168" s="41" t="s">
        <v>211</v>
      </c>
      <c r="B168" s="40" t="s">
        <v>210</v>
      </c>
      <c r="C168" s="40" t="s">
        <v>209</v>
      </c>
      <c r="D168" s="39" t="s">
        <v>208</v>
      </c>
      <c r="E168" s="38">
        <v>6</v>
      </c>
      <c r="F168" s="37"/>
      <c r="G168" s="36"/>
      <c r="H168" s="35"/>
      <c r="I168" s="36" t="s">
        <v>36</v>
      </c>
      <c r="J168" s="35"/>
      <c r="R168" s="23">
        <v>143.21</v>
      </c>
      <c r="S168" s="23">
        <v>955.18</v>
      </c>
      <c r="T168" s="23">
        <v>97.99</v>
      </c>
      <c r="U168" s="23">
        <v>653.54</v>
      </c>
    </row>
    <row r="169" spans="1:21" x14ac:dyDescent="0.2">
      <c r="C169" s="45" t="s">
        <v>207</v>
      </c>
    </row>
    <row r="170" spans="1:21" ht="14.25" x14ac:dyDescent="0.2">
      <c r="A170" s="41"/>
      <c r="B170" s="40"/>
      <c r="C170" s="40" t="s">
        <v>35</v>
      </c>
      <c r="D170" s="39"/>
      <c r="E170" s="38"/>
      <c r="F170" s="37">
        <v>18.36</v>
      </c>
      <c r="G170" s="36" t="s">
        <v>198</v>
      </c>
      <c r="H170" s="35">
        <v>148.72</v>
      </c>
      <c r="I170" s="36">
        <v>6.67</v>
      </c>
      <c r="J170" s="35">
        <v>991.94</v>
      </c>
      <c r="Q170" s="23">
        <v>148.72</v>
      </c>
    </row>
    <row r="171" spans="1:21" ht="14.25" x14ac:dyDescent="0.2">
      <c r="A171" s="41"/>
      <c r="B171" s="40"/>
      <c r="C171" s="40" t="s">
        <v>206</v>
      </c>
      <c r="D171" s="39"/>
      <c r="E171" s="38"/>
      <c r="F171" s="37">
        <v>2.68</v>
      </c>
      <c r="G171" s="36" t="s">
        <v>198</v>
      </c>
      <c r="H171" s="35">
        <v>21.71</v>
      </c>
      <c r="I171" s="36">
        <v>6.67</v>
      </c>
      <c r="J171" s="35">
        <v>144.79</v>
      </c>
    </row>
    <row r="172" spans="1:21" ht="14.25" x14ac:dyDescent="0.2">
      <c r="A172" s="41"/>
      <c r="B172" s="40"/>
      <c r="C172" s="40" t="s">
        <v>205</v>
      </c>
      <c r="D172" s="39"/>
      <c r="E172" s="38"/>
      <c r="F172" s="37">
        <v>0.25</v>
      </c>
      <c r="G172" s="36" t="s">
        <v>198</v>
      </c>
      <c r="H172" s="46">
        <v>2.0299999999999998</v>
      </c>
      <c r="I172" s="36">
        <v>6.67</v>
      </c>
      <c r="J172" s="46">
        <v>13.51</v>
      </c>
      <c r="Q172" s="23">
        <v>2.0299999999999998</v>
      </c>
    </row>
    <row r="173" spans="1:21" ht="14.25" x14ac:dyDescent="0.2">
      <c r="A173" s="41"/>
      <c r="B173" s="40"/>
      <c r="C173" s="40" t="s">
        <v>199</v>
      </c>
      <c r="D173" s="39"/>
      <c r="E173" s="38"/>
      <c r="F173" s="37">
        <v>22.87</v>
      </c>
      <c r="G173" s="36" t="s">
        <v>43</v>
      </c>
      <c r="H173" s="35">
        <v>137.22</v>
      </c>
      <c r="I173" s="36">
        <v>6.67</v>
      </c>
      <c r="J173" s="35">
        <v>915.26</v>
      </c>
    </row>
    <row r="174" spans="1:21" ht="14.25" x14ac:dyDescent="0.2">
      <c r="A174" s="41"/>
      <c r="B174" s="40"/>
      <c r="C174" s="40" t="s">
        <v>34</v>
      </c>
      <c r="D174" s="39" t="s">
        <v>32</v>
      </c>
      <c r="E174" s="38">
        <v>95</v>
      </c>
      <c r="F174" s="37"/>
      <c r="G174" s="36"/>
      <c r="H174" s="35">
        <v>143.21</v>
      </c>
      <c r="I174" s="36">
        <v>95</v>
      </c>
      <c r="J174" s="35">
        <v>955.18</v>
      </c>
    </row>
    <row r="175" spans="1:21" ht="14.25" x14ac:dyDescent="0.2">
      <c r="A175" s="41"/>
      <c r="B175" s="40"/>
      <c r="C175" s="40" t="s">
        <v>33</v>
      </c>
      <c r="D175" s="39" t="s">
        <v>32</v>
      </c>
      <c r="E175" s="38">
        <v>65</v>
      </c>
      <c r="F175" s="37"/>
      <c r="G175" s="36"/>
      <c r="H175" s="35">
        <v>97.99</v>
      </c>
      <c r="I175" s="36">
        <v>65</v>
      </c>
      <c r="J175" s="35">
        <v>653.54</v>
      </c>
    </row>
    <row r="176" spans="1:21" ht="14.25" x14ac:dyDescent="0.2">
      <c r="A176" s="34"/>
      <c r="B176" s="33"/>
      <c r="C176" s="33" t="s">
        <v>31</v>
      </c>
      <c r="D176" s="32" t="s">
        <v>30</v>
      </c>
      <c r="E176" s="31">
        <v>1.03</v>
      </c>
      <c r="F176" s="30"/>
      <c r="G176" s="29" t="s">
        <v>198</v>
      </c>
      <c r="H176" s="28">
        <v>8.343</v>
      </c>
      <c r="I176" s="29"/>
      <c r="J176" s="28"/>
    </row>
    <row r="177" spans="1:21" ht="15" x14ac:dyDescent="0.25">
      <c r="C177" s="27" t="s">
        <v>28</v>
      </c>
      <c r="G177" s="115">
        <v>548.84999999999991</v>
      </c>
      <c r="H177" s="115"/>
      <c r="I177" s="115">
        <v>3660.7099999999996</v>
      </c>
      <c r="J177" s="115"/>
      <c r="O177" s="26">
        <f>G177</f>
        <v>548.84999999999991</v>
      </c>
      <c r="P177" s="26">
        <f>I177</f>
        <v>3660.7099999999996</v>
      </c>
    </row>
    <row r="178" spans="1:21" ht="92.25" x14ac:dyDescent="0.2">
      <c r="A178" s="41" t="s">
        <v>204</v>
      </c>
      <c r="B178" s="40" t="s">
        <v>203</v>
      </c>
      <c r="C178" s="40" t="s">
        <v>202</v>
      </c>
      <c r="D178" s="39" t="s">
        <v>201</v>
      </c>
      <c r="E178" s="38">
        <v>22.13</v>
      </c>
      <c r="F178" s="37"/>
      <c r="G178" s="36"/>
      <c r="H178" s="35"/>
      <c r="I178" s="36" t="s">
        <v>36</v>
      </c>
      <c r="J178" s="35"/>
      <c r="R178" s="23">
        <v>5150.3</v>
      </c>
      <c r="S178" s="23">
        <v>34352.480000000003</v>
      </c>
      <c r="T178" s="23">
        <v>3862.72</v>
      </c>
      <c r="U178" s="23">
        <v>25764.36</v>
      </c>
    </row>
    <row r="179" spans="1:21" ht="25.5" x14ac:dyDescent="0.2">
      <c r="C179" s="45" t="s">
        <v>200</v>
      </c>
    </row>
    <row r="180" spans="1:21" ht="14.25" x14ac:dyDescent="0.2">
      <c r="A180" s="41"/>
      <c r="B180" s="40"/>
      <c r="C180" s="40" t="s">
        <v>35</v>
      </c>
      <c r="D180" s="39"/>
      <c r="E180" s="38"/>
      <c r="F180" s="37">
        <v>215.49</v>
      </c>
      <c r="G180" s="36" t="s">
        <v>198</v>
      </c>
      <c r="H180" s="35">
        <v>6437.87</v>
      </c>
      <c r="I180" s="36">
        <v>6.67</v>
      </c>
      <c r="J180" s="35">
        <v>42940.6</v>
      </c>
      <c r="Q180" s="23">
        <v>6437.87</v>
      </c>
    </row>
    <row r="181" spans="1:21" ht="14.25" x14ac:dyDescent="0.2">
      <c r="A181" s="41"/>
      <c r="B181" s="40"/>
      <c r="C181" s="40" t="s">
        <v>199</v>
      </c>
      <c r="D181" s="39"/>
      <c r="E181" s="38"/>
      <c r="F181" s="37">
        <v>24.27</v>
      </c>
      <c r="G181" s="36" t="s">
        <v>43</v>
      </c>
      <c r="H181" s="35">
        <v>537.1</v>
      </c>
      <c r="I181" s="36">
        <v>6.67</v>
      </c>
      <c r="J181" s="35">
        <v>3582.42</v>
      </c>
    </row>
    <row r="182" spans="1:21" ht="14.25" x14ac:dyDescent="0.2">
      <c r="A182" s="41"/>
      <c r="B182" s="40"/>
      <c r="C182" s="40" t="s">
        <v>34</v>
      </c>
      <c r="D182" s="39" t="s">
        <v>32</v>
      </c>
      <c r="E182" s="38">
        <v>80</v>
      </c>
      <c r="F182" s="37"/>
      <c r="G182" s="36"/>
      <c r="H182" s="35">
        <v>5150.3</v>
      </c>
      <c r="I182" s="36">
        <v>80</v>
      </c>
      <c r="J182" s="35">
        <v>34352.480000000003</v>
      </c>
    </row>
    <row r="183" spans="1:21" ht="14.25" x14ac:dyDescent="0.2">
      <c r="A183" s="41"/>
      <c r="B183" s="40"/>
      <c r="C183" s="40" t="s">
        <v>33</v>
      </c>
      <c r="D183" s="39" t="s">
        <v>32</v>
      </c>
      <c r="E183" s="38">
        <v>60</v>
      </c>
      <c r="F183" s="37"/>
      <c r="G183" s="36"/>
      <c r="H183" s="35">
        <v>3862.72</v>
      </c>
      <c r="I183" s="36">
        <v>60</v>
      </c>
      <c r="J183" s="35">
        <v>25764.36</v>
      </c>
    </row>
    <row r="184" spans="1:21" ht="14.25" x14ac:dyDescent="0.2">
      <c r="A184" s="34"/>
      <c r="B184" s="33"/>
      <c r="C184" s="33" t="s">
        <v>31</v>
      </c>
      <c r="D184" s="32" t="s">
        <v>30</v>
      </c>
      <c r="E184" s="31">
        <v>11.3</v>
      </c>
      <c r="F184" s="30"/>
      <c r="G184" s="29" t="s">
        <v>198</v>
      </c>
      <c r="H184" s="28">
        <v>337.59315000000004</v>
      </c>
      <c r="I184" s="29"/>
      <c r="J184" s="28"/>
    </row>
    <row r="185" spans="1:21" ht="15" x14ac:dyDescent="0.25">
      <c r="C185" s="27" t="s">
        <v>28</v>
      </c>
      <c r="G185" s="115">
        <v>15987.990000000002</v>
      </c>
      <c r="H185" s="115"/>
      <c r="I185" s="115">
        <v>106639.86</v>
      </c>
      <c r="J185" s="115"/>
      <c r="O185" s="26">
        <f>G185</f>
        <v>15987.990000000002</v>
      </c>
      <c r="P185" s="26">
        <f>I185</f>
        <v>106639.86</v>
      </c>
    </row>
    <row r="187" spans="1:21" ht="15" x14ac:dyDescent="0.25">
      <c r="A187" s="122" t="s">
        <v>197</v>
      </c>
      <c r="B187" s="122"/>
      <c r="C187" s="122"/>
      <c r="D187" s="122"/>
      <c r="E187" s="122"/>
      <c r="F187" s="122"/>
      <c r="G187" s="115">
        <v>52711.05</v>
      </c>
      <c r="H187" s="115"/>
      <c r="I187" s="115">
        <v>351582.55</v>
      </c>
      <c r="J187" s="115"/>
    </row>
    <row r="190" spans="1:21" ht="14.25" x14ac:dyDescent="0.2">
      <c r="C190" s="125" t="s">
        <v>12</v>
      </c>
      <c r="D190" s="125"/>
      <c r="E190" s="125"/>
      <c r="F190" s="125"/>
      <c r="G190" s="125"/>
      <c r="H190" s="125"/>
      <c r="I190" s="127">
        <v>164287.78</v>
      </c>
      <c r="J190" s="127"/>
    </row>
    <row r="191" spans="1:21" ht="14.25" x14ac:dyDescent="0.2">
      <c r="C191" s="125" t="s">
        <v>196</v>
      </c>
      <c r="D191" s="125"/>
      <c r="E191" s="125"/>
      <c r="F191" s="125"/>
      <c r="G191" s="125"/>
      <c r="H191" s="125"/>
      <c r="I191" s="127">
        <v>18545</v>
      </c>
      <c r="J191" s="127"/>
    </row>
    <row r="192" spans="1:21" ht="14.25" x14ac:dyDescent="0.2">
      <c r="C192" s="125" t="s">
        <v>195</v>
      </c>
      <c r="D192" s="125"/>
      <c r="E192" s="125"/>
      <c r="F192" s="125"/>
      <c r="G192" s="125"/>
      <c r="H192" s="125"/>
      <c r="I192" s="127">
        <v>18545</v>
      </c>
      <c r="J192" s="127"/>
    </row>
    <row r="193" spans="1:21" ht="14.25" x14ac:dyDescent="0.2">
      <c r="C193" s="125" t="s">
        <v>194</v>
      </c>
      <c r="D193" s="125"/>
      <c r="E193" s="125"/>
      <c r="F193" s="125"/>
      <c r="G193" s="125"/>
      <c r="H193" s="125"/>
      <c r="I193" s="127">
        <v>18545</v>
      </c>
      <c r="J193" s="127"/>
    </row>
    <row r="194" spans="1:21" ht="14.25" x14ac:dyDescent="0.2">
      <c r="C194" s="125" t="s">
        <v>193</v>
      </c>
      <c r="D194" s="125"/>
      <c r="E194" s="125"/>
      <c r="F194" s="125"/>
      <c r="G194" s="125"/>
      <c r="H194" s="125"/>
      <c r="I194" s="127">
        <v>18545</v>
      </c>
      <c r="J194" s="127"/>
    </row>
    <row r="195" spans="1:21" ht="14.25" x14ac:dyDescent="0.2">
      <c r="C195" s="125" t="s">
        <v>192</v>
      </c>
      <c r="D195" s="125"/>
      <c r="E195" s="125"/>
      <c r="F195" s="125"/>
      <c r="G195" s="125"/>
      <c r="H195" s="125"/>
      <c r="I195" s="127">
        <v>25892.83</v>
      </c>
      <c r="J195" s="127"/>
    </row>
    <row r="196" spans="1:21" ht="14.25" x14ac:dyDescent="0.2">
      <c r="C196" s="125" t="s">
        <v>191</v>
      </c>
      <c r="D196" s="125"/>
      <c r="E196" s="125"/>
      <c r="F196" s="125"/>
      <c r="G196" s="125"/>
      <c r="H196" s="125"/>
      <c r="I196" s="127">
        <v>2008.05</v>
      </c>
      <c r="J196" s="127"/>
    </row>
    <row r="197" spans="1:21" ht="14.25" x14ac:dyDescent="0.2">
      <c r="C197" s="125" t="s">
        <v>190</v>
      </c>
      <c r="D197" s="125"/>
      <c r="E197" s="125"/>
      <c r="F197" s="125"/>
      <c r="G197" s="125"/>
      <c r="H197" s="125"/>
      <c r="I197" s="127">
        <v>119849.95</v>
      </c>
      <c r="J197" s="127"/>
    </row>
    <row r="198" spans="1:21" ht="14.25" x14ac:dyDescent="0.2">
      <c r="C198" s="125" t="s">
        <v>189</v>
      </c>
      <c r="D198" s="125"/>
      <c r="E198" s="125"/>
      <c r="F198" s="125"/>
      <c r="G198" s="125"/>
      <c r="H198" s="125"/>
      <c r="I198" s="127">
        <v>13090.55</v>
      </c>
      <c r="J198" s="127"/>
    </row>
    <row r="199" spans="1:21" ht="14.25" x14ac:dyDescent="0.2">
      <c r="C199" s="125" t="s">
        <v>188</v>
      </c>
      <c r="D199" s="125"/>
      <c r="E199" s="125"/>
      <c r="F199" s="125"/>
      <c r="G199" s="125"/>
      <c r="H199" s="125"/>
      <c r="I199" s="127">
        <v>338492</v>
      </c>
      <c r="J199" s="127"/>
    </row>
    <row r="200" spans="1:21" ht="14.25" x14ac:dyDescent="0.2">
      <c r="C200" s="125" t="s">
        <v>187</v>
      </c>
      <c r="D200" s="125"/>
      <c r="E200" s="125"/>
      <c r="F200" s="125"/>
      <c r="G200" s="125"/>
      <c r="H200" s="125"/>
      <c r="I200" s="128">
        <v>970.21846980000009</v>
      </c>
      <c r="J200" s="128"/>
    </row>
    <row r="201" spans="1:21" ht="14.25" x14ac:dyDescent="0.2">
      <c r="C201" s="125" t="s">
        <v>186</v>
      </c>
      <c r="D201" s="125"/>
      <c r="E201" s="125"/>
      <c r="F201" s="125"/>
      <c r="G201" s="125"/>
      <c r="H201" s="125"/>
      <c r="I201" s="128">
        <v>12.265724700000002</v>
      </c>
      <c r="J201" s="128"/>
    </row>
    <row r="202" spans="1:21" ht="14.25" x14ac:dyDescent="0.2">
      <c r="C202" s="125" t="s">
        <v>185</v>
      </c>
      <c r="D202" s="125"/>
      <c r="E202" s="125"/>
      <c r="F202" s="125"/>
      <c r="G202" s="125"/>
      <c r="H202" s="125"/>
      <c r="I202" s="127">
        <v>110404.25</v>
      </c>
      <c r="J202" s="127"/>
    </row>
    <row r="203" spans="1:21" ht="14.25" x14ac:dyDescent="0.2">
      <c r="C203" s="125" t="s">
        <v>184</v>
      </c>
      <c r="D203" s="125"/>
      <c r="E203" s="125"/>
      <c r="F203" s="125"/>
      <c r="G203" s="125"/>
      <c r="H203" s="125"/>
      <c r="I203" s="127">
        <v>76890.52</v>
      </c>
      <c r="J203" s="127"/>
    </row>
    <row r="204" spans="1:21" ht="14.25" x14ac:dyDescent="0.2">
      <c r="C204" s="125" t="s">
        <v>183</v>
      </c>
      <c r="D204" s="125"/>
      <c r="E204" s="125"/>
      <c r="F204" s="125"/>
      <c r="G204" s="125"/>
      <c r="H204" s="125"/>
      <c r="I204" s="127">
        <v>351582.55</v>
      </c>
      <c r="J204" s="127"/>
    </row>
    <row r="206" spans="1:21" ht="16.5" x14ac:dyDescent="0.25">
      <c r="A206" s="123" t="s">
        <v>182</v>
      </c>
      <c r="B206" s="123"/>
      <c r="C206" s="123"/>
      <c r="D206" s="123"/>
      <c r="E206" s="123"/>
      <c r="F206" s="123"/>
      <c r="G206" s="123"/>
      <c r="H206" s="123"/>
      <c r="I206" s="123"/>
      <c r="J206" s="123"/>
    </row>
    <row r="207" spans="1:21" ht="54" x14ac:dyDescent="0.2">
      <c r="A207" s="34" t="s">
        <v>181</v>
      </c>
      <c r="B207" s="33" t="s">
        <v>77</v>
      </c>
      <c r="C207" s="33" t="s">
        <v>180</v>
      </c>
      <c r="D207" s="32" t="s">
        <v>44</v>
      </c>
      <c r="E207" s="31">
        <v>3</v>
      </c>
      <c r="F207" s="30">
        <v>217.84</v>
      </c>
      <c r="G207" s="29" t="s">
        <v>43</v>
      </c>
      <c r="H207" s="28">
        <v>653.52</v>
      </c>
      <c r="I207" s="29">
        <v>6.67</v>
      </c>
      <c r="J207" s="28">
        <v>4358.9799999999996</v>
      </c>
      <c r="R207" s="23">
        <v>0</v>
      </c>
      <c r="S207" s="23">
        <v>0</v>
      </c>
      <c r="T207" s="23">
        <v>0</v>
      </c>
      <c r="U207" s="23">
        <v>0</v>
      </c>
    </row>
    <row r="208" spans="1:21" ht="15" x14ac:dyDescent="0.25">
      <c r="C208" s="27" t="s">
        <v>28</v>
      </c>
      <c r="G208" s="115">
        <v>653.52</v>
      </c>
      <c r="H208" s="115"/>
      <c r="I208" s="115">
        <v>4358.9799999999996</v>
      </c>
      <c r="J208" s="115"/>
      <c r="O208" s="23">
        <f>G208</f>
        <v>653.52</v>
      </c>
      <c r="P208" s="23">
        <f>I208</f>
        <v>4358.9799999999996</v>
      </c>
    </row>
    <row r="209" spans="1:21" ht="54" x14ac:dyDescent="0.2">
      <c r="A209" s="34" t="s">
        <v>179</v>
      </c>
      <c r="B209" s="33" t="s">
        <v>77</v>
      </c>
      <c r="C209" s="33" t="s">
        <v>178</v>
      </c>
      <c r="D209" s="32" t="s">
        <v>44</v>
      </c>
      <c r="E209" s="31">
        <v>1</v>
      </c>
      <c r="F209" s="30">
        <v>230.73</v>
      </c>
      <c r="G209" s="29" t="s">
        <v>43</v>
      </c>
      <c r="H209" s="28">
        <v>230.73</v>
      </c>
      <c r="I209" s="29">
        <v>6.67</v>
      </c>
      <c r="J209" s="28">
        <v>1538.97</v>
      </c>
      <c r="R209" s="23">
        <v>0</v>
      </c>
      <c r="S209" s="23">
        <v>0</v>
      </c>
      <c r="T209" s="23">
        <v>0</v>
      </c>
      <c r="U209" s="23">
        <v>0</v>
      </c>
    </row>
    <row r="210" spans="1:21" ht="15" x14ac:dyDescent="0.25">
      <c r="C210" s="27" t="s">
        <v>28</v>
      </c>
      <c r="G210" s="115">
        <v>230.73</v>
      </c>
      <c r="H210" s="115"/>
      <c r="I210" s="115">
        <v>1538.97</v>
      </c>
      <c r="J210" s="115"/>
      <c r="O210" s="23">
        <f>G210</f>
        <v>230.73</v>
      </c>
      <c r="P210" s="23">
        <f>I210</f>
        <v>1538.97</v>
      </c>
    </row>
    <row r="211" spans="1:21" ht="14.25" x14ac:dyDescent="0.2">
      <c r="A211" s="41" t="s">
        <v>177</v>
      </c>
      <c r="B211" s="40" t="s">
        <v>176</v>
      </c>
      <c r="C211" s="40" t="s">
        <v>175</v>
      </c>
      <c r="D211" s="39" t="s">
        <v>174</v>
      </c>
      <c r="E211" s="38">
        <v>5.88</v>
      </c>
      <c r="F211" s="37">
        <v>37</v>
      </c>
      <c r="G211" s="36" t="s">
        <v>43</v>
      </c>
      <c r="H211" s="35">
        <v>217.56</v>
      </c>
      <c r="I211" s="36">
        <v>6.67</v>
      </c>
      <c r="J211" s="35">
        <v>1451.13</v>
      </c>
      <c r="R211" s="23">
        <v>0</v>
      </c>
      <c r="S211" s="23">
        <v>0</v>
      </c>
      <c r="T211" s="23">
        <v>0</v>
      </c>
      <c r="U211" s="23">
        <v>0</v>
      </c>
    </row>
    <row r="212" spans="1:21" x14ac:dyDescent="0.2">
      <c r="A212" s="43"/>
      <c r="B212" s="43"/>
      <c r="C212" s="44" t="s">
        <v>173</v>
      </c>
      <c r="D212" s="43"/>
      <c r="E212" s="43"/>
      <c r="F212" s="43"/>
      <c r="G212" s="43"/>
      <c r="H212" s="43"/>
      <c r="I212" s="43"/>
      <c r="J212" s="43"/>
    </row>
    <row r="213" spans="1:21" ht="15" x14ac:dyDescent="0.25">
      <c r="C213" s="27" t="s">
        <v>28</v>
      </c>
      <c r="G213" s="115">
        <v>217.56</v>
      </c>
      <c r="H213" s="115"/>
      <c r="I213" s="115">
        <v>1451.13</v>
      </c>
      <c r="J213" s="115"/>
      <c r="O213" s="23">
        <f>G213</f>
        <v>217.56</v>
      </c>
      <c r="P213" s="23">
        <f>I213</f>
        <v>1451.13</v>
      </c>
    </row>
    <row r="214" spans="1:21" ht="28.5" x14ac:dyDescent="0.2">
      <c r="A214" s="41" t="s">
        <v>172</v>
      </c>
      <c r="B214" s="40" t="s">
        <v>171</v>
      </c>
      <c r="C214" s="40" t="s">
        <v>170</v>
      </c>
      <c r="D214" s="39" t="s">
        <v>120</v>
      </c>
      <c r="E214" s="38">
        <v>20</v>
      </c>
      <c r="F214" s="37">
        <v>54.59</v>
      </c>
      <c r="G214" s="36" t="s">
        <v>43</v>
      </c>
      <c r="H214" s="35">
        <v>1091.8</v>
      </c>
      <c r="I214" s="36">
        <v>6.67</v>
      </c>
      <c r="J214" s="35">
        <v>7282.31</v>
      </c>
      <c r="R214" s="23">
        <v>0</v>
      </c>
      <c r="S214" s="23">
        <v>0</v>
      </c>
      <c r="T214" s="23">
        <v>0</v>
      </c>
      <c r="U214" s="23">
        <v>0</v>
      </c>
    </row>
    <row r="215" spans="1:21" x14ac:dyDescent="0.2">
      <c r="A215" s="43"/>
      <c r="B215" s="43"/>
      <c r="C215" s="44" t="s">
        <v>164</v>
      </c>
      <c r="D215" s="43"/>
      <c r="E215" s="43"/>
      <c r="F215" s="43"/>
      <c r="G215" s="43"/>
      <c r="H215" s="43"/>
      <c r="I215" s="43"/>
      <c r="J215" s="43"/>
    </row>
    <row r="216" spans="1:21" ht="15" x14ac:dyDescent="0.25">
      <c r="C216" s="27" t="s">
        <v>28</v>
      </c>
      <c r="G216" s="115">
        <v>1091.8</v>
      </c>
      <c r="H216" s="115"/>
      <c r="I216" s="115">
        <v>7282.31</v>
      </c>
      <c r="J216" s="115"/>
      <c r="O216" s="23">
        <f>G216</f>
        <v>1091.8</v>
      </c>
      <c r="P216" s="23">
        <f>I216</f>
        <v>7282.31</v>
      </c>
    </row>
    <row r="217" spans="1:21" ht="14.25" x14ac:dyDescent="0.2">
      <c r="A217" s="41" t="s">
        <v>169</v>
      </c>
      <c r="B217" s="40" t="s">
        <v>166</v>
      </c>
      <c r="C217" s="40" t="s">
        <v>168</v>
      </c>
      <c r="D217" s="39" t="s">
        <v>120</v>
      </c>
      <c r="E217" s="38">
        <v>20</v>
      </c>
      <c r="F217" s="37">
        <v>5.07</v>
      </c>
      <c r="G217" s="36" t="s">
        <v>43</v>
      </c>
      <c r="H217" s="35">
        <v>101.4</v>
      </c>
      <c r="I217" s="36">
        <v>6.67</v>
      </c>
      <c r="J217" s="35">
        <v>676.34</v>
      </c>
      <c r="R217" s="23">
        <v>0</v>
      </c>
      <c r="S217" s="23">
        <v>0</v>
      </c>
      <c r="T217" s="23">
        <v>0</v>
      </c>
      <c r="U217" s="23">
        <v>0</v>
      </c>
    </row>
    <row r="218" spans="1:21" x14ac:dyDescent="0.2">
      <c r="A218" s="43"/>
      <c r="B218" s="43"/>
      <c r="C218" s="44" t="s">
        <v>164</v>
      </c>
      <c r="D218" s="43"/>
      <c r="E218" s="43"/>
      <c r="F218" s="43"/>
      <c r="G218" s="43"/>
      <c r="H218" s="43"/>
      <c r="I218" s="43"/>
      <c r="J218" s="43"/>
    </row>
    <row r="219" spans="1:21" ht="15" x14ac:dyDescent="0.25">
      <c r="C219" s="27" t="s">
        <v>28</v>
      </c>
      <c r="G219" s="115">
        <v>101.4</v>
      </c>
      <c r="H219" s="115"/>
      <c r="I219" s="115">
        <v>676.34</v>
      </c>
      <c r="J219" s="115"/>
      <c r="O219" s="23">
        <f>G219</f>
        <v>101.4</v>
      </c>
      <c r="P219" s="23">
        <f>I219</f>
        <v>676.34</v>
      </c>
    </row>
    <row r="220" spans="1:21" ht="28.5" x14ac:dyDescent="0.2">
      <c r="A220" s="41" t="s">
        <v>167</v>
      </c>
      <c r="B220" s="40" t="s">
        <v>166</v>
      </c>
      <c r="C220" s="40" t="s">
        <v>165</v>
      </c>
      <c r="D220" s="39" t="s">
        <v>120</v>
      </c>
      <c r="E220" s="38">
        <v>20</v>
      </c>
      <c r="F220" s="37">
        <v>5.07</v>
      </c>
      <c r="G220" s="36" t="s">
        <v>43</v>
      </c>
      <c r="H220" s="35">
        <v>101.4</v>
      </c>
      <c r="I220" s="36">
        <v>6.67</v>
      </c>
      <c r="J220" s="35">
        <v>676.34</v>
      </c>
      <c r="R220" s="23">
        <v>0</v>
      </c>
      <c r="S220" s="23">
        <v>0</v>
      </c>
      <c r="T220" s="23">
        <v>0</v>
      </c>
      <c r="U220" s="23">
        <v>0</v>
      </c>
    </row>
    <row r="221" spans="1:21" x14ac:dyDescent="0.2">
      <c r="A221" s="43"/>
      <c r="B221" s="43"/>
      <c r="C221" s="44" t="s">
        <v>164</v>
      </c>
      <c r="D221" s="43"/>
      <c r="E221" s="43"/>
      <c r="F221" s="43"/>
      <c r="G221" s="43"/>
      <c r="H221" s="43"/>
      <c r="I221" s="43"/>
      <c r="J221" s="43"/>
    </row>
    <row r="222" spans="1:21" ht="15" x14ac:dyDescent="0.25">
      <c r="C222" s="27" t="s">
        <v>28</v>
      </c>
      <c r="G222" s="115">
        <v>101.4</v>
      </c>
      <c r="H222" s="115"/>
      <c r="I222" s="115">
        <v>676.34</v>
      </c>
      <c r="J222" s="115"/>
      <c r="O222" s="23">
        <f>G222</f>
        <v>101.4</v>
      </c>
      <c r="P222" s="23">
        <f>I222</f>
        <v>676.34</v>
      </c>
    </row>
    <row r="223" spans="1:21" ht="28.5" x14ac:dyDescent="0.2">
      <c r="A223" s="41" t="s">
        <v>163</v>
      </c>
      <c r="B223" s="40" t="s">
        <v>162</v>
      </c>
      <c r="C223" s="40" t="s">
        <v>161</v>
      </c>
      <c r="D223" s="39" t="s">
        <v>120</v>
      </c>
      <c r="E223" s="38">
        <v>10</v>
      </c>
      <c r="F223" s="37">
        <v>117</v>
      </c>
      <c r="G223" s="36" t="s">
        <v>43</v>
      </c>
      <c r="H223" s="35">
        <v>1170</v>
      </c>
      <c r="I223" s="36">
        <v>6.67</v>
      </c>
      <c r="J223" s="35">
        <v>7803.9</v>
      </c>
      <c r="R223" s="23">
        <v>0</v>
      </c>
      <c r="S223" s="23">
        <v>0</v>
      </c>
      <c r="T223" s="23">
        <v>0</v>
      </c>
      <c r="U223" s="23">
        <v>0</v>
      </c>
    </row>
    <row r="224" spans="1:21" x14ac:dyDescent="0.2">
      <c r="A224" s="43"/>
      <c r="B224" s="43"/>
      <c r="C224" s="44" t="s">
        <v>157</v>
      </c>
      <c r="D224" s="43"/>
      <c r="E224" s="43"/>
      <c r="F224" s="43"/>
      <c r="G224" s="43"/>
      <c r="H224" s="43"/>
      <c r="I224" s="43"/>
      <c r="J224" s="43"/>
    </row>
    <row r="225" spans="1:21" ht="15" x14ac:dyDescent="0.25">
      <c r="C225" s="27" t="s">
        <v>28</v>
      </c>
      <c r="G225" s="115">
        <v>1170</v>
      </c>
      <c r="H225" s="115"/>
      <c r="I225" s="115">
        <v>7803.9</v>
      </c>
      <c r="J225" s="115"/>
      <c r="O225" s="23">
        <f>G225</f>
        <v>1170</v>
      </c>
      <c r="P225" s="23">
        <f>I225</f>
        <v>7803.9</v>
      </c>
    </row>
    <row r="226" spans="1:21" ht="28.5" x14ac:dyDescent="0.2">
      <c r="A226" s="41" t="s">
        <v>160</v>
      </c>
      <c r="B226" s="40" t="s">
        <v>159</v>
      </c>
      <c r="C226" s="40" t="s">
        <v>158</v>
      </c>
      <c r="D226" s="39" t="s">
        <v>120</v>
      </c>
      <c r="E226" s="38">
        <v>10</v>
      </c>
      <c r="F226" s="37">
        <v>21</v>
      </c>
      <c r="G226" s="36" t="s">
        <v>43</v>
      </c>
      <c r="H226" s="35">
        <v>210</v>
      </c>
      <c r="I226" s="36">
        <v>6.67</v>
      </c>
      <c r="J226" s="35">
        <v>1400.7</v>
      </c>
      <c r="R226" s="23">
        <v>0</v>
      </c>
      <c r="S226" s="23">
        <v>0</v>
      </c>
      <c r="T226" s="23">
        <v>0</v>
      </c>
      <c r="U226" s="23">
        <v>0</v>
      </c>
    </row>
    <row r="227" spans="1:21" x14ac:dyDescent="0.2">
      <c r="A227" s="43"/>
      <c r="B227" s="43"/>
      <c r="C227" s="44" t="s">
        <v>157</v>
      </c>
      <c r="D227" s="43"/>
      <c r="E227" s="43"/>
      <c r="F227" s="43"/>
      <c r="G227" s="43"/>
      <c r="H227" s="43"/>
      <c r="I227" s="43"/>
      <c r="J227" s="43"/>
    </row>
    <row r="228" spans="1:21" ht="15" x14ac:dyDescent="0.25">
      <c r="C228" s="27" t="s">
        <v>28</v>
      </c>
      <c r="G228" s="115">
        <v>210</v>
      </c>
      <c r="H228" s="115"/>
      <c r="I228" s="115">
        <v>1400.7</v>
      </c>
      <c r="J228" s="115"/>
      <c r="O228" s="23">
        <f>G228</f>
        <v>210</v>
      </c>
      <c r="P228" s="23">
        <f>I228</f>
        <v>1400.7</v>
      </c>
    </row>
    <row r="229" spans="1:21" ht="42.75" x14ac:dyDescent="0.2">
      <c r="A229" s="41" t="s">
        <v>156</v>
      </c>
      <c r="B229" s="40" t="s">
        <v>155</v>
      </c>
      <c r="C229" s="40" t="s">
        <v>154</v>
      </c>
      <c r="D229" s="39" t="s">
        <v>153</v>
      </c>
      <c r="E229" s="38">
        <v>20</v>
      </c>
      <c r="F229" s="37">
        <v>18.059999999999999</v>
      </c>
      <c r="G229" s="36" t="s">
        <v>43</v>
      </c>
      <c r="H229" s="35">
        <v>361.2</v>
      </c>
      <c r="I229" s="36">
        <v>6.67</v>
      </c>
      <c r="J229" s="35">
        <v>2409.1999999999998</v>
      </c>
      <c r="R229" s="23">
        <v>0</v>
      </c>
      <c r="S229" s="23">
        <v>0</v>
      </c>
      <c r="T229" s="23">
        <v>0</v>
      </c>
      <c r="U229" s="23">
        <v>0</v>
      </c>
    </row>
    <row r="230" spans="1:21" x14ac:dyDescent="0.2">
      <c r="A230" s="43"/>
      <c r="B230" s="43"/>
      <c r="C230" s="44" t="s">
        <v>152</v>
      </c>
      <c r="D230" s="43"/>
      <c r="E230" s="43"/>
      <c r="F230" s="43"/>
      <c r="G230" s="43"/>
      <c r="H230" s="43"/>
      <c r="I230" s="43"/>
      <c r="J230" s="43"/>
    </row>
    <row r="231" spans="1:21" ht="15" x14ac:dyDescent="0.25">
      <c r="C231" s="27" t="s">
        <v>28</v>
      </c>
      <c r="G231" s="115">
        <v>361.2</v>
      </c>
      <c r="H231" s="115"/>
      <c r="I231" s="115">
        <v>2409.1999999999998</v>
      </c>
      <c r="J231" s="115"/>
      <c r="O231" s="23">
        <f>G231</f>
        <v>361.2</v>
      </c>
      <c r="P231" s="23">
        <f>I231</f>
        <v>2409.1999999999998</v>
      </c>
    </row>
    <row r="232" spans="1:21" ht="28.5" x14ac:dyDescent="0.2">
      <c r="A232" s="41" t="s">
        <v>151</v>
      </c>
      <c r="B232" s="40" t="s">
        <v>150</v>
      </c>
      <c r="C232" s="40" t="s">
        <v>149</v>
      </c>
      <c r="D232" s="39" t="s">
        <v>137</v>
      </c>
      <c r="E232" s="38">
        <v>40</v>
      </c>
      <c r="F232" s="37">
        <v>2.6</v>
      </c>
      <c r="G232" s="36" t="s">
        <v>43</v>
      </c>
      <c r="H232" s="35">
        <v>104</v>
      </c>
      <c r="I232" s="36">
        <v>6.67</v>
      </c>
      <c r="J232" s="35">
        <v>693.68</v>
      </c>
      <c r="R232" s="23">
        <v>0</v>
      </c>
      <c r="S232" s="23">
        <v>0</v>
      </c>
      <c r="T232" s="23">
        <v>0</v>
      </c>
      <c r="U232" s="23">
        <v>0</v>
      </c>
    </row>
    <row r="233" spans="1:21" x14ac:dyDescent="0.2">
      <c r="A233" s="43"/>
      <c r="B233" s="43"/>
      <c r="C233" s="44" t="s">
        <v>148</v>
      </c>
      <c r="D233" s="43"/>
      <c r="E233" s="43"/>
      <c r="F233" s="43"/>
      <c r="G233" s="43"/>
      <c r="H233" s="43"/>
      <c r="I233" s="43"/>
      <c r="J233" s="43"/>
    </row>
    <row r="234" spans="1:21" ht="15" x14ac:dyDescent="0.25">
      <c r="C234" s="27" t="s">
        <v>28</v>
      </c>
      <c r="G234" s="115">
        <v>104</v>
      </c>
      <c r="H234" s="115"/>
      <c r="I234" s="115">
        <v>693.68</v>
      </c>
      <c r="J234" s="115"/>
      <c r="O234" s="23">
        <f>G234</f>
        <v>104</v>
      </c>
      <c r="P234" s="23">
        <f>I234</f>
        <v>693.68</v>
      </c>
    </row>
    <row r="235" spans="1:21" ht="42.75" x14ac:dyDescent="0.2">
      <c r="A235" s="34" t="s">
        <v>147</v>
      </c>
      <c r="B235" s="33" t="s">
        <v>77</v>
      </c>
      <c r="C235" s="33" t="s">
        <v>146</v>
      </c>
      <c r="D235" s="32" t="s">
        <v>44</v>
      </c>
      <c r="E235" s="31">
        <v>10</v>
      </c>
      <c r="F235" s="30">
        <v>10.33</v>
      </c>
      <c r="G235" s="29" t="s">
        <v>43</v>
      </c>
      <c r="H235" s="28">
        <v>103.3</v>
      </c>
      <c r="I235" s="29">
        <v>6.67</v>
      </c>
      <c r="J235" s="28">
        <v>689.01</v>
      </c>
      <c r="R235" s="23">
        <v>0</v>
      </c>
      <c r="S235" s="23">
        <v>0</v>
      </c>
      <c r="T235" s="23">
        <v>0</v>
      </c>
      <c r="U235" s="23">
        <v>0</v>
      </c>
    </row>
    <row r="236" spans="1:21" ht="15" x14ac:dyDescent="0.25">
      <c r="C236" s="27" t="s">
        <v>28</v>
      </c>
      <c r="G236" s="115">
        <v>103.3</v>
      </c>
      <c r="H236" s="115"/>
      <c r="I236" s="115">
        <v>689.01</v>
      </c>
      <c r="J236" s="115"/>
      <c r="O236" s="23">
        <f>G236</f>
        <v>103.3</v>
      </c>
      <c r="P236" s="23">
        <f>I236</f>
        <v>689.01</v>
      </c>
    </row>
    <row r="237" spans="1:21" ht="28.5" x14ac:dyDescent="0.2">
      <c r="A237" s="41" t="s">
        <v>145</v>
      </c>
      <c r="B237" s="40" t="s">
        <v>144</v>
      </c>
      <c r="C237" s="40" t="s">
        <v>143</v>
      </c>
      <c r="D237" s="39" t="s">
        <v>137</v>
      </c>
      <c r="E237" s="38">
        <v>10</v>
      </c>
      <c r="F237" s="37">
        <v>64.2</v>
      </c>
      <c r="G237" s="36" t="s">
        <v>43</v>
      </c>
      <c r="H237" s="35">
        <v>642</v>
      </c>
      <c r="I237" s="36">
        <v>6.67</v>
      </c>
      <c r="J237" s="35">
        <v>4282.1400000000003</v>
      </c>
      <c r="R237" s="23">
        <v>0</v>
      </c>
      <c r="S237" s="23">
        <v>0</v>
      </c>
      <c r="T237" s="23">
        <v>0</v>
      </c>
      <c r="U237" s="23">
        <v>0</v>
      </c>
    </row>
    <row r="238" spans="1:21" x14ac:dyDescent="0.2">
      <c r="A238" s="43"/>
      <c r="B238" s="43"/>
      <c r="C238" s="44" t="s">
        <v>136</v>
      </c>
      <c r="D238" s="43"/>
      <c r="E238" s="43"/>
      <c r="F238" s="43"/>
      <c r="G238" s="43"/>
      <c r="H238" s="43"/>
      <c r="I238" s="43"/>
      <c r="J238" s="43"/>
    </row>
    <row r="239" spans="1:21" ht="15" x14ac:dyDescent="0.25">
      <c r="C239" s="27" t="s">
        <v>28</v>
      </c>
      <c r="G239" s="115">
        <v>642</v>
      </c>
      <c r="H239" s="115"/>
      <c r="I239" s="115">
        <v>4282.1400000000003</v>
      </c>
      <c r="J239" s="115"/>
      <c r="O239" s="23">
        <f>G239</f>
        <v>642</v>
      </c>
      <c r="P239" s="23">
        <f>I239</f>
        <v>4282.1400000000003</v>
      </c>
    </row>
    <row r="240" spans="1:21" ht="42.75" x14ac:dyDescent="0.2">
      <c r="A240" s="34" t="s">
        <v>142</v>
      </c>
      <c r="B240" s="33" t="s">
        <v>77</v>
      </c>
      <c r="C240" s="33" t="s">
        <v>141</v>
      </c>
      <c r="D240" s="32" t="s">
        <v>44</v>
      </c>
      <c r="E240" s="31">
        <v>1</v>
      </c>
      <c r="F240" s="30">
        <v>104.95</v>
      </c>
      <c r="G240" s="29" t="s">
        <v>43</v>
      </c>
      <c r="H240" s="28">
        <v>104.95</v>
      </c>
      <c r="I240" s="29">
        <v>6.67</v>
      </c>
      <c r="J240" s="28">
        <v>700.02</v>
      </c>
      <c r="R240" s="23">
        <v>0</v>
      </c>
      <c r="S240" s="23">
        <v>0</v>
      </c>
      <c r="T240" s="23">
        <v>0</v>
      </c>
      <c r="U240" s="23">
        <v>0</v>
      </c>
    </row>
    <row r="241" spans="1:21" ht="15" x14ac:dyDescent="0.25">
      <c r="C241" s="27" t="s">
        <v>28</v>
      </c>
      <c r="G241" s="115">
        <v>104.95</v>
      </c>
      <c r="H241" s="115"/>
      <c r="I241" s="115">
        <v>700.02</v>
      </c>
      <c r="J241" s="115"/>
      <c r="O241" s="23">
        <f>G241</f>
        <v>104.95</v>
      </c>
      <c r="P241" s="23">
        <f>I241</f>
        <v>700.02</v>
      </c>
    </row>
    <row r="242" spans="1:21" ht="14.25" x14ac:dyDescent="0.2">
      <c r="A242" s="41" t="s">
        <v>140</v>
      </c>
      <c r="B242" s="40" t="s">
        <v>139</v>
      </c>
      <c r="C242" s="40" t="s">
        <v>138</v>
      </c>
      <c r="D242" s="39" t="s">
        <v>137</v>
      </c>
      <c r="E242" s="38">
        <v>10</v>
      </c>
      <c r="F242" s="37">
        <v>6.77</v>
      </c>
      <c r="G242" s="36" t="s">
        <v>43</v>
      </c>
      <c r="H242" s="35">
        <v>67.7</v>
      </c>
      <c r="I242" s="36">
        <v>6.67</v>
      </c>
      <c r="J242" s="35">
        <v>451.56</v>
      </c>
      <c r="R242" s="23">
        <v>0</v>
      </c>
      <c r="S242" s="23">
        <v>0</v>
      </c>
      <c r="T242" s="23">
        <v>0</v>
      </c>
      <c r="U242" s="23">
        <v>0</v>
      </c>
    </row>
    <row r="243" spans="1:21" x14ac:dyDescent="0.2">
      <c r="A243" s="43"/>
      <c r="B243" s="43"/>
      <c r="C243" s="44" t="s">
        <v>136</v>
      </c>
      <c r="D243" s="43"/>
      <c r="E243" s="43"/>
      <c r="F243" s="43"/>
      <c r="G243" s="43"/>
      <c r="H243" s="43"/>
      <c r="I243" s="43"/>
      <c r="J243" s="43"/>
    </row>
    <row r="244" spans="1:21" ht="15" x14ac:dyDescent="0.25">
      <c r="C244" s="27" t="s">
        <v>28</v>
      </c>
      <c r="G244" s="115">
        <v>67.7</v>
      </c>
      <c r="H244" s="115"/>
      <c r="I244" s="115">
        <v>451.56</v>
      </c>
      <c r="J244" s="115"/>
      <c r="O244" s="23">
        <f>G244</f>
        <v>67.7</v>
      </c>
      <c r="P244" s="23">
        <f>I244</f>
        <v>451.56</v>
      </c>
    </row>
    <row r="245" spans="1:21" ht="28.5" x14ac:dyDescent="0.2">
      <c r="A245" s="41" t="s">
        <v>135</v>
      </c>
      <c r="B245" s="40" t="s">
        <v>134</v>
      </c>
      <c r="C245" s="40" t="s">
        <v>133</v>
      </c>
      <c r="D245" s="39" t="s">
        <v>132</v>
      </c>
      <c r="E245" s="38">
        <v>5.4199999999999995E-4</v>
      </c>
      <c r="F245" s="37">
        <v>48768.24</v>
      </c>
      <c r="G245" s="36" t="s">
        <v>43</v>
      </c>
      <c r="H245" s="35">
        <v>26.43</v>
      </c>
      <c r="I245" s="36">
        <v>6.67</v>
      </c>
      <c r="J245" s="35">
        <v>176.3</v>
      </c>
      <c r="R245" s="23">
        <v>0</v>
      </c>
      <c r="S245" s="23">
        <v>0</v>
      </c>
      <c r="T245" s="23">
        <v>0</v>
      </c>
      <c r="U245" s="23">
        <v>0</v>
      </c>
    </row>
    <row r="246" spans="1:21" x14ac:dyDescent="0.2">
      <c r="A246" s="43"/>
      <c r="B246" s="43"/>
      <c r="C246" s="44" t="s">
        <v>131</v>
      </c>
      <c r="D246" s="43"/>
      <c r="E246" s="43"/>
      <c r="F246" s="43"/>
      <c r="G246" s="43"/>
      <c r="H246" s="43"/>
      <c r="I246" s="43"/>
      <c r="J246" s="43"/>
    </row>
    <row r="247" spans="1:21" ht="15" x14ac:dyDescent="0.25">
      <c r="C247" s="27" t="s">
        <v>28</v>
      </c>
      <c r="G247" s="115">
        <v>26.43</v>
      </c>
      <c r="H247" s="115"/>
      <c r="I247" s="115">
        <v>176.3</v>
      </c>
      <c r="J247" s="115"/>
      <c r="O247" s="23">
        <f>G247</f>
        <v>26.43</v>
      </c>
      <c r="P247" s="23">
        <f>I247</f>
        <v>176.3</v>
      </c>
    </row>
    <row r="248" spans="1:21" ht="28.5" x14ac:dyDescent="0.2">
      <c r="A248" s="41" t="s">
        <v>130</v>
      </c>
      <c r="B248" s="40" t="s">
        <v>129</v>
      </c>
      <c r="C248" s="40" t="s">
        <v>128</v>
      </c>
      <c r="D248" s="39" t="s">
        <v>120</v>
      </c>
      <c r="E248" s="38">
        <v>21</v>
      </c>
      <c r="F248" s="37">
        <v>325</v>
      </c>
      <c r="G248" s="36" t="s">
        <v>43</v>
      </c>
      <c r="H248" s="35">
        <v>6825</v>
      </c>
      <c r="I248" s="36">
        <v>6.67</v>
      </c>
      <c r="J248" s="35">
        <v>45522.75</v>
      </c>
      <c r="R248" s="23">
        <v>0</v>
      </c>
      <c r="S248" s="23">
        <v>0</v>
      </c>
      <c r="T248" s="23">
        <v>0</v>
      </c>
      <c r="U248" s="23">
        <v>0</v>
      </c>
    </row>
    <row r="249" spans="1:21" x14ac:dyDescent="0.2">
      <c r="A249" s="43"/>
      <c r="B249" s="43"/>
      <c r="C249" s="44" t="s">
        <v>127</v>
      </c>
      <c r="D249" s="43"/>
      <c r="E249" s="43"/>
      <c r="F249" s="43"/>
      <c r="G249" s="43"/>
      <c r="H249" s="43"/>
      <c r="I249" s="43"/>
      <c r="J249" s="43"/>
    </row>
    <row r="250" spans="1:21" ht="15" x14ac:dyDescent="0.25">
      <c r="C250" s="27" t="s">
        <v>28</v>
      </c>
      <c r="G250" s="115">
        <v>6825</v>
      </c>
      <c r="H250" s="115"/>
      <c r="I250" s="115">
        <v>45522.75</v>
      </c>
      <c r="J250" s="115"/>
      <c r="O250" s="23">
        <f>G250</f>
        <v>6825</v>
      </c>
      <c r="P250" s="23">
        <f>I250</f>
        <v>45522.75</v>
      </c>
    </row>
    <row r="251" spans="1:21" ht="14.25" x14ac:dyDescent="0.2">
      <c r="A251" s="41" t="s">
        <v>126</v>
      </c>
      <c r="B251" s="40" t="s">
        <v>125</v>
      </c>
      <c r="C251" s="40" t="s">
        <v>124</v>
      </c>
      <c r="D251" s="39" t="s">
        <v>120</v>
      </c>
      <c r="E251" s="38">
        <v>0.57999999999999996</v>
      </c>
      <c r="F251" s="37">
        <v>514.91999999999996</v>
      </c>
      <c r="G251" s="36" t="s">
        <v>43</v>
      </c>
      <c r="H251" s="35">
        <v>298.64999999999998</v>
      </c>
      <c r="I251" s="36">
        <v>6.67</v>
      </c>
      <c r="J251" s="35">
        <v>1992.02</v>
      </c>
      <c r="R251" s="23">
        <v>0</v>
      </c>
      <c r="S251" s="23">
        <v>0</v>
      </c>
      <c r="T251" s="23">
        <v>0</v>
      </c>
      <c r="U251" s="23">
        <v>0</v>
      </c>
    </row>
    <row r="252" spans="1:21" x14ac:dyDescent="0.2">
      <c r="A252" s="43"/>
      <c r="B252" s="43"/>
      <c r="C252" s="44" t="s">
        <v>119</v>
      </c>
      <c r="D252" s="43"/>
      <c r="E252" s="43"/>
      <c r="F252" s="43"/>
      <c r="G252" s="43"/>
      <c r="H252" s="43"/>
      <c r="I252" s="43"/>
      <c r="J252" s="43"/>
    </row>
    <row r="253" spans="1:21" ht="15" x14ac:dyDescent="0.25">
      <c r="C253" s="27" t="s">
        <v>28</v>
      </c>
      <c r="G253" s="115">
        <v>298.64999999999998</v>
      </c>
      <c r="H253" s="115"/>
      <c r="I253" s="115">
        <v>1992.02</v>
      </c>
      <c r="J253" s="115"/>
      <c r="O253" s="23">
        <f>G253</f>
        <v>298.64999999999998</v>
      </c>
      <c r="P253" s="23">
        <f>I253</f>
        <v>1992.02</v>
      </c>
    </row>
    <row r="254" spans="1:21" ht="14.25" x14ac:dyDescent="0.2">
      <c r="A254" s="41" t="s">
        <v>123</v>
      </c>
      <c r="B254" s="40" t="s">
        <v>122</v>
      </c>
      <c r="C254" s="40" t="s">
        <v>121</v>
      </c>
      <c r="D254" s="39" t="s">
        <v>120</v>
      </c>
      <c r="E254" s="38">
        <v>0.57999999999999996</v>
      </c>
      <c r="F254" s="37">
        <v>92</v>
      </c>
      <c r="G254" s="36" t="s">
        <v>43</v>
      </c>
      <c r="H254" s="35">
        <v>53.36</v>
      </c>
      <c r="I254" s="36">
        <v>6.67</v>
      </c>
      <c r="J254" s="35">
        <v>355.91</v>
      </c>
      <c r="R254" s="23">
        <v>0</v>
      </c>
      <c r="S254" s="23">
        <v>0</v>
      </c>
      <c r="T254" s="23">
        <v>0</v>
      </c>
      <c r="U254" s="23">
        <v>0</v>
      </c>
    </row>
    <row r="255" spans="1:21" x14ac:dyDescent="0.2">
      <c r="A255" s="43"/>
      <c r="B255" s="43"/>
      <c r="C255" s="44" t="s">
        <v>119</v>
      </c>
      <c r="D255" s="43"/>
      <c r="E255" s="43"/>
      <c r="F255" s="43"/>
      <c r="G255" s="43"/>
      <c r="H255" s="43"/>
      <c r="I255" s="43"/>
      <c r="J255" s="43"/>
    </row>
    <row r="256" spans="1:21" ht="15" x14ac:dyDescent="0.25">
      <c r="C256" s="27" t="s">
        <v>28</v>
      </c>
      <c r="G256" s="115">
        <v>53.36</v>
      </c>
      <c r="H256" s="115"/>
      <c r="I256" s="115">
        <v>355.91</v>
      </c>
      <c r="J256" s="115"/>
      <c r="O256" s="23">
        <f>G256</f>
        <v>53.36</v>
      </c>
      <c r="P256" s="23">
        <f>I256</f>
        <v>355.91</v>
      </c>
    </row>
    <row r="257" spans="1:21" ht="54" x14ac:dyDescent="0.2">
      <c r="A257" s="41" t="s">
        <v>118</v>
      </c>
      <c r="B257" s="40" t="s">
        <v>77</v>
      </c>
      <c r="C257" s="40" t="s">
        <v>117</v>
      </c>
      <c r="D257" s="39" t="s">
        <v>94</v>
      </c>
      <c r="E257" s="38">
        <v>0.38300000000000001</v>
      </c>
      <c r="F257" s="37">
        <v>17491.25</v>
      </c>
      <c r="G257" s="36" t="s">
        <v>43</v>
      </c>
      <c r="H257" s="35">
        <v>6699.15</v>
      </c>
      <c r="I257" s="36">
        <v>6.67</v>
      </c>
      <c r="J257" s="35">
        <v>44683.32</v>
      </c>
      <c r="R257" s="23">
        <v>0</v>
      </c>
      <c r="S257" s="23">
        <v>0</v>
      </c>
      <c r="T257" s="23">
        <v>0</v>
      </c>
      <c r="U257" s="23">
        <v>0</v>
      </c>
    </row>
    <row r="258" spans="1:21" x14ac:dyDescent="0.2">
      <c r="A258" s="43"/>
      <c r="B258" s="43"/>
      <c r="C258" s="44" t="s">
        <v>116</v>
      </c>
      <c r="D258" s="43"/>
      <c r="E258" s="43"/>
      <c r="F258" s="43"/>
      <c r="G258" s="43"/>
      <c r="H258" s="43"/>
      <c r="I258" s="43"/>
      <c r="J258" s="43"/>
    </row>
    <row r="259" spans="1:21" ht="15" x14ac:dyDescent="0.25">
      <c r="C259" s="27" t="s">
        <v>28</v>
      </c>
      <c r="G259" s="115">
        <v>6699.15</v>
      </c>
      <c r="H259" s="115"/>
      <c r="I259" s="115">
        <v>44683.32</v>
      </c>
      <c r="J259" s="115"/>
      <c r="O259" s="23">
        <f>G259</f>
        <v>6699.15</v>
      </c>
      <c r="P259" s="23">
        <f>I259</f>
        <v>44683.32</v>
      </c>
    </row>
    <row r="260" spans="1:21" ht="85.5" x14ac:dyDescent="0.2">
      <c r="A260" s="41" t="s">
        <v>115</v>
      </c>
      <c r="B260" s="40" t="s">
        <v>114</v>
      </c>
      <c r="C260" s="40" t="s">
        <v>113</v>
      </c>
      <c r="D260" s="39" t="s">
        <v>94</v>
      </c>
      <c r="E260" s="38">
        <v>7.4999999999999997E-2</v>
      </c>
      <c r="F260" s="37">
        <v>12917.93</v>
      </c>
      <c r="G260" s="36" t="s">
        <v>43</v>
      </c>
      <c r="H260" s="35">
        <v>968.84</v>
      </c>
      <c r="I260" s="36">
        <v>6.67</v>
      </c>
      <c r="J260" s="35">
        <v>6462.19</v>
      </c>
      <c r="R260" s="23">
        <v>0</v>
      </c>
      <c r="S260" s="23">
        <v>0</v>
      </c>
      <c r="T260" s="23">
        <v>0</v>
      </c>
      <c r="U260" s="23">
        <v>0</v>
      </c>
    </row>
    <row r="261" spans="1:21" x14ac:dyDescent="0.2">
      <c r="A261" s="43"/>
      <c r="B261" s="43"/>
      <c r="C261" s="44" t="s">
        <v>112</v>
      </c>
      <c r="D261" s="43"/>
      <c r="E261" s="43"/>
      <c r="F261" s="43"/>
      <c r="G261" s="43"/>
      <c r="H261" s="43"/>
      <c r="I261" s="43"/>
      <c r="J261" s="43"/>
    </row>
    <row r="262" spans="1:21" ht="15" x14ac:dyDescent="0.25">
      <c r="C262" s="27" t="s">
        <v>28</v>
      </c>
      <c r="G262" s="115">
        <v>968.84</v>
      </c>
      <c r="H262" s="115"/>
      <c r="I262" s="115">
        <v>6462.19</v>
      </c>
      <c r="J262" s="115"/>
      <c r="O262" s="23">
        <f>G262</f>
        <v>968.84</v>
      </c>
      <c r="P262" s="23">
        <f>I262</f>
        <v>6462.19</v>
      </c>
    </row>
    <row r="263" spans="1:21" ht="42.75" x14ac:dyDescent="0.2">
      <c r="A263" s="41" t="s">
        <v>111</v>
      </c>
      <c r="B263" s="40" t="s">
        <v>77</v>
      </c>
      <c r="C263" s="40" t="s">
        <v>110</v>
      </c>
      <c r="D263" s="39" t="s">
        <v>94</v>
      </c>
      <c r="E263" s="38">
        <v>1.1659999999999999</v>
      </c>
      <c r="F263" s="37">
        <v>13493.25</v>
      </c>
      <c r="G263" s="36" t="s">
        <v>43</v>
      </c>
      <c r="H263" s="35">
        <v>15733.13</v>
      </c>
      <c r="I263" s="36">
        <v>6.67</v>
      </c>
      <c r="J263" s="35">
        <v>104939.97</v>
      </c>
      <c r="R263" s="23">
        <v>0</v>
      </c>
      <c r="S263" s="23">
        <v>0</v>
      </c>
      <c r="T263" s="23">
        <v>0</v>
      </c>
      <c r="U263" s="23">
        <v>0</v>
      </c>
    </row>
    <row r="264" spans="1:21" x14ac:dyDescent="0.2">
      <c r="A264" s="43"/>
      <c r="B264" s="43"/>
      <c r="C264" s="44" t="s">
        <v>109</v>
      </c>
      <c r="D264" s="43"/>
      <c r="E264" s="43"/>
      <c r="F264" s="43"/>
      <c r="G264" s="43"/>
      <c r="H264" s="43"/>
      <c r="I264" s="43"/>
      <c r="J264" s="43"/>
    </row>
    <row r="265" spans="1:21" ht="15" x14ac:dyDescent="0.25">
      <c r="C265" s="27" t="s">
        <v>28</v>
      </c>
      <c r="G265" s="115">
        <v>15733.13</v>
      </c>
      <c r="H265" s="115"/>
      <c r="I265" s="115">
        <v>104939.97</v>
      </c>
      <c r="J265" s="115"/>
      <c r="O265" s="23">
        <f>G265</f>
        <v>15733.13</v>
      </c>
      <c r="P265" s="23">
        <f>I265</f>
        <v>104939.97</v>
      </c>
    </row>
    <row r="266" spans="1:21" ht="42.75" x14ac:dyDescent="0.2">
      <c r="A266" s="41" t="s">
        <v>108</v>
      </c>
      <c r="B266" s="40" t="s">
        <v>77</v>
      </c>
      <c r="C266" s="40" t="s">
        <v>107</v>
      </c>
      <c r="D266" s="39" t="s">
        <v>94</v>
      </c>
      <c r="E266" s="38">
        <v>3.9E-2</v>
      </c>
      <c r="F266" s="37">
        <v>15292.73</v>
      </c>
      <c r="G266" s="36" t="s">
        <v>43</v>
      </c>
      <c r="H266" s="35">
        <v>596.41999999999996</v>
      </c>
      <c r="I266" s="36">
        <v>6.67</v>
      </c>
      <c r="J266" s="35">
        <v>3978.1</v>
      </c>
      <c r="R266" s="23">
        <v>0</v>
      </c>
      <c r="S266" s="23">
        <v>0</v>
      </c>
      <c r="T266" s="23">
        <v>0</v>
      </c>
      <c r="U266" s="23">
        <v>0</v>
      </c>
    </row>
    <row r="267" spans="1:21" x14ac:dyDescent="0.2">
      <c r="A267" s="43"/>
      <c r="B267" s="43"/>
      <c r="C267" s="44" t="s">
        <v>106</v>
      </c>
      <c r="D267" s="43"/>
      <c r="E267" s="43"/>
      <c r="F267" s="43"/>
      <c r="G267" s="43"/>
      <c r="H267" s="43"/>
      <c r="I267" s="43"/>
      <c r="J267" s="43"/>
    </row>
    <row r="268" spans="1:21" ht="15" x14ac:dyDescent="0.25">
      <c r="C268" s="27" t="s">
        <v>28</v>
      </c>
      <c r="G268" s="115">
        <v>596.41999999999996</v>
      </c>
      <c r="H268" s="115"/>
      <c r="I268" s="115">
        <v>3978.1</v>
      </c>
      <c r="J268" s="115"/>
      <c r="O268" s="23">
        <f>G268</f>
        <v>596.41999999999996</v>
      </c>
      <c r="P268" s="23">
        <f>I268</f>
        <v>3978.1</v>
      </c>
    </row>
    <row r="269" spans="1:21" ht="42.75" x14ac:dyDescent="0.2">
      <c r="A269" s="41" t="s">
        <v>105</v>
      </c>
      <c r="B269" s="40" t="s">
        <v>77</v>
      </c>
      <c r="C269" s="40" t="s">
        <v>104</v>
      </c>
      <c r="D269" s="39" t="s">
        <v>94</v>
      </c>
      <c r="E269" s="38">
        <v>0.17599999999999999</v>
      </c>
      <c r="F269" s="37">
        <v>22238.880000000001</v>
      </c>
      <c r="G269" s="36" t="s">
        <v>43</v>
      </c>
      <c r="H269" s="35">
        <v>3914.04</v>
      </c>
      <c r="I269" s="36">
        <v>6.67</v>
      </c>
      <c r="J269" s="35">
        <v>26106.67</v>
      </c>
      <c r="R269" s="23">
        <v>0</v>
      </c>
      <c r="S269" s="23">
        <v>0</v>
      </c>
      <c r="T269" s="23">
        <v>0</v>
      </c>
      <c r="U269" s="23">
        <v>0</v>
      </c>
    </row>
    <row r="270" spans="1:21" x14ac:dyDescent="0.2">
      <c r="A270" s="43"/>
      <c r="B270" s="43"/>
      <c r="C270" s="44" t="s">
        <v>103</v>
      </c>
      <c r="D270" s="43"/>
      <c r="E270" s="43"/>
      <c r="F270" s="43"/>
      <c r="G270" s="43"/>
      <c r="H270" s="43"/>
      <c r="I270" s="43"/>
      <c r="J270" s="43"/>
    </row>
    <row r="271" spans="1:21" ht="15" x14ac:dyDescent="0.25">
      <c r="C271" s="27" t="s">
        <v>28</v>
      </c>
      <c r="G271" s="115">
        <v>3914.04</v>
      </c>
      <c r="H271" s="115"/>
      <c r="I271" s="115">
        <v>26106.67</v>
      </c>
      <c r="J271" s="115"/>
      <c r="O271" s="23">
        <f>G271</f>
        <v>3914.04</v>
      </c>
      <c r="P271" s="23">
        <f>I271</f>
        <v>26106.67</v>
      </c>
    </row>
    <row r="272" spans="1:21" ht="42.75" x14ac:dyDescent="0.2">
      <c r="A272" s="41" t="s">
        <v>102</v>
      </c>
      <c r="B272" s="40" t="s">
        <v>77</v>
      </c>
      <c r="C272" s="40" t="s">
        <v>101</v>
      </c>
      <c r="D272" s="39" t="s">
        <v>94</v>
      </c>
      <c r="E272" s="38">
        <v>0.24199999999999999</v>
      </c>
      <c r="F272" s="37">
        <v>47476.26</v>
      </c>
      <c r="G272" s="36" t="s">
        <v>43</v>
      </c>
      <c r="H272" s="35">
        <v>11489.25</v>
      </c>
      <c r="I272" s="36">
        <v>6.67</v>
      </c>
      <c r="J272" s="35">
        <v>76633.33</v>
      </c>
      <c r="R272" s="23">
        <v>0</v>
      </c>
      <c r="S272" s="23">
        <v>0</v>
      </c>
      <c r="T272" s="23">
        <v>0</v>
      </c>
      <c r="U272" s="23">
        <v>0</v>
      </c>
    </row>
    <row r="273" spans="1:21" x14ac:dyDescent="0.2">
      <c r="A273" s="43"/>
      <c r="B273" s="43"/>
      <c r="C273" s="44" t="s">
        <v>100</v>
      </c>
      <c r="D273" s="43"/>
      <c r="E273" s="43"/>
      <c r="F273" s="43"/>
      <c r="G273" s="43"/>
      <c r="H273" s="43"/>
      <c r="I273" s="43"/>
      <c r="J273" s="43"/>
    </row>
    <row r="274" spans="1:21" ht="15" x14ac:dyDescent="0.25">
      <c r="C274" s="27" t="s">
        <v>28</v>
      </c>
      <c r="G274" s="115">
        <v>11489.25</v>
      </c>
      <c r="H274" s="115"/>
      <c r="I274" s="115">
        <v>76633.33</v>
      </c>
      <c r="J274" s="115"/>
      <c r="O274" s="23">
        <f>G274</f>
        <v>11489.25</v>
      </c>
      <c r="P274" s="23">
        <f>I274</f>
        <v>76633.33</v>
      </c>
    </row>
    <row r="275" spans="1:21" ht="42.75" x14ac:dyDescent="0.2">
      <c r="A275" s="41" t="s">
        <v>99</v>
      </c>
      <c r="B275" s="40" t="s">
        <v>77</v>
      </c>
      <c r="C275" s="40" t="s">
        <v>98</v>
      </c>
      <c r="D275" s="39" t="s">
        <v>94</v>
      </c>
      <c r="E275" s="38">
        <v>6.5000000000000002E-2</v>
      </c>
      <c r="F275" s="37">
        <v>20239.88</v>
      </c>
      <c r="G275" s="36" t="s">
        <v>43</v>
      </c>
      <c r="H275" s="35">
        <v>1315.59</v>
      </c>
      <c r="I275" s="36">
        <v>6.67</v>
      </c>
      <c r="J275" s="35">
        <v>8775</v>
      </c>
      <c r="R275" s="23">
        <v>0</v>
      </c>
      <c r="S275" s="23">
        <v>0</v>
      </c>
      <c r="T275" s="23">
        <v>0</v>
      </c>
      <c r="U275" s="23">
        <v>0</v>
      </c>
    </row>
    <row r="276" spans="1:21" x14ac:dyDescent="0.2">
      <c r="A276" s="43"/>
      <c r="B276" s="43"/>
      <c r="C276" s="44" t="s">
        <v>97</v>
      </c>
      <c r="D276" s="43"/>
      <c r="E276" s="43"/>
      <c r="F276" s="43"/>
      <c r="G276" s="43"/>
      <c r="H276" s="43"/>
      <c r="I276" s="43"/>
      <c r="J276" s="43"/>
    </row>
    <row r="277" spans="1:21" ht="15" x14ac:dyDescent="0.25">
      <c r="C277" s="27" t="s">
        <v>28</v>
      </c>
      <c r="G277" s="115">
        <v>1315.59</v>
      </c>
      <c r="H277" s="115"/>
      <c r="I277" s="115">
        <v>8775</v>
      </c>
      <c r="J277" s="115"/>
      <c r="O277" s="23">
        <f>G277</f>
        <v>1315.59</v>
      </c>
      <c r="P277" s="23">
        <f>I277</f>
        <v>8775</v>
      </c>
    </row>
    <row r="278" spans="1:21" ht="42.75" x14ac:dyDescent="0.2">
      <c r="A278" s="41" t="s">
        <v>96</v>
      </c>
      <c r="B278" s="40" t="s">
        <v>77</v>
      </c>
      <c r="C278" s="40" t="s">
        <v>95</v>
      </c>
      <c r="D278" s="39" t="s">
        <v>94</v>
      </c>
      <c r="E278" s="38">
        <v>0.188</v>
      </c>
      <c r="F278" s="37">
        <v>43728.14</v>
      </c>
      <c r="G278" s="36" t="s">
        <v>43</v>
      </c>
      <c r="H278" s="35">
        <v>8220.89</v>
      </c>
      <c r="I278" s="36">
        <v>6.67</v>
      </c>
      <c r="J278" s="35">
        <v>54833.34</v>
      </c>
      <c r="R278" s="23">
        <v>0</v>
      </c>
      <c r="S278" s="23">
        <v>0</v>
      </c>
      <c r="T278" s="23">
        <v>0</v>
      </c>
      <c r="U278" s="23">
        <v>0</v>
      </c>
    </row>
    <row r="279" spans="1:21" x14ac:dyDescent="0.2">
      <c r="A279" s="43"/>
      <c r="B279" s="43"/>
      <c r="C279" s="44" t="s">
        <v>93</v>
      </c>
      <c r="D279" s="43"/>
      <c r="E279" s="43"/>
      <c r="F279" s="43"/>
      <c r="G279" s="43"/>
      <c r="H279" s="43"/>
      <c r="I279" s="43"/>
      <c r="J279" s="43"/>
    </row>
    <row r="280" spans="1:21" ht="15" x14ac:dyDescent="0.25">
      <c r="C280" s="27" t="s">
        <v>28</v>
      </c>
      <c r="G280" s="115">
        <v>8220.89</v>
      </c>
      <c r="H280" s="115"/>
      <c r="I280" s="115">
        <v>54833.34</v>
      </c>
      <c r="J280" s="115"/>
      <c r="O280" s="23">
        <f>G280</f>
        <v>8220.89</v>
      </c>
      <c r="P280" s="23">
        <f>I280</f>
        <v>54833.34</v>
      </c>
    </row>
    <row r="281" spans="1:21" ht="42.75" x14ac:dyDescent="0.2">
      <c r="A281" s="34" t="s">
        <v>92</v>
      </c>
      <c r="B281" s="33" t="s">
        <v>77</v>
      </c>
      <c r="C281" s="33" t="s">
        <v>91</v>
      </c>
      <c r="D281" s="32" t="s">
        <v>81</v>
      </c>
      <c r="E281" s="31">
        <v>480</v>
      </c>
      <c r="F281" s="30">
        <v>2.2000000000000002</v>
      </c>
      <c r="G281" s="29" t="s">
        <v>43</v>
      </c>
      <c r="H281" s="28">
        <v>1056</v>
      </c>
      <c r="I281" s="29">
        <v>6.67</v>
      </c>
      <c r="J281" s="28">
        <v>7043.52</v>
      </c>
      <c r="R281" s="23">
        <v>0</v>
      </c>
      <c r="S281" s="23">
        <v>0</v>
      </c>
      <c r="T281" s="23">
        <v>0</v>
      </c>
      <c r="U281" s="23">
        <v>0</v>
      </c>
    </row>
    <row r="282" spans="1:21" ht="15" x14ac:dyDescent="0.25">
      <c r="C282" s="27" t="s">
        <v>28</v>
      </c>
      <c r="G282" s="115">
        <v>1056</v>
      </c>
      <c r="H282" s="115"/>
      <c r="I282" s="115">
        <v>7043.52</v>
      </c>
      <c r="J282" s="115"/>
      <c r="O282" s="23">
        <f>G282</f>
        <v>1056</v>
      </c>
      <c r="P282" s="23">
        <f>I282</f>
        <v>7043.52</v>
      </c>
    </row>
    <row r="283" spans="1:21" ht="42.75" x14ac:dyDescent="0.2">
      <c r="A283" s="34" t="s">
        <v>90</v>
      </c>
      <c r="B283" s="33" t="s">
        <v>77</v>
      </c>
      <c r="C283" s="33" t="s">
        <v>89</v>
      </c>
      <c r="D283" s="32" t="s">
        <v>81</v>
      </c>
      <c r="E283" s="31">
        <v>120</v>
      </c>
      <c r="F283" s="30">
        <v>3.51</v>
      </c>
      <c r="G283" s="29" t="s">
        <v>43</v>
      </c>
      <c r="H283" s="28">
        <v>421.2</v>
      </c>
      <c r="I283" s="29">
        <v>6.67</v>
      </c>
      <c r="J283" s="28">
        <v>2809.4</v>
      </c>
      <c r="R283" s="23">
        <v>0</v>
      </c>
      <c r="S283" s="23">
        <v>0</v>
      </c>
      <c r="T283" s="23">
        <v>0</v>
      </c>
      <c r="U283" s="23">
        <v>0</v>
      </c>
    </row>
    <row r="284" spans="1:21" ht="15" x14ac:dyDescent="0.25">
      <c r="C284" s="27" t="s">
        <v>28</v>
      </c>
      <c r="G284" s="115">
        <v>421.2</v>
      </c>
      <c r="H284" s="115"/>
      <c r="I284" s="115">
        <v>2809.4</v>
      </c>
      <c r="J284" s="115"/>
      <c r="O284" s="23">
        <f>G284</f>
        <v>421.2</v>
      </c>
      <c r="P284" s="23">
        <f>I284</f>
        <v>2809.4</v>
      </c>
    </row>
    <row r="285" spans="1:21" ht="42.75" x14ac:dyDescent="0.2">
      <c r="A285" s="34" t="s">
        <v>88</v>
      </c>
      <c r="B285" s="33" t="s">
        <v>77</v>
      </c>
      <c r="C285" s="33" t="s">
        <v>87</v>
      </c>
      <c r="D285" s="32" t="s">
        <v>81</v>
      </c>
      <c r="E285" s="31">
        <v>6</v>
      </c>
      <c r="F285" s="30">
        <v>7.65</v>
      </c>
      <c r="G285" s="29" t="s">
        <v>43</v>
      </c>
      <c r="H285" s="28">
        <v>45.9</v>
      </c>
      <c r="I285" s="29">
        <v>6.67</v>
      </c>
      <c r="J285" s="28">
        <v>306.14999999999998</v>
      </c>
      <c r="R285" s="23">
        <v>0</v>
      </c>
      <c r="S285" s="23">
        <v>0</v>
      </c>
      <c r="T285" s="23">
        <v>0</v>
      </c>
      <c r="U285" s="23">
        <v>0</v>
      </c>
    </row>
    <row r="286" spans="1:21" ht="15" x14ac:dyDescent="0.25">
      <c r="C286" s="27" t="s">
        <v>28</v>
      </c>
      <c r="G286" s="115">
        <v>45.9</v>
      </c>
      <c r="H286" s="115"/>
      <c r="I286" s="115">
        <v>306.14999999999998</v>
      </c>
      <c r="J286" s="115"/>
      <c r="O286" s="23">
        <f>G286</f>
        <v>45.9</v>
      </c>
      <c r="P286" s="23">
        <f>I286</f>
        <v>306.14999999999998</v>
      </c>
    </row>
    <row r="287" spans="1:21" ht="54" x14ac:dyDescent="0.2">
      <c r="A287" s="34" t="s">
        <v>86</v>
      </c>
      <c r="B287" s="33" t="s">
        <v>77</v>
      </c>
      <c r="C287" s="33" t="s">
        <v>84</v>
      </c>
      <c r="D287" s="32" t="s">
        <v>81</v>
      </c>
      <c r="E287" s="31">
        <v>180</v>
      </c>
      <c r="F287" s="30">
        <v>10.36</v>
      </c>
      <c r="G287" s="29" t="s">
        <v>43</v>
      </c>
      <c r="H287" s="28">
        <v>1864.8</v>
      </c>
      <c r="I287" s="29">
        <v>6.67</v>
      </c>
      <c r="J287" s="28">
        <v>12438.22</v>
      </c>
      <c r="R287" s="23">
        <v>0</v>
      </c>
      <c r="S287" s="23">
        <v>0</v>
      </c>
      <c r="T287" s="23">
        <v>0</v>
      </c>
      <c r="U287" s="23">
        <v>0</v>
      </c>
    </row>
    <row r="288" spans="1:21" ht="15" x14ac:dyDescent="0.25">
      <c r="C288" s="27" t="s">
        <v>28</v>
      </c>
      <c r="G288" s="115">
        <v>1864.8</v>
      </c>
      <c r="H288" s="115"/>
      <c r="I288" s="115">
        <v>12438.22</v>
      </c>
      <c r="J288" s="115"/>
      <c r="O288" s="23">
        <f>G288</f>
        <v>1864.8</v>
      </c>
      <c r="P288" s="23">
        <f>I288</f>
        <v>12438.22</v>
      </c>
    </row>
    <row r="289" spans="1:21" ht="54" x14ac:dyDescent="0.2">
      <c r="A289" s="34" t="s">
        <v>85</v>
      </c>
      <c r="B289" s="33" t="s">
        <v>77</v>
      </c>
      <c r="C289" s="33" t="s">
        <v>84</v>
      </c>
      <c r="D289" s="32" t="s">
        <v>81</v>
      </c>
      <c r="E289" s="31">
        <v>180</v>
      </c>
      <c r="F289" s="30">
        <v>10.36</v>
      </c>
      <c r="G289" s="29" t="s">
        <v>43</v>
      </c>
      <c r="H289" s="28">
        <v>1864.8</v>
      </c>
      <c r="I289" s="29">
        <v>6.67</v>
      </c>
      <c r="J289" s="28">
        <v>12438.22</v>
      </c>
      <c r="R289" s="23">
        <v>0</v>
      </c>
      <c r="S289" s="23">
        <v>0</v>
      </c>
      <c r="T289" s="23">
        <v>0</v>
      </c>
      <c r="U289" s="23">
        <v>0</v>
      </c>
    </row>
    <row r="290" spans="1:21" ht="15" x14ac:dyDescent="0.25">
      <c r="C290" s="27" t="s">
        <v>28</v>
      </c>
      <c r="G290" s="115">
        <v>1864.8</v>
      </c>
      <c r="H290" s="115"/>
      <c r="I290" s="115">
        <v>12438.22</v>
      </c>
      <c r="J290" s="115"/>
      <c r="O290" s="23">
        <f>G290</f>
        <v>1864.8</v>
      </c>
      <c r="P290" s="23">
        <f>I290</f>
        <v>12438.22</v>
      </c>
    </row>
    <row r="291" spans="1:21" ht="42.75" x14ac:dyDescent="0.2">
      <c r="A291" s="34" t="s">
        <v>83</v>
      </c>
      <c r="B291" s="33" t="s">
        <v>77</v>
      </c>
      <c r="C291" s="33" t="s">
        <v>82</v>
      </c>
      <c r="D291" s="32" t="s">
        <v>81</v>
      </c>
      <c r="E291" s="31">
        <v>233</v>
      </c>
      <c r="F291" s="30">
        <v>29.87</v>
      </c>
      <c r="G291" s="29" t="s">
        <v>43</v>
      </c>
      <c r="H291" s="28">
        <v>6959.71</v>
      </c>
      <c r="I291" s="29">
        <v>6.67</v>
      </c>
      <c r="J291" s="28">
        <v>46421.27</v>
      </c>
      <c r="R291" s="23">
        <v>0</v>
      </c>
      <c r="S291" s="23">
        <v>0</v>
      </c>
      <c r="T291" s="23">
        <v>0</v>
      </c>
      <c r="U291" s="23">
        <v>0</v>
      </c>
    </row>
    <row r="292" spans="1:21" ht="15" x14ac:dyDescent="0.25">
      <c r="C292" s="27" t="s">
        <v>28</v>
      </c>
      <c r="G292" s="115">
        <v>6959.71</v>
      </c>
      <c r="H292" s="115"/>
      <c r="I292" s="115">
        <v>46421.27</v>
      </c>
      <c r="J292" s="115"/>
      <c r="O292" s="23">
        <f>G292</f>
        <v>6959.71</v>
      </c>
      <c r="P292" s="23">
        <f>I292</f>
        <v>46421.27</v>
      </c>
    </row>
    <row r="294" spans="1:21" ht="15" x14ac:dyDescent="0.25">
      <c r="A294" s="122" t="s">
        <v>80</v>
      </c>
      <c r="B294" s="122"/>
      <c r="C294" s="122"/>
      <c r="D294" s="122"/>
      <c r="E294" s="122"/>
      <c r="F294" s="122"/>
      <c r="G294" s="115">
        <v>73512.72</v>
      </c>
      <c r="H294" s="115"/>
      <c r="I294" s="115">
        <v>490329.96000000008</v>
      </c>
      <c r="J294" s="115"/>
    </row>
    <row r="298" spans="1:21" ht="16.5" x14ac:dyDescent="0.25">
      <c r="A298" s="123" t="s">
        <v>79</v>
      </c>
      <c r="B298" s="123"/>
      <c r="C298" s="123"/>
      <c r="D298" s="123"/>
      <c r="E298" s="123"/>
      <c r="F298" s="123"/>
      <c r="G298" s="123"/>
      <c r="H298" s="123"/>
      <c r="I298" s="123"/>
      <c r="J298" s="123"/>
    </row>
    <row r="299" spans="1:21" ht="54" x14ac:dyDescent="0.2">
      <c r="A299" s="34" t="s">
        <v>78</v>
      </c>
      <c r="B299" s="33" t="s">
        <v>77</v>
      </c>
      <c r="C299" s="33" t="s">
        <v>441</v>
      </c>
      <c r="D299" s="32" t="s">
        <v>18</v>
      </c>
      <c r="E299" s="31">
        <v>1</v>
      </c>
      <c r="F299" s="30">
        <v>1816501.9</v>
      </c>
      <c r="G299" s="29" t="s">
        <v>43</v>
      </c>
      <c r="H299" s="28">
        <f>F299</f>
        <v>1816501.9</v>
      </c>
      <c r="I299" s="29">
        <v>4.91</v>
      </c>
      <c r="J299" s="28">
        <f>I299*H299</f>
        <v>8919024.3289999999</v>
      </c>
      <c r="M299" s="42"/>
      <c r="R299" s="23">
        <v>0</v>
      </c>
      <c r="S299" s="23">
        <v>0</v>
      </c>
      <c r="T299" s="23">
        <v>0</v>
      </c>
      <c r="U299" s="23">
        <v>0</v>
      </c>
    </row>
    <row r="300" spans="1:21" ht="15" x14ac:dyDescent="0.25">
      <c r="C300" s="27" t="s">
        <v>28</v>
      </c>
      <c r="G300" s="115">
        <f>H299</f>
        <v>1816501.9</v>
      </c>
      <c r="H300" s="115"/>
      <c r="I300" s="115">
        <f>J299</f>
        <v>8919024.3289999999</v>
      </c>
      <c r="J300" s="115"/>
      <c r="O300" s="23">
        <f>G300</f>
        <v>1816501.9</v>
      </c>
      <c r="P300" s="23">
        <f>I300</f>
        <v>8919024.3289999999</v>
      </c>
    </row>
    <row r="301" spans="1:21" ht="14.25" x14ac:dyDescent="0.2">
      <c r="A301" s="34" t="s">
        <v>76</v>
      </c>
      <c r="B301" s="33" t="s">
        <v>43</v>
      </c>
      <c r="C301" s="33" t="s">
        <v>429</v>
      </c>
      <c r="D301" s="32" t="s">
        <v>44</v>
      </c>
      <c r="E301" s="31">
        <v>1</v>
      </c>
      <c r="F301" s="30"/>
      <c r="G301" s="29"/>
      <c r="H301" s="28"/>
      <c r="I301" s="29" t="s">
        <v>43</v>
      </c>
      <c r="J301" s="28"/>
      <c r="R301" s="23">
        <v>0</v>
      </c>
      <c r="S301" s="23">
        <v>0</v>
      </c>
      <c r="T301" s="23">
        <v>0</v>
      </c>
      <c r="U301" s="23">
        <v>0</v>
      </c>
    </row>
    <row r="302" spans="1:21" ht="15" x14ac:dyDescent="0.25">
      <c r="C302" s="27" t="s">
        <v>28</v>
      </c>
      <c r="G302" s="115">
        <v>0</v>
      </c>
      <c r="H302" s="115"/>
      <c r="I302" s="115">
        <v>0</v>
      </c>
      <c r="J302" s="115"/>
      <c r="O302" s="23">
        <f>G302</f>
        <v>0</v>
      </c>
      <c r="P302" s="23">
        <f>I302</f>
        <v>0</v>
      </c>
    </row>
    <row r="303" spans="1:21" ht="14.25" x14ac:dyDescent="0.2">
      <c r="A303" s="34" t="s">
        <v>75</v>
      </c>
      <c r="B303" s="33" t="s">
        <v>43</v>
      </c>
      <c r="C303" s="33" t="s">
        <v>430</v>
      </c>
      <c r="D303" s="32" t="s">
        <v>44</v>
      </c>
      <c r="E303" s="31">
        <v>1</v>
      </c>
      <c r="F303" s="30"/>
      <c r="G303" s="29"/>
      <c r="H303" s="28"/>
      <c r="I303" s="29" t="s">
        <v>43</v>
      </c>
      <c r="J303" s="28"/>
      <c r="R303" s="23">
        <v>0</v>
      </c>
      <c r="S303" s="23">
        <v>0</v>
      </c>
      <c r="T303" s="23">
        <v>0</v>
      </c>
      <c r="U303" s="23">
        <v>0</v>
      </c>
    </row>
    <row r="304" spans="1:21" ht="15" x14ac:dyDescent="0.25">
      <c r="C304" s="27" t="s">
        <v>28</v>
      </c>
      <c r="G304" s="115">
        <v>0</v>
      </c>
      <c r="H304" s="115"/>
      <c r="I304" s="115">
        <v>0</v>
      </c>
      <c r="J304" s="115"/>
      <c r="O304" s="23">
        <f>G304</f>
        <v>0</v>
      </c>
      <c r="P304" s="23">
        <f>I304</f>
        <v>0</v>
      </c>
    </row>
    <row r="305" spans="1:21" ht="14.25" x14ac:dyDescent="0.2">
      <c r="A305" s="34" t="s">
        <v>74</v>
      </c>
      <c r="B305" s="33" t="s">
        <v>43</v>
      </c>
      <c r="C305" s="33" t="s">
        <v>431</v>
      </c>
      <c r="D305" s="32" t="s">
        <v>44</v>
      </c>
      <c r="E305" s="31">
        <v>1</v>
      </c>
      <c r="F305" s="30"/>
      <c r="G305" s="29"/>
      <c r="H305" s="28"/>
      <c r="I305" s="29" t="s">
        <v>43</v>
      </c>
      <c r="J305" s="28"/>
      <c r="R305" s="23">
        <v>0</v>
      </c>
      <c r="S305" s="23">
        <v>0</v>
      </c>
      <c r="T305" s="23">
        <v>0</v>
      </c>
      <c r="U305" s="23">
        <v>0</v>
      </c>
    </row>
    <row r="306" spans="1:21" ht="15" x14ac:dyDescent="0.25">
      <c r="C306" s="27" t="s">
        <v>28</v>
      </c>
      <c r="G306" s="115">
        <v>0</v>
      </c>
      <c r="H306" s="115"/>
      <c r="I306" s="115">
        <v>0</v>
      </c>
      <c r="J306" s="115"/>
      <c r="O306" s="23">
        <f>G306</f>
        <v>0</v>
      </c>
      <c r="P306" s="23">
        <f>I306</f>
        <v>0</v>
      </c>
    </row>
    <row r="307" spans="1:21" ht="28.5" x14ac:dyDescent="0.2">
      <c r="A307" s="34" t="s">
        <v>73</v>
      </c>
      <c r="B307" s="33" t="s">
        <v>43</v>
      </c>
      <c r="C307" s="33" t="s">
        <v>435</v>
      </c>
      <c r="D307" s="32" t="s">
        <v>44</v>
      </c>
      <c r="E307" s="31">
        <v>1</v>
      </c>
      <c r="F307" s="30"/>
      <c r="G307" s="29"/>
      <c r="H307" s="28"/>
      <c r="I307" s="29" t="s">
        <v>43</v>
      </c>
      <c r="J307" s="28"/>
      <c r="R307" s="23">
        <v>0</v>
      </c>
      <c r="S307" s="23">
        <v>0</v>
      </c>
      <c r="T307" s="23">
        <v>0</v>
      </c>
      <c r="U307" s="23">
        <v>0</v>
      </c>
    </row>
    <row r="308" spans="1:21" ht="15" x14ac:dyDescent="0.25">
      <c r="C308" s="27" t="s">
        <v>28</v>
      </c>
      <c r="G308" s="115">
        <v>0</v>
      </c>
      <c r="H308" s="115"/>
      <c r="I308" s="115">
        <v>0</v>
      </c>
      <c r="J308" s="115"/>
      <c r="O308" s="23">
        <f>G308</f>
        <v>0</v>
      </c>
      <c r="P308" s="23">
        <f>I308</f>
        <v>0</v>
      </c>
    </row>
    <row r="309" spans="1:21" ht="28.5" x14ac:dyDescent="0.2">
      <c r="A309" s="34" t="s">
        <v>72</v>
      </c>
      <c r="B309" s="33" t="s">
        <v>43</v>
      </c>
      <c r="C309" s="33" t="s">
        <v>437</v>
      </c>
      <c r="D309" s="32" t="s">
        <v>44</v>
      </c>
      <c r="E309" s="31">
        <v>1</v>
      </c>
      <c r="F309" s="30"/>
      <c r="G309" s="29"/>
      <c r="H309" s="28"/>
      <c r="I309" s="29" t="s">
        <v>43</v>
      </c>
      <c r="J309" s="28"/>
      <c r="R309" s="23">
        <v>0</v>
      </c>
      <c r="S309" s="23">
        <v>0</v>
      </c>
      <c r="T309" s="23">
        <v>0</v>
      </c>
      <c r="U309" s="23">
        <v>0</v>
      </c>
    </row>
    <row r="310" spans="1:21" ht="15" x14ac:dyDescent="0.25">
      <c r="C310" s="27" t="s">
        <v>28</v>
      </c>
      <c r="G310" s="115">
        <v>0</v>
      </c>
      <c r="H310" s="115"/>
      <c r="I310" s="115">
        <v>0</v>
      </c>
      <c r="J310" s="115"/>
      <c r="O310" s="23">
        <f>G310</f>
        <v>0</v>
      </c>
      <c r="P310" s="23">
        <f>I310</f>
        <v>0</v>
      </c>
    </row>
    <row r="311" spans="1:21" ht="28.5" x14ac:dyDescent="0.2">
      <c r="A311" s="34" t="s">
        <v>71</v>
      </c>
      <c r="B311" s="33" t="s">
        <v>43</v>
      </c>
      <c r="C311" s="33" t="s">
        <v>438</v>
      </c>
      <c r="D311" s="32" t="s">
        <v>44</v>
      </c>
      <c r="E311" s="31">
        <v>1</v>
      </c>
      <c r="F311" s="30"/>
      <c r="G311" s="29"/>
      <c r="H311" s="28"/>
      <c r="I311" s="29" t="s">
        <v>43</v>
      </c>
      <c r="J311" s="28"/>
      <c r="R311" s="23">
        <v>0</v>
      </c>
      <c r="S311" s="23">
        <v>0</v>
      </c>
      <c r="T311" s="23">
        <v>0</v>
      </c>
      <c r="U311" s="23">
        <v>0</v>
      </c>
    </row>
    <row r="312" spans="1:21" ht="15" x14ac:dyDescent="0.25">
      <c r="C312" s="27" t="s">
        <v>28</v>
      </c>
      <c r="G312" s="115">
        <v>0</v>
      </c>
      <c r="H312" s="115"/>
      <c r="I312" s="115">
        <v>0</v>
      </c>
      <c r="J312" s="115"/>
      <c r="O312" s="23">
        <f>G312</f>
        <v>0</v>
      </c>
      <c r="P312" s="23">
        <f>I312</f>
        <v>0</v>
      </c>
    </row>
    <row r="313" spans="1:21" ht="28.5" x14ac:dyDescent="0.2">
      <c r="A313" s="34" t="s">
        <v>70</v>
      </c>
      <c r="B313" s="33" t="s">
        <v>43</v>
      </c>
      <c r="C313" s="33" t="s">
        <v>432</v>
      </c>
      <c r="D313" s="32" t="s">
        <v>18</v>
      </c>
      <c r="E313" s="31">
        <v>3</v>
      </c>
      <c r="F313" s="30"/>
      <c r="G313" s="29"/>
      <c r="H313" s="28"/>
      <c r="I313" s="29" t="s">
        <v>43</v>
      </c>
      <c r="J313" s="28"/>
      <c r="R313" s="23">
        <v>0</v>
      </c>
      <c r="S313" s="23">
        <v>0</v>
      </c>
      <c r="T313" s="23">
        <v>0</v>
      </c>
      <c r="U313" s="23">
        <v>0</v>
      </c>
    </row>
    <row r="314" spans="1:21" ht="15" x14ac:dyDescent="0.25">
      <c r="C314" s="27" t="s">
        <v>28</v>
      </c>
      <c r="G314" s="115">
        <v>0</v>
      </c>
      <c r="H314" s="115"/>
      <c r="I314" s="115">
        <v>0</v>
      </c>
      <c r="J314" s="115"/>
      <c r="O314" s="23">
        <f>G314</f>
        <v>0</v>
      </c>
      <c r="P314" s="23">
        <f>I314</f>
        <v>0</v>
      </c>
    </row>
    <row r="315" spans="1:21" ht="28.5" x14ac:dyDescent="0.2">
      <c r="A315" s="34" t="s">
        <v>69</v>
      </c>
      <c r="B315" s="33" t="s">
        <v>43</v>
      </c>
      <c r="C315" s="33" t="s">
        <v>433</v>
      </c>
      <c r="D315" s="32" t="s">
        <v>18</v>
      </c>
      <c r="E315" s="31">
        <v>3</v>
      </c>
      <c r="F315" s="30"/>
      <c r="G315" s="29"/>
      <c r="H315" s="28"/>
      <c r="I315" s="29" t="s">
        <v>43</v>
      </c>
      <c r="J315" s="28"/>
      <c r="R315" s="23">
        <v>0</v>
      </c>
      <c r="S315" s="23">
        <v>0</v>
      </c>
      <c r="T315" s="23">
        <v>0</v>
      </c>
      <c r="U315" s="23">
        <v>0</v>
      </c>
    </row>
    <row r="316" spans="1:21" ht="15" x14ac:dyDescent="0.25">
      <c r="C316" s="27" t="s">
        <v>28</v>
      </c>
      <c r="G316" s="115">
        <v>0</v>
      </c>
      <c r="H316" s="115"/>
      <c r="I316" s="115">
        <v>0</v>
      </c>
      <c r="J316" s="115"/>
      <c r="O316" s="23">
        <f>G316</f>
        <v>0</v>
      </c>
      <c r="P316" s="23">
        <f>I316</f>
        <v>0</v>
      </c>
    </row>
    <row r="317" spans="1:21" ht="28.5" x14ac:dyDescent="0.2">
      <c r="A317" s="34" t="s">
        <v>68</v>
      </c>
      <c r="B317" s="33" t="s">
        <v>43</v>
      </c>
      <c r="C317" s="33" t="s">
        <v>434</v>
      </c>
      <c r="D317" s="32" t="s">
        <v>18</v>
      </c>
      <c r="E317" s="31">
        <v>4</v>
      </c>
      <c r="F317" s="30"/>
      <c r="G317" s="29"/>
      <c r="H317" s="28"/>
      <c r="I317" s="29" t="s">
        <v>43</v>
      </c>
      <c r="J317" s="28"/>
      <c r="R317" s="23">
        <v>0</v>
      </c>
      <c r="S317" s="23">
        <v>0</v>
      </c>
      <c r="T317" s="23">
        <v>0</v>
      </c>
      <c r="U317" s="23">
        <v>0</v>
      </c>
    </row>
    <row r="318" spans="1:21" ht="15" x14ac:dyDescent="0.25">
      <c r="C318" s="27" t="s">
        <v>28</v>
      </c>
      <c r="G318" s="115">
        <v>0</v>
      </c>
      <c r="H318" s="115"/>
      <c r="I318" s="115">
        <v>0</v>
      </c>
      <c r="J318" s="115"/>
      <c r="O318" s="23">
        <f>G318</f>
        <v>0</v>
      </c>
      <c r="P318" s="23">
        <f>I318</f>
        <v>0</v>
      </c>
    </row>
    <row r="319" spans="1:21" ht="28.5" x14ac:dyDescent="0.2">
      <c r="A319" s="34" t="s">
        <v>67</v>
      </c>
      <c r="B319" s="33" t="s">
        <v>43</v>
      </c>
      <c r="C319" s="33" t="s">
        <v>436</v>
      </c>
      <c r="D319" s="32" t="s">
        <v>18</v>
      </c>
      <c r="E319" s="31">
        <v>4</v>
      </c>
      <c r="F319" s="30"/>
      <c r="G319" s="29"/>
      <c r="H319" s="28"/>
      <c r="I319" s="29" t="s">
        <v>43</v>
      </c>
      <c r="J319" s="28"/>
      <c r="R319" s="23">
        <v>0</v>
      </c>
      <c r="S319" s="23">
        <v>0</v>
      </c>
      <c r="T319" s="23">
        <v>0</v>
      </c>
      <c r="U319" s="23">
        <v>0</v>
      </c>
    </row>
    <row r="320" spans="1:21" ht="15" x14ac:dyDescent="0.25">
      <c r="C320" s="27" t="s">
        <v>28</v>
      </c>
      <c r="G320" s="115">
        <v>0</v>
      </c>
      <c r="H320" s="115"/>
      <c r="I320" s="115">
        <v>0</v>
      </c>
      <c r="J320" s="115"/>
      <c r="O320" s="23">
        <f>G320</f>
        <v>0</v>
      </c>
      <c r="P320" s="23">
        <f>I320</f>
        <v>0</v>
      </c>
    </row>
    <row r="321" spans="1:21" ht="28.5" x14ac:dyDescent="0.2">
      <c r="A321" s="34" t="s">
        <v>66</v>
      </c>
      <c r="B321" s="33" t="s">
        <v>43</v>
      </c>
      <c r="C321" s="33" t="s">
        <v>65</v>
      </c>
      <c r="D321" s="32" t="s">
        <v>44</v>
      </c>
      <c r="E321" s="31">
        <v>1</v>
      </c>
      <c r="F321" s="30"/>
      <c r="G321" s="29"/>
      <c r="H321" s="28"/>
      <c r="I321" s="29" t="s">
        <v>43</v>
      </c>
      <c r="J321" s="28"/>
      <c r="R321" s="23">
        <v>0</v>
      </c>
      <c r="S321" s="23">
        <v>0</v>
      </c>
      <c r="T321" s="23">
        <v>0</v>
      </c>
      <c r="U321" s="23">
        <v>0</v>
      </c>
    </row>
    <row r="322" spans="1:21" ht="15" x14ac:dyDescent="0.25">
      <c r="C322" s="27" t="s">
        <v>28</v>
      </c>
      <c r="G322" s="115">
        <v>0</v>
      </c>
      <c r="H322" s="115"/>
      <c r="I322" s="115">
        <v>0</v>
      </c>
      <c r="J322" s="115"/>
      <c r="O322" s="23">
        <f>G322</f>
        <v>0</v>
      </c>
      <c r="P322" s="23">
        <f>I322</f>
        <v>0</v>
      </c>
    </row>
    <row r="323" spans="1:21" ht="42.75" x14ac:dyDescent="0.2">
      <c r="A323" s="34" t="s">
        <v>64</v>
      </c>
      <c r="B323" s="33" t="s">
        <v>43</v>
      </c>
      <c r="C323" s="33" t="s">
        <v>63</v>
      </c>
      <c r="D323" s="32" t="s">
        <v>44</v>
      </c>
      <c r="E323" s="31">
        <v>1</v>
      </c>
      <c r="F323" s="30"/>
      <c r="G323" s="29"/>
      <c r="H323" s="28"/>
      <c r="I323" s="29" t="s">
        <v>43</v>
      </c>
      <c r="J323" s="28"/>
      <c r="R323" s="23">
        <v>0</v>
      </c>
      <c r="S323" s="23">
        <v>0</v>
      </c>
      <c r="T323" s="23">
        <v>0</v>
      </c>
      <c r="U323" s="23">
        <v>0</v>
      </c>
    </row>
    <row r="324" spans="1:21" ht="15" x14ac:dyDescent="0.25">
      <c r="C324" s="27" t="s">
        <v>28</v>
      </c>
      <c r="G324" s="115">
        <v>0</v>
      </c>
      <c r="H324" s="115"/>
      <c r="I324" s="115">
        <v>0</v>
      </c>
      <c r="J324" s="115"/>
      <c r="O324" s="23">
        <f>G324</f>
        <v>0</v>
      </c>
      <c r="P324" s="23">
        <f>I324</f>
        <v>0</v>
      </c>
    </row>
    <row r="325" spans="1:21" ht="42.75" x14ac:dyDescent="0.2">
      <c r="A325" s="34" t="s">
        <v>62</v>
      </c>
      <c r="B325" s="33" t="s">
        <v>43</v>
      </c>
      <c r="C325" s="33" t="s">
        <v>61</v>
      </c>
      <c r="D325" s="32" t="s">
        <v>44</v>
      </c>
      <c r="E325" s="31">
        <v>1</v>
      </c>
      <c r="F325" s="30"/>
      <c r="G325" s="29"/>
      <c r="H325" s="28"/>
      <c r="I325" s="29" t="s">
        <v>43</v>
      </c>
      <c r="J325" s="28"/>
      <c r="R325" s="23">
        <v>0</v>
      </c>
      <c r="S325" s="23">
        <v>0</v>
      </c>
      <c r="T325" s="23">
        <v>0</v>
      </c>
      <c r="U325" s="23">
        <v>0</v>
      </c>
    </row>
    <row r="326" spans="1:21" ht="15" x14ac:dyDescent="0.25">
      <c r="C326" s="27" t="s">
        <v>28</v>
      </c>
      <c r="G326" s="115">
        <v>0</v>
      </c>
      <c r="H326" s="115"/>
      <c r="I326" s="115">
        <v>0</v>
      </c>
      <c r="J326" s="115"/>
      <c r="O326" s="23">
        <f>G326</f>
        <v>0</v>
      </c>
      <c r="P326" s="23">
        <f>I326</f>
        <v>0</v>
      </c>
    </row>
    <row r="327" spans="1:21" ht="42.75" x14ac:dyDescent="0.2">
      <c r="A327" s="34" t="s">
        <v>60</v>
      </c>
      <c r="B327" s="33" t="s">
        <v>43</v>
      </c>
      <c r="C327" s="33" t="s">
        <v>59</v>
      </c>
      <c r="D327" s="32" t="s">
        <v>44</v>
      </c>
      <c r="E327" s="31">
        <v>1</v>
      </c>
      <c r="F327" s="30"/>
      <c r="G327" s="29"/>
      <c r="H327" s="28"/>
      <c r="I327" s="29" t="s">
        <v>43</v>
      </c>
      <c r="J327" s="28"/>
      <c r="R327" s="23">
        <v>0</v>
      </c>
      <c r="S327" s="23">
        <v>0</v>
      </c>
      <c r="T327" s="23">
        <v>0</v>
      </c>
      <c r="U327" s="23">
        <v>0</v>
      </c>
    </row>
    <row r="328" spans="1:21" ht="15" x14ac:dyDescent="0.25">
      <c r="C328" s="27" t="s">
        <v>28</v>
      </c>
      <c r="G328" s="115">
        <v>0</v>
      </c>
      <c r="H328" s="115"/>
      <c r="I328" s="115">
        <v>0</v>
      </c>
      <c r="J328" s="115"/>
      <c r="O328" s="23">
        <f>G328</f>
        <v>0</v>
      </c>
      <c r="P328" s="23">
        <f>I328</f>
        <v>0</v>
      </c>
    </row>
    <row r="329" spans="1:21" ht="28.5" x14ac:dyDescent="0.2">
      <c r="A329" s="34" t="s">
        <v>58</v>
      </c>
      <c r="B329" s="33" t="s">
        <v>43</v>
      </c>
      <c r="C329" s="33" t="s">
        <v>57</v>
      </c>
      <c r="D329" s="32" t="s">
        <v>44</v>
      </c>
      <c r="E329" s="31">
        <v>1</v>
      </c>
      <c r="F329" s="30"/>
      <c r="G329" s="29"/>
      <c r="H329" s="28"/>
      <c r="I329" s="29" t="s">
        <v>43</v>
      </c>
      <c r="J329" s="28"/>
      <c r="R329" s="23">
        <v>0</v>
      </c>
      <c r="S329" s="23">
        <v>0</v>
      </c>
      <c r="T329" s="23">
        <v>0</v>
      </c>
      <c r="U329" s="23">
        <v>0</v>
      </c>
    </row>
    <row r="330" spans="1:21" ht="15" x14ac:dyDescent="0.25">
      <c r="C330" s="27" t="s">
        <v>28</v>
      </c>
      <c r="G330" s="115">
        <v>0</v>
      </c>
      <c r="H330" s="115"/>
      <c r="I330" s="115">
        <v>0</v>
      </c>
      <c r="J330" s="115"/>
      <c r="O330" s="23">
        <f>G330</f>
        <v>0</v>
      </c>
      <c r="P330" s="23">
        <f>I330</f>
        <v>0</v>
      </c>
    </row>
    <row r="331" spans="1:21" ht="28.5" x14ac:dyDescent="0.2">
      <c r="A331" s="34" t="s">
        <v>56</v>
      </c>
      <c r="B331" s="33" t="s">
        <v>43</v>
      </c>
      <c r="C331" s="33" t="s">
        <v>55</v>
      </c>
      <c r="D331" s="32" t="s">
        <v>44</v>
      </c>
      <c r="E331" s="31">
        <v>1</v>
      </c>
      <c r="F331" s="30"/>
      <c r="G331" s="29"/>
      <c r="H331" s="28"/>
      <c r="I331" s="29" t="s">
        <v>43</v>
      </c>
      <c r="J331" s="28"/>
      <c r="R331" s="23">
        <v>0</v>
      </c>
      <c r="S331" s="23">
        <v>0</v>
      </c>
      <c r="T331" s="23">
        <v>0</v>
      </c>
      <c r="U331" s="23">
        <v>0</v>
      </c>
    </row>
    <row r="332" spans="1:21" ht="15" x14ac:dyDescent="0.25">
      <c r="C332" s="27" t="s">
        <v>28</v>
      </c>
      <c r="G332" s="115">
        <v>0</v>
      </c>
      <c r="H332" s="115"/>
      <c r="I332" s="115">
        <v>0</v>
      </c>
      <c r="J332" s="115"/>
      <c r="O332" s="23">
        <f>G332</f>
        <v>0</v>
      </c>
      <c r="P332" s="23">
        <f>I332</f>
        <v>0</v>
      </c>
    </row>
    <row r="333" spans="1:21" ht="28.5" x14ac:dyDescent="0.2">
      <c r="A333" s="34" t="s">
        <v>54</v>
      </c>
      <c r="B333" s="33" t="s">
        <v>43</v>
      </c>
      <c r="C333" s="110" t="s">
        <v>440</v>
      </c>
      <c r="D333" s="32" t="s">
        <v>44</v>
      </c>
      <c r="E333" s="31">
        <v>4</v>
      </c>
      <c r="F333" s="30"/>
      <c r="G333" s="29"/>
      <c r="H333" s="28"/>
      <c r="I333" s="29" t="s">
        <v>43</v>
      </c>
      <c r="J333" s="28"/>
      <c r="R333" s="23">
        <v>0</v>
      </c>
      <c r="S333" s="23">
        <v>0</v>
      </c>
      <c r="T333" s="23">
        <v>0</v>
      </c>
      <c r="U333" s="23">
        <v>0</v>
      </c>
    </row>
    <row r="334" spans="1:21" ht="15" x14ac:dyDescent="0.25">
      <c r="C334" s="27" t="s">
        <v>28</v>
      </c>
      <c r="G334" s="115">
        <v>0</v>
      </c>
      <c r="H334" s="115"/>
      <c r="I334" s="115">
        <v>0</v>
      </c>
      <c r="J334" s="115"/>
      <c r="O334" s="23">
        <f>G334</f>
        <v>0</v>
      </c>
      <c r="P334" s="23">
        <f>I334</f>
        <v>0</v>
      </c>
    </row>
    <row r="335" spans="1:21" ht="28.5" x14ac:dyDescent="0.2">
      <c r="A335" s="34" t="s">
        <v>53</v>
      </c>
      <c r="B335" s="33" t="s">
        <v>43</v>
      </c>
      <c r="C335" s="110" t="s">
        <v>439</v>
      </c>
      <c r="D335" s="32" t="s">
        <v>44</v>
      </c>
      <c r="E335" s="31">
        <v>1</v>
      </c>
      <c r="F335" s="30"/>
      <c r="G335" s="29"/>
      <c r="H335" s="28"/>
      <c r="I335" s="29" t="s">
        <v>43</v>
      </c>
      <c r="J335" s="28"/>
      <c r="R335" s="23">
        <v>0</v>
      </c>
      <c r="S335" s="23">
        <v>0</v>
      </c>
      <c r="T335" s="23">
        <v>0</v>
      </c>
      <c r="U335" s="23">
        <v>0</v>
      </c>
    </row>
    <row r="336" spans="1:21" ht="15" x14ac:dyDescent="0.25">
      <c r="C336" s="27" t="s">
        <v>28</v>
      </c>
      <c r="G336" s="115">
        <v>0</v>
      </c>
      <c r="H336" s="115"/>
      <c r="I336" s="115">
        <v>0</v>
      </c>
      <c r="J336" s="115"/>
      <c r="O336" s="23">
        <f>G336</f>
        <v>0</v>
      </c>
      <c r="P336" s="23">
        <f>I336</f>
        <v>0</v>
      </c>
    </row>
    <row r="337" spans="1:21" ht="42.75" x14ac:dyDescent="0.2">
      <c r="A337" s="34" t="s">
        <v>52</v>
      </c>
      <c r="B337" s="33" t="s">
        <v>43</v>
      </c>
      <c r="C337" s="33" t="s">
        <v>51</v>
      </c>
      <c r="D337" s="32" t="s">
        <v>44</v>
      </c>
      <c r="E337" s="31">
        <v>1</v>
      </c>
      <c r="F337" s="30"/>
      <c r="G337" s="29"/>
      <c r="H337" s="28"/>
      <c r="I337" s="29" t="s">
        <v>43</v>
      </c>
      <c r="J337" s="28"/>
      <c r="R337" s="23">
        <v>0</v>
      </c>
      <c r="S337" s="23">
        <v>0</v>
      </c>
      <c r="T337" s="23">
        <v>0</v>
      </c>
      <c r="U337" s="23">
        <v>0</v>
      </c>
    </row>
    <row r="338" spans="1:21" ht="15" x14ac:dyDescent="0.25">
      <c r="C338" s="27" t="s">
        <v>28</v>
      </c>
      <c r="G338" s="115">
        <v>0</v>
      </c>
      <c r="H338" s="115"/>
      <c r="I338" s="115">
        <v>0</v>
      </c>
      <c r="J338" s="115"/>
      <c r="O338" s="23">
        <f>G338</f>
        <v>0</v>
      </c>
      <c r="P338" s="23">
        <f>I338</f>
        <v>0</v>
      </c>
    </row>
    <row r="339" spans="1:21" ht="28.5" x14ac:dyDescent="0.2">
      <c r="A339" s="34" t="s">
        <v>50</v>
      </c>
      <c r="B339" s="33" t="s">
        <v>43</v>
      </c>
      <c r="C339" s="33" t="s">
        <v>49</v>
      </c>
      <c r="D339" s="32" t="s">
        <v>44</v>
      </c>
      <c r="E339" s="31">
        <v>1</v>
      </c>
      <c r="F339" s="30"/>
      <c r="G339" s="29"/>
      <c r="H339" s="28"/>
      <c r="I339" s="29" t="s">
        <v>43</v>
      </c>
      <c r="J339" s="28"/>
      <c r="R339" s="23">
        <v>0</v>
      </c>
      <c r="S339" s="23">
        <v>0</v>
      </c>
      <c r="T339" s="23">
        <v>0</v>
      </c>
      <c r="U339" s="23">
        <v>0</v>
      </c>
    </row>
    <row r="340" spans="1:21" ht="15" x14ac:dyDescent="0.25">
      <c r="C340" s="27" t="s">
        <v>28</v>
      </c>
      <c r="G340" s="115">
        <v>0</v>
      </c>
      <c r="H340" s="115"/>
      <c r="I340" s="115">
        <v>0</v>
      </c>
      <c r="J340" s="115"/>
      <c r="O340" s="23">
        <f>G340</f>
        <v>0</v>
      </c>
      <c r="P340" s="23">
        <f>I340</f>
        <v>0</v>
      </c>
    </row>
    <row r="341" spans="1:21" ht="28.5" x14ac:dyDescent="0.2">
      <c r="A341" s="34" t="s">
        <v>48</v>
      </c>
      <c r="B341" s="33" t="s">
        <v>43</v>
      </c>
      <c r="C341" s="33" t="s">
        <v>47</v>
      </c>
      <c r="D341" s="32" t="s">
        <v>44</v>
      </c>
      <c r="E341" s="31">
        <v>1</v>
      </c>
      <c r="F341" s="30"/>
      <c r="G341" s="29"/>
      <c r="H341" s="28"/>
      <c r="I341" s="29" t="s">
        <v>43</v>
      </c>
      <c r="J341" s="28"/>
      <c r="R341" s="23">
        <v>0</v>
      </c>
      <c r="S341" s="23">
        <v>0</v>
      </c>
      <c r="T341" s="23">
        <v>0</v>
      </c>
      <c r="U341" s="23">
        <v>0</v>
      </c>
    </row>
    <row r="342" spans="1:21" ht="15" x14ac:dyDescent="0.25">
      <c r="C342" s="27" t="s">
        <v>28</v>
      </c>
      <c r="G342" s="115">
        <v>0</v>
      </c>
      <c r="H342" s="115"/>
      <c r="I342" s="115">
        <v>0</v>
      </c>
      <c r="J342" s="115"/>
      <c r="O342" s="23">
        <f>G342</f>
        <v>0</v>
      </c>
      <c r="P342" s="23">
        <f>I342</f>
        <v>0</v>
      </c>
    </row>
    <row r="343" spans="1:21" ht="28.5" x14ac:dyDescent="0.2">
      <c r="A343" s="34" t="s">
        <v>46</v>
      </c>
      <c r="B343" s="33" t="s">
        <v>43</v>
      </c>
      <c r="C343" s="33" t="s">
        <v>45</v>
      </c>
      <c r="D343" s="32" t="s">
        <v>44</v>
      </c>
      <c r="E343" s="31">
        <v>1</v>
      </c>
      <c r="F343" s="30"/>
      <c r="G343" s="29"/>
      <c r="H343" s="28"/>
      <c r="I343" s="29" t="s">
        <v>43</v>
      </c>
      <c r="J343" s="28"/>
      <c r="R343" s="23">
        <v>0</v>
      </c>
      <c r="S343" s="23">
        <v>0</v>
      </c>
      <c r="T343" s="23">
        <v>0</v>
      </c>
      <c r="U343" s="23">
        <v>0</v>
      </c>
    </row>
    <row r="344" spans="1:21" ht="15" x14ac:dyDescent="0.25">
      <c r="C344" s="27" t="s">
        <v>28</v>
      </c>
      <c r="G344" s="115">
        <v>0</v>
      </c>
      <c r="H344" s="115"/>
      <c r="I344" s="115">
        <v>0</v>
      </c>
      <c r="J344" s="115"/>
      <c r="O344" s="23">
        <f>G344</f>
        <v>0</v>
      </c>
      <c r="P344" s="23">
        <f>I344</f>
        <v>0</v>
      </c>
    </row>
    <row r="346" spans="1:21" ht="15" x14ac:dyDescent="0.25">
      <c r="A346" s="122" t="s">
        <v>42</v>
      </c>
      <c r="B346" s="122"/>
      <c r="C346" s="122"/>
      <c r="D346" s="122"/>
      <c r="E346" s="122"/>
      <c r="F346" s="122"/>
      <c r="G346" s="115">
        <f>G300</f>
        <v>1816501.9</v>
      </c>
      <c r="H346" s="115"/>
      <c r="I346" s="115">
        <f>I300</f>
        <v>8919024.3289999999</v>
      </c>
      <c r="J346" s="115"/>
    </row>
    <row r="350" spans="1:21" ht="16.5" x14ac:dyDescent="0.25">
      <c r="A350" s="123" t="s">
        <v>41</v>
      </c>
      <c r="B350" s="123"/>
      <c r="C350" s="123"/>
      <c r="D350" s="123"/>
      <c r="E350" s="123"/>
      <c r="F350" s="123"/>
      <c r="G350" s="123"/>
      <c r="H350" s="123"/>
      <c r="I350" s="123"/>
      <c r="J350" s="123"/>
    </row>
    <row r="351" spans="1:21" ht="85.5" x14ac:dyDescent="0.2">
      <c r="A351" s="41" t="s">
        <v>40</v>
      </c>
      <c r="B351" s="40" t="s">
        <v>39</v>
      </c>
      <c r="C351" s="40" t="s">
        <v>38</v>
      </c>
      <c r="D351" s="39" t="s">
        <v>37</v>
      </c>
      <c r="E351" s="38">
        <v>1</v>
      </c>
      <c r="F351" s="37"/>
      <c r="G351" s="36"/>
      <c r="H351" s="35"/>
      <c r="I351" s="36" t="s">
        <v>36</v>
      </c>
      <c r="J351" s="35"/>
      <c r="R351" s="23">
        <v>18425.41</v>
      </c>
      <c r="S351" s="23">
        <v>169145.21</v>
      </c>
      <c r="T351" s="23">
        <v>11338.71</v>
      </c>
      <c r="U351" s="23">
        <v>104089.36</v>
      </c>
    </row>
    <row r="352" spans="1:21" ht="14.25" x14ac:dyDescent="0.2">
      <c r="A352" s="41"/>
      <c r="B352" s="40"/>
      <c r="C352" s="40" t="s">
        <v>35</v>
      </c>
      <c r="D352" s="39"/>
      <c r="E352" s="38"/>
      <c r="F352" s="37">
        <v>35433.47</v>
      </c>
      <c r="G352" s="36" t="s">
        <v>29</v>
      </c>
      <c r="H352" s="35">
        <v>28346.78</v>
      </c>
      <c r="I352" s="36">
        <v>9.18</v>
      </c>
      <c r="J352" s="35">
        <v>260223.4</v>
      </c>
      <c r="Q352" s="23">
        <v>28346.78</v>
      </c>
    </row>
    <row r="353" spans="1:16" ht="14.25" x14ac:dyDescent="0.2">
      <c r="A353" s="41"/>
      <c r="B353" s="40"/>
      <c r="C353" s="40" t="s">
        <v>34</v>
      </c>
      <c r="D353" s="39" t="s">
        <v>32</v>
      </c>
      <c r="E353" s="38">
        <v>65</v>
      </c>
      <c r="F353" s="37"/>
      <c r="G353" s="36"/>
      <c r="H353" s="35">
        <v>18425.41</v>
      </c>
      <c r="I353" s="36">
        <v>65</v>
      </c>
      <c r="J353" s="35">
        <v>169145.21</v>
      </c>
    </row>
    <row r="354" spans="1:16" ht="14.25" x14ac:dyDescent="0.2">
      <c r="A354" s="41"/>
      <c r="B354" s="40"/>
      <c r="C354" s="40" t="s">
        <v>33</v>
      </c>
      <c r="D354" s="39" t="s">
        <v>32</v>
      </c>
      <c r="E354" s="38">
        <v>40</v>
      </c>
      <c r="F354" s="37"/>
      <c r="G354" s="36"/>
      <c r="H354" s="35">
        <v>11338.71</v>
      </c>
      <c r="I354" s="36">
        <v>40</v>
      </c>
      <c r="J354" s="35">
        <v>104089.36</v>
      </c>
    </row>
    <row r="355" spans="1:16" ht="14.25" x14ac:dyDescent="0.2">
      <c r="A355" s="34"/>
      <c r="B355" s="33"/>
      <c r="C355" s="33" t="s">
        <v>31</v>
      </c>
      <c r="D355" s="32" t="s">
        <v>30</v>
      </c>
      <c r="E355" s="31">
        <v>1263</v>
      </c>
      <c r="F355" s="30"/>
      <c r="G355" s="29" t="s">
        <v>29</v>
      </c>
      <c r="H355" s="28">
        <v>1010.4000000000001</v>
      </c>
      <c r="I355" s="29"/>
      <c r="J355" s="28"/>
    </row>
    <row r="356" spans="1:16" ht="15" x14ac:dyDescent="0.25">
      <c r="C356" s="27" t="s">
        <v>28</v>
      </c>
      <c r="G356" s="115">
        <v>58110.899999999994</v>
      </c>
      <c r="H356" s="115"/>
      <c r="I356" s="115">
        <v>533457.97</v>
      </c>
      <c r="J356" s="115"/>
      <c r="O356" s="26">
        <f>G356</f>
        <v>58110.899999999994</v>
      </c>
      <c r="P356" s="26">
        <f>I356</f>
        <v>533457.97</v>
      </c>
    </row>
    <row r="358" spans="1:16" ht="15" x14ac:dyDescent="0.25">
      <c r="A358" s="122" t="s">
        <v>27</v>
      </c>
      <c r="B358" s="122"/>
      <c r="C358" s="122"/>
      <c r="D358" s="122"/>
      <c r="E358" s="122"/>
      <c r="F358" s="122"/>
      <c r="G358" s="115">
        <v>58110.899999999994</v>
      </c>
      <c r="H358" s="115"/>
      <c r="I358" s="115">
        <v>533457.97</v>
      </c>
      <c r="J358" s="115"/>
    </row>
    <row r="362" spans="1:16" ht="15" x14ac:dyDescent="0.25">
      <c r="A362" s="122" t="s">
        <v>26</v>
      </c>
      <c r="B362" s="122"/>
      <c r="C362" s="122"/>
      <c r="D362" s="122"/>
      <c r="E362" s="122"/>
      <c r="F362" s="122"/>
      <c r="G362" s="115"/>
      <c r="H362" s="115"/>
      <c r="I362" s="115">
        <f>SUM(I358,I346,I294,I187,I36)</f>
        <v>10301999.989000002</v>
      </c>
      <c r="J362" s="115"/>
    </row>
    <row r="367" spans="1:16" ht="14.25" x14ac:dyDescent="0.2">
      <c r="A367" s="129" t="s">
        <v>25</v>
      </c>
      <c r="B367" s="129"/>
      <c r="C367" s="25" t="s">
        <v>23</v>
      </c>
      <c r="D367" s="25"/>
      <c r="E367" s="25"/>
      <c r="F367" s="25"/>
      <c r="G367" s="25"/>
      <c r="H367" s="24" t="s">
        <v>23</v>
      </c>
      <c r="I367" s="24"/>
      <c r="J367" s="24"/>
    </row>
    <row r="368" spans="1:16" ht="14.25" x14ac:dyDescent="0.2">
      <c r="A368" s="24"/>
      <c r="B368" s="24"/>
      <c r="C368" s="117" t="s">
        <v>22</v>
      </c>
      <c r="D368" s="117"/>
      <c r="E368" s="117"/>
      <c r="F368" s="117"/>
      <c r="G368" s="117"/>
      <c r="H368" s="24"/>
      <c r="I368" s="24"/>
      <c r="J368" s="24"/>
    </row>
    <row r="369" spans="1:10" ht="14.25" x14ac:dyDescent="0.2">
      <c r="A369" s="24"/>
      <c r="B369" s="24"/>
      <c r="C369" s="24"/>
      <c r="D369" s="24"/>
      <c r="E369" s="24"/>
      <c r="F369" s="24"/>
      <c r="G369" s="24"/>
      <c r="H369" s="24"/>
      <c r="I369" s="24"/>
      <c r="J369" s="24"/>
    </row>
    <row r="370" spans="1:10" ht="14.25" x14ac:dyDescent="0.2">
      <c r="A370" s="129" t="s">
        <v>24</v>
      </c>
      <c r="B370" s="129"/>
      <c r="C370" s="25" t="s">
        <v>23</v>
      </c>
      <c r="D370" s="25"/>
      <c r="E370" s="25"/>
      <c r="F370" s="25"/>
      <c r="G370" s="25"/>
      <c r="H370" s="24" t="s">
        <v>23</v>
      </c>
      <c r="I370" s="24"/>
      <c r="J370" s="24"/>
    </row>
    <row r="371" spans="1:10" ht="14.25" x14ac:dyDescent="0.2">
      <c r="A371" s="24"/>
      <c r="B371" s="24"/>
      <c r="C371" s="117" t="s">
        <v>22</v>
      </c>
      <c r="D371" s="117"/>
      <c r="E371" s="117"/>
      <c r="F371" s="117"/>
      <c r="G371" s="117"/>
      <c r="H371" s="24"/>
      <c r="I371" s="24"/>
      <c r="J371" s="24"/>
    </row>
  </sheetData>
  <mergeCells count="215">
    <mergeCell ref="A367:B367"/>
    <mergeCell ref="C368:G368"/>
    <mergeCell ref="A370:B370"/>
    <mergeCell ref="C371:G371"/>
    <mergeCell ref="A362:F362"/>
    <mergeCell ref="I362:J362"/>
    <mergeCell ref="G362:H362"/>
    <mergeCell ref="I344:J344"/>
    <mergeCell ref="G344:H344"/>
    <mergeCell ref="A346:F346"/>
    <mergeCell ref="I346:J346"/>
    <mergeCell ref="G346:H346"/>
    <mergeCell ref="A350:J350"/>
    <mergeCell ref="I356:J356"/>
    <mergeCell ref="G356:H356"/>
    <mergeCell ref="A358:F358"/>
    <mergeCell ref="I358:J358"/>
    <mergeCell ref="G358:H358"/>
    <mergeCell ref="I334:J334"/>
    <mergeCell ref="G334:H334"/>
    <mergeCell ref="I336:J336"/>
    <mergeCell ref="G336:H336"/>
    <mergeCell ref="I338:J338"/>
    <mergeCell ref="G338:H338"/>
    <mergeCell ref="I340:J340"/>
    <mergeCell ref="G340:H340"/>
    <mergeCell ref="I342:J342"/>
    <mergeCell ref="G342:H342"/>
    <mergeCell ref="I324:J324"/>
    <mergeCell ref="G324:H324"/>
    <mergeCell ref="I326:J326"/>
    <mergeCell ref="G326:H326"/>
    <mergeCell ref="I328:J328"/>
    <mergeCell ref="G328:H328"/>
    <mergeCell ref="I330:J330"/>
    <mergeCell ref="G330:H330"/>
    <mergeCell ref="I332:J332"/>
    <mergeCell ref="G332:H332"/>
    <mergeCell ref="I314:J314"/>
    <mergeCell ref="G314:H314"/>
    <mergeCell ref="I316:J316"/>
    <mergeCell ref="G316:H316"/>
    <mergeCell ref="I318:J318"/>
    <mergeCell ref="G318:H318"/>
    <mergeCell ref="I320:J320"/>
    <mergeCell ref="G320:H320"/>
    <mergeCell ref="I322:J322"/>
    <mergeCell ref="G322:H322"/>
    <mergeCell ref="I304:J304"/>
    <mergeCell ref="G304:H304"/>
    <mergeCell ref="I306:J306"/>
    <mergeCell ref="G306:H306"/>
    <mergeCell ref="I308:J308"/>
    <mergeCell ref="G308:H308"/>
    <mergeCell ref="I310:J310"/>
    <mergeCell ref="G310:H310"/>
    <mergeCell ref="I312:J312"/>
    <mergeCell ref="G312:H312"/>
    <mergeCell ref="I292:J292"/>
    <mergeCell ref="G292:H292"/>
    <mergeCell ref="A294:F294"/>
    <mergeCell ref="I294:J294"/>
    <mergeCell ref="G294:H294"/>
    <mergeCell ref="A298:J298"/>
    <mergeCell ref="I300:J300"/>
    <mergeCell ref="G300:H300"/>
    <mergeCell ref="I302:J302"/>
    <mergeCell ref="G302:H302"/>
    <mergeCell ref="I282:J282"/>
    <mergeCell ref="G282:H282"/>
    <mergeCell ref="I284:J284"/>
    <mergeCell ref="G284:H284"/>
    <mergeCell ref="I286:J286"/>
    <mergeCell ref="G286:H286"/>
    <mergeCell ref="I288:J288"/>
    <mergeCell ref="G288:H288"/>
    <mergeCell ref="I290:J290"/>
    <mergeCell ref="G290:H290"/>
    <mergeCell ref="I268:J268"/>
    <mergeCell ref="G268:H268"/>
    <mergeCell ref="I271:J271"/>
    <mergeCell ref="G271:H271"/>
    <mergeCell ref="I274:J274"/>
    <mergeCell ref="G274:H274"/>
    <mergeCell ref="I277:J277"/>
    <mergeCell ref="G277:H277"/>
    <mergeCell ref="I280:J280"/>
    <mergeCell ref="G280:H280"/>
    <mergeCell ref="I253:J253"/>
    <mergeCell ref="G253:H253"/>
    <mergeCell ref="I256:J256"/>
    <mergeCell ref="G256:H256"/>
    <mergeCell ref="I259:J259"/>
    <mergeCell ref="G259:H259"/>
    <mergeCell ref="I262:J262"/>
    <mergeCell ref="G262:H262"/>
    <mergeCell ref="I265:J265"/>
    <mergeCell ref="G265:H265"/>
    <mergeCell ref="I239:J239"/>
    <mergeCell ref="G239:H239"/>
    <mergeCell ref="I241:J241"/>
    <mergeCell ref="G241:H241"/>
    <mergeCell ref="I244:J244"/>
    <mergeCell ref="G244:H244"/>
    <mergeCell ref="I247:J247"/>
    <mergeCell ref="G247:H247"/>
    <mergeCell ref="I250:J250"/>
    <mergeCell ref="G250:H250"/>
    <mergeCell ref="I225:J225"/>
    <mergeCell ref="G225:H225"/>
    <mergeCell ref="I228:J228"/>
    <mergeCell ref="G228:H228"/>
    <mergeCell ref="I231:J231"/>
    <mergeCell ref="G231:H231"/>
    <mergeCell ref="I234:J234"/>
    <mergeCell ref="G234:H234"/>
    <mergeCell ref="I236:J236"/>
    <mergeCell ref="G236:H236"/>
    <mergeCell ref="I210:J210"/>
    <mergeCell ref="G210:H210"/>
    <mergeCell ref="I213:J213"/>
    <mergeCell ref="G213:H213"/>
    <mergeCell ref="I216:J216"/>
    <mergeCell ref="G216:H216"/>
    <mergeCell ref="I219:J219"/>
    <mergeCell ref="G219:H219"/>
    <mergeCell ref="I222:J222"/>
    <mergeCell ref="G222:H222"/>
    <mergeCell ref="C202:H202"/>
    <mergeCell ref="I202:J202"/>
    <mergeCell ref="C203:H203"/>
    <mergeCell ref="I203:J203"/>
    <mergeCell ref="C204:H204"/>
    <mergeCell ref="I204:J204"/>
    <mergeCell ref="A206:J206"/>
    <mergeCell ref="I208:J208"/>
    <mergeCell ref="G208:H208"/>
    <mergeCell ref="C197:H197"/>
    <mergeCell ref="I197:J197"/>
    <mergeCell ref="C198:H198"/>
    <mergeCell ref="I198:J198"/>
    <mergeCell ref="C199:H199"/>
    <mergeCell ref="I199:J199"/>
    <mergeCell ref="C200:H200"/>
    <mergeCell ref="I200:J200"/>
    <mergeCell ref="C201:H201"/>
    <mergeCell ref="I201:J201"/>
    <mergeCell ref="C192:H192"/>
    <mergeCell ref="I192:J192"/>
    <mergeCell ref="C193:H193"/>
    <mergeCell ref="I193:J193"/>
    <mergeCell ref="C194:H194"/>
    <mergeCell ref="I194:J194"/>
    <mergeCell ref="C195:H195"/>
    <mergeCell ref="I195:J195"/>
    <mergeCell ref="C196:H196"/>
    <mergeCell ref="I196:J196"/>
    <mergeCell ref="I185:J185"/>
    <mergeCell ref="G185:H185"/>
    <mergeCell ref="A187:F187"/>
    <mergeCell ref="I187:J187"/>
    <mergeCell ref="G187:H187"/>
    <mergeCell ref="C190:H190"/>
    <mergeCell ref="I190:J190"/>
    <mergeCell ref="C191:H191"/>
    <mergeCell ref="I191:J191"/>
    <mergeCell ref="I138:J138"/>
    <mergeCell ref="G138:H138"/>
    <mergeCell ref="I148:J148"/>
    <mergeCell ref="G148:H148"/>
    <mergeCell ref="I158:J158"/>
    <mergeCell ref="G158:H158"/>
    <mergeCell ref="I167:J167"/>
    <mergeCell ref="G167:H167"/>
    <mergeCell ref="I177:J177"/>
    <mergeCell ref="G177:H177"/>
    <mergeCell ref="I91:J91"/>
    <mergeCell ref="G91:H91"/>
    <mergeCell ref="I101:J101"/>
    <mergeCell ref="G101:H101"/>
    <mergeCell ref="I110:J110"/>
    <mergeCell ref="G110:H110"/>
    <mergeCell ref="I119:J119"/>
    <mergeCell ref="G119:H119"/>
    <mergeCell ref="I129:J129"/>
    <mergeCell ref="G129:H129"/>
    <mergeCell ref="I49:J49"/>
    <mergeCell ref="G49:H49"/>
    <mergeCell ref="I58:J58"/>
    <mergeCell ref="G58:H58"/>
    <mergeCell ref="I66:J66"/>
    <mergeCell ref="G66:H66"/>
    <mergeCell ref="I75:J75"/>
    <mergeCell ref="G75:H75"/>
    <mergeCell ref="I82:J82"/>
    <mergeCell ref="G82:H82"/>
    <mergeCell ref="A40:J40"/>
    <mergeCell ref="A12:J12"/>
    <mergeCell ref="A14:J14"/>
    <mergeCell ref="E18:G18"/>
    <mergeCell ref="E19:G19"/>
    <mergeCell ref="E20:G20"/>
    <mergeCell ref="A26:J26"/>
    <mergeCell ref="I34:J34"/>
    <mergeCell ref="G34:H34"/>
    <mergeCell ref="K18:L18"/>
    <mergeCell ref="A3:J3"/>
    <mergeCell ref="A4:J4"/>
    <mergeCell ref="A6:J6"/>
    <mergeCell ref="A7:J7"/>
    <mergeCell ref="A9:J9"/>
    <mergeCell ref="A11:J11"/>
    <mergeCell ref="A36:F36"/>
    <mergeCell ref="I36:J36"/>
    <mergeCell ref="G36:H36"/>
  </mergeCells>
  <pageMargins left="0.4" right="0.2" top="0.2" bottom="0.4" header="0.2" footer="0.2"/>
  <pageSetup paperSize="9" scale="68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P133"/>
  <sheetViews>
    <sheetView view="pageBreakPreview" topLeftCell="A2" zoomScaleNormal="100" zoomScaleSheetLayoutView="100" workbookViewId="0">
      <selection activeCell="S26" sqref="S26"/>
    </sheetView>
  </sheetViews>
  <sheetFormatPr defaultColWidth="8.85546875" defaultRowHeight="12.75" x14ac:dyDescent="0.2"/>
  <cols>
    <col min="1" max="1" width="3.5703125" style="54" customWidth="1"/>
    <col min="2" max="2" width="6.7109375" style="54" customWidth="1"/>
    <col min="3" max="3" width="13.28515625" style="54" customWidth="1"/>
    <col min="4" max="4" width="2.7109375" style="54" customWidth="1"/>
    <col min="5" max="5" width="2.85546875" style="54" customWidth="1"/>
    <col min="6" max="6" width="2.42578125" style="54" customWidth="1"/>
    <col min="7" max="7" width="4.140625" style="54" customWidth="1"/>
    <col min="8" max="8" width="2.5703125" style="54" customWidth="1"/>
    <col min="9" max="9" width="2" style="54" customWidth="1"/>
    <col min="10" max="10" width="4" style="54" customWidth="1"/>
    <col min="11" max="11" width="1.5703125" style="54" customWidth="1"/>
    <col min="12" max="12" width="5.28515625" style="54" customWidth="1"/>
    <col min="13" max="13" width="2.7109375" style="54" customWidth="1"/>
    <col min="14" max="14" width="9.5703125" style="54" customWidth="1"/>
    <col min="15" max="15" width="2.7109375" style="54" customWidth="1"/>
    <col min="16" max="16" width="2.85546875" style="54" customWidth="1"/>
    <col min="17" max="17" width="2.42578125" style="54" customWidth="1"/>
    <col min="18" max="18" width="6.7109375" style="54" customWidth="1"/>
    <col min="19" max="19" width="3.5703125" style="54" customWidth="1"/>
    <col min="20" max="20" width="8.140625" style="54" customWidth="1"/>
    <col min="21" max="21" width="8.42578125" style="54" customWidth="1"/>
    <col min="22" max="22" width="12.28515625" style="54" bestFit="1" customWidth="1"/>
    <col min="23" max="16384" width="8.85546875" style="54"/>
  </cols>
  <sheetData>
    <row r="1" spans="1:21" ht="20.25" hidden="1" customHeight="1" x14ac:dyDescent="0.2">
      <c r="L1" s="171" t="s">
        <v>414</v>
      </c>
      <c r="M1" s="171"/>
      <c r="N1" s="171"/>
      <c r="O1" s="171"/>
      <c r="P1" s="171"/>
      <c r="Q1" s="171"/>
      <c r="R1" s="171"/>
      <c r="S1" s="171"/>
      <c r="T1" s="171"/>
      <c r="U1" s="171"/>
    </row>
    <row r="2" spans="1:21" ht="24.75" customHeight="1" x14ac:dyDescent="0.2"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1" ht="18.75" x14ac:dyDescent="0.3">
      <c r="A3" s="173" t="s">
        <v>413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1" ht="3.2" customHeight="1" x14ac:dyDescent="0.2"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</row>
    <row r="5" spans="1:21" ht="3.75" hidden="1" customHeight="1" x14ac:dyDescent="0.2"/>
    <row r="6" spans="1:21" ht="39.200000000000003" customHeight="1" x14ac:dyDescent="0.2">
      <c r="A6" s="54" t="s">
        <v>412</v>
      </c>
      <c r="D6" s="165" t="s">
        <v>444</v>
      </c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</row>
    <row r="7" spans="1:21" s="58" customFormat="1" ht="18" customHeight="1" x14ac:dyDescent="0.2"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</row>
    <row r="8" spans="1:21" s="58" customFormat="1" ht="3.2" customHeight="1" x14ac:dyDescent="0.2">
      <c r="B8" s="68"/>
    </row>
    <row r="9" spans="1:21" s="58" customFormat="1" ht="3.2" customHeight="1" x14ac:dyDescent="0.2"/>
    <row r="10" spans="1:21" x14ac:dyDescent="0.2">
      <c r="A10" s="58" t="s">
        <v>411</v>
      </c>
      <c r="C10" s="68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58"/>
      <c r="P10" s="68"/>
      <c r="Q10" s="68"/>
      <c r="R10" s="68"/>
      <c r="S10" s="68"/>
      <c r="T10" s="68"/>
      <c r="U10" s="58"/>
    </row>
    <row r="11" spans="1:21" x14ac:dyDescent="0.2">
      <c r="A11" s="58" t="s">
        <v>410</v>
      </c>
      <c r="C11" s="6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68"/>
      <c r="Q11" s="68"/>
      <c r="R11" s="68"/>
      <c r="S11" s="68"/>
      <c r="T11" s="68"/>
      <c r="U11" s="58"/>
    </row>
    <row r="12" spans="1:21" ht="4.7" customHeight="1" x14ac:dyDescent="0.2"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</row>
    <row r="13" spans="1:21" ht="35.450000000000003" customHeight="1" x14ac:dyDescent="0.2">
      <c r="A13" s="166" t="s">
        <v>409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</row>
    <row r="14" spans="1:21" ht="3.75" customHeight="1" x14ac:dyDescent="0.2">
      <c r="B14" s="74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</row>
    <row r="15" spans="1:21" ht="5.25" customHeight="1" x14ac:dyDescent="0.2">
      <c r="B15" s="74"/>
    </row>
    <row r="16" spans="1:21" ht="27.75" customHeight="1" x14ac:dyDescent="0.2">
      <c r="A16" s="54" t="s">
        <v>11</v>
      </c>
      <c r="B16" s="166" t="s">
        <v>408</v>
      </c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</row>
    <row r="17" spans="1:42" s="58" customFormat="1" x14ac:dyDescent="0.2">
      <c r="B17" s="107" t="s">
        <v>407</v>
      </c>
      <c r="C17" s="106" t="s">
        <v>406</v>
      </c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5">
        <v>0.14299999999999999</v>
      </c>
    </row>
    <row r="18" spans="1:42" s="104" customFormat="1" x14ac:dyDescent="0.2">
      <c r="A18" s="58"/>
      <c r="B18" s="107" t="s">
        <v>405</v>
      </c>
      <c r="C18" s="106" t="s">
        <v>404</v>
      </c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5">
        <v>0.14299999999999999</v>
      </c>
    </row>
    <row r="19" spans="1:42" s="104" customFormat="1" x14ac:dyDescent="0.2">
      <c r="A19" s="58"/>
      <c r="B19" s="107" t="s">
        <v>403</v>
      </c>
      <c r="C19" s="106" t="s">
        <v>402</v>
      </c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5">
        <v>0.25</v>
      </c>
      <c r="V19" s="104" t="s">
        <v>401</v>
      </c>
    </row>
    <row r="20" spans="1:42" s="104" customFormat="1" x14ac:dyDescent="0.2">
      <c r="A20" s="58"/>
      <c r="B20" s="107" t="s">
        <v>400</v>
      </c>
      <c r="C20" s="106" t="s">
        <v>399</v>
      </c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5">
        <v>0</v>
      </c>
      <c r="V20" s="104" t="s">
        <v>398</v>
      </c>
    </row>
    <row r="21" spans="1:42" s="104" customFormat="1" x14ac:dyDescent="0.2">
      <c r="A21" s="58"/>
      <c r="B21" s="107" t="s">
        <v>397</v>
      </c>
      <c r="C21" s="106" t="s">
        <v>396</v>
      </c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5">
        <v>0</v>
      </c>
    </row>
    <row r="22" spans="1:42" s="104" customFormat="1" x14ac:dyDescent="0.2">
      <c r="A22" s="58"/>
      <c r="B22" s="103" t="s">
        <v>395</v>
      </c>
      <c r="C22" s="58" t="s">
        <v>394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102"/>
    </row>
    <row r="23" spans="1:42" s="58" customFormat="1" x14ac:dyDescent="0.2">
      <c r="B23" s="103"/>
      <c r="C23" s="58" t="s">
        <v>393</v>
      </c>
      <c r="U23" s="102">
        <v>0.42</v>
      </c>
    </row>
    <row r="24" spans="1:42" x14ac:dyDescent="0.2">
      <c r="B24" s="103" t="s">
        <v>392</v>
      </c>
      <c r="C24" s="54" t="s">
        <v>391</v>
      </c>
      <c r="U24" s="99"/>
    </row>
    <row r="25" spans="1:42" s="58" customFormat="1" x14ac:dyDescent="0.2">
      <c r="B25" s="103"/>
      <c r="C25" s="58" t="s">
        <v>390</v>
      </c>
      <c r="U25" s="102">
        <v>0.42</v>
      </c>
    </row>
    <row r="26" spans="1:42" s="58" customFormat="1" x14ac:dyDescent="0.2">
      <c r="B26" s="103" t="s">
        <v>389</v>
      </c>
      <c r="C26" s="58" t="s">
        <v>388</v>
      </c>
      <c r="U26" s="102">
        <v>0.14299999999999999</v>
      </c>
    </row>
    <row r="27" spans="1:42" s="58" customFormat="1" x14ac:dyDescent="0.2">
      <c r="B27" s="103" t="s">
        <v>387</v>
      </c>
      <c r="C27" s="58" t="s">
        <v>386</v>
      </c>
      <c r="U27" s="102">
        <v>0</v>
      </c>
    </row>
    <row r="28" spans="1:42" s="58" customFormat="1" ht="6.75" customHeight="1" x14ac:dyDescent="0.2">
      <c r="B28" s="103"/>
      <c r="U28" s="102"/>
    </row>
    <row r="29" spans="1:42" x14ac:dyDescent="0.2">
      <c r="B29" s="54" t="s">
        <v>385</v>
      </c>
    </row>
    <row r="30" spans="1:42" ht="12.75" customHeight="1" x14ac:dyDescent="0.2">
      <c r="B30" s="101" t="s">
        <v>384</v>
      </c>
      <c r="C30" s="136" t="s">
        <v>383</v>
      </c>
      <c r="D30" s="137"/>
      <c r="E30" s="137"/>
      <c r="F30" s="137"/>
      <c r="G30" s="137"/>
      <c r="H30" s="137"/>
      <c r="I30" s="137"/>
      <c r="J30" s="137"/>
      <c r="K30" s="138"/>
      <c r="L30" s="136" t="s">
        <v>382</v>
      </c>
      <c r="M30" s="137"/>
      <c r="N30" s="138"/>
      <c r="O30" s="136" t="s">
        <v>381</v>
      </c>
      <c r="P30" s="137"/>
      <c r="Q30" s="137"/>
      <c r="R30" s="138"/>
      <c r="S30" s="136" t="s">
        <v>380</v>
      </c>
      <c r="T30" s="137"/>
      <c r="U30" s="138"/>
    </row>
    <row r="31" spans="1:42" ht="15.75" customHeight="1" x14ac:dyDescent="0.2">
      <c r="B31" s="101">
        <v>1</v>
      </c>
      <c r="C31" s="177" t="s">
        <v>379</v>
      </c>
      <c r="D31" s="178"/>
      <c r="E31" s="178"/>
      <c r="F31" s="178"/>
      <c r="G31" s="178"/>
      <c r="H31" s="178"/>
      <c r="I31" s="178"/>
      <c r="J31" s="178"/>
      <c r="K31" s="179"/>
      <c r="L31" s="180">
        <v>9</v>
      </c>
      <c r="M31" s="180"/>
      <c r="N31" s="180"/>
      <c r="O31" s="181">
        <v>0</v>
      </c>
      <c r="P31" s="182"/>
      <c r="Q31" s="182"/>
      <c r="R31" s="183"/>
      <c r="S31" s="136"/>
      <c r="T31" s="137"/>
      <c r="U31" s="138"/>
    </row>
    <row r="32" spans="1:42" ht="15.75" hidden="1" customHeight="1" x14ac:dyDescent="0.2">
      <c r="B32" s="101"/>
      <c r="C32" s="139"/>
      <c r="D32" s="140"/>
      <c r="E32" s="140"/>
      <c r="F32" s="140"/>
      <c r="G32" s="140"/>
      <c r="H32" s="140"/>
      <c r="I32" s="140"/>
      <c r="J32" s="140"/>
      <c r="K32" s="141"/>
      <c r="L32" s="135"/>
      <c r="M32" s="135"/>
      <c r="N32" s="135"/>
      <c r="O32" s="136"/>
      <c r="P32" s="137"/>
      <c r="Q32" s="137"/>
      <c r="R32" s="138"/>
      <c r="S32" s="136"/>
      <c r="T32" s="137"/>
      <c r="U32" s="138"/>
      <c r="W32" s="142"/>
      <c r="X32" s="142"/>
      <c r="Y32" s="142"/>
      <c r="AA32" s="139"/>
      <c r="AB32" s="140"/>
      <c r="AC32" s="140"/>
      <c r="AD32" s="140"/>
      <c r="AE32" s="140"/>
      <c r="AF32" s="140"/>
      <c r="AG32" s="140"/>
      <c r="AH32" s="140"/>
      <c r="AI32" s="141"/>
      <c r="AJ32" s="135"/>
      <c r="AK32" s="135"/>
      <c r="AL32" s="135"/>
      <c r="AM32" s="136"/>
      <c r="AN32" s="137"/>
      <c r="AO32" s="137"/>
      <c r="AP32" s="138"/>
    </row>
    <row r="33" spans="1:42" ht="15.75" hidden="1" customHeight="1" x14ac:dyDescent="0.2">
      <c r="B33" s="101"/>
      <c r="C33" s="139"/>
      <c r="D33" s="140"/>
      <c r="E33" s="140"/>
      <c r="F33" s="140"/>
      <c r="G33" s="140"/>
      <c r="H33" s="140"/>
      <c r="I33" s="140"/>
      <c r="J33" s="140"/>
      <c r="K33" s="141"/>
      <c r="L33" s="135"/>
      <c r="M33" s="135"/>
      <c r="N33" s="135"/>
      <c r="O33" s="136"/>
      <c r="P33" s="137"/>
      <c r="Q33" s="137"/>
      <c r="R33" s="138"/>
      <c r="S33" s="136"/>
      <c r="T33" s="137"/>
      <c r="U33" s="138"/>
      <c r="W33" s="142"/>
      <c r="X33" s="142"/>
      <c r="Y33" s="142"/>
      <c r="AA33" s="139"/>
      <c r="AB33" s="140"/>
      <c r="AC33" s="140"/>
      <c r="AD33" s="140"/>
      <c r="AE33" s="140"/>
      <c r="AF33" s="140"/>
      <c r="AG33" s="140"/>
      <c r="AH33" s="140"/>
      <c r="AI33" s="141"/>
      <c r="AJ33" s="135"/>
      <c r="AK33" s="135"/>
      <c r="AL33" s="135"/>
      <c r="AM33" s="136"/>
      <c r="AN33" s="137"/>
      <c r="AO33" s="137"/>
      <c r="AP33" s="138"/>
    </row>
    <row r="34" spans="1:42" x14ac:dyDescent="0.2">
      <c r="B34" s="89"/>
      <c r="C34" s="98" t="s">
        <v>378</v>
      </c>
      <c r="D34" s="98"/>
      <c r="E34" s="98"/>
      <c r="F34" s="98"/>
      <c r="G34" s="98"/>
      <c r="H34" s="100"/>
      <c r="I34" s="100"/>
      <c r="J34" s="100"/>
      <c r="K34" s="100"/>
      <c r="L34" s="184">
        <f>SUM(L31:N33)</f>
        <v>9</v>
      </c>
      <c r="M34" s="184"/>
      <c r="N34" s="184"/>
      <c r="O34" s="184">
        <f>SUM(O31:R33)</f>
        <v>0</v>
      </c>
      <c r="P34" s="184"/>
      <c r="Q34" s="184"/>
      <c r="R34" s="184"/>
      <c r="S34" s="170"/>
      <c r="T34" s="170"/>
    </row>
    <row r="35" spans="1:42" ht="5.25" customHeight="1" x14ac:dyDescent="0.2">
      <c r="B35" s="89"/>
      <c r="C35" s="98"/>
      <c r="D35" s="98"/>
      <c r="E35" s="98"/>
      <c r="F35" s="98"/>
      <c r="G35" s="98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</row>
    <row r="36" spans="1:42" x14ac:dyDescent="0.2">
      <c r="A36" s="54" t="s">
        <v>13</v>
      </c>
      <c r="B36" s="54" t="s">
        <v>377</v>
      </c>
    </row>
    <row r="37" spans="1:42" x14ac:dyDescent="0.2">
      <c r="B37" s="54" t="s">
        <v>376</v>
      </c>
    </row>
    <row r="38" spans="1:42" ht="3.75" customHeight="1" x14ac:dyDescent="0.2"/>
    <row r="39" spans="1:42" x14ac:dyDescent="0.2">
      <c r="B39" s="74"/>
      <c r="C39" s="74" t="s">
        <v>375</v>
      </c>
      <c r="D39" s="160">
        <f>U17</f>
        <v>0.14299999999999999</v>
      </c>
      <c r="E39" s="161"/>
      <c r="F39" s="54" t="s">
        <v>374</v>
      </c>
      <c r="G39" s="160">
        <f>U18</f>
        <v>0.14299999999999999</v>
      </c>
      <c r="H39" s="160"/>
      <c r="I39" s="160"/>
      <c r="J39" s="54" t="s">
        <v>374</v>
      </c>
      <c r="K39" s="160">
        <f>U19</f>
        <v>0.25</v>
      </c>
      <c r="L39" s="160"/>
      <c r="M39" s="54" t="s">
        <v>374</v>
      </c>
      <c r="N39" s="160">
        <f>U20</f>
        <v>0</v>
      </c>
      <c r="O39" s="161"/>
      <c r="P39" s="54" t="s">
        <v>374</v>
      </c>
      <c r="Q39" s="160">
        <f>U21</f>
        <v>0</v>
      </c>
      <c r="R39" s="161"/>
      <c r="S39" s="54" t="s">
        <v>374</v>
      </c>
      <c r="T39" s="99">
        <f>U23</f>
        <v>0.42</v>
      </c>
      <c r="W39" s="90">
        <f>D39+G39+K39+N39+Q39+T39+D41+G41+K41</f>
        <v>1.5189999999999999</v>
      </c>
    </row>
    <row r="40" spans="1:42" ht="3.75" customHeight="1" x14ac:dyDescent="0.2">
      <c r="B40" s="74"/>
      <c r="C40" s="74"/>
      <c r="D40" s="88"/>
      <c r="E40" s="87"/>
      <c r="G40" s="88"/>
      <c r="H40" s="88"/>
      <c r="I40" s="88"/>
      <c r="K40" s="88"/>
      <c r="L40" s="88"/>
      <c r="N40" s="88"/>
      <c r="O40" s="87"/>
      <c r="Q40" s="88"/>
      <c r="R40" s="87"/>
    </row>
    <row r="41" spans="1:42" x14ac:dyDescent="0.2">
      <c r="B41" s="74"/>
      <c r="C41" s="74" t="s">
        <v>374</v>
      </c>
      <c r="D41" s="160">
        <f>U25</f>
        <v>0.42</v>
      </c>
      <c r="E41" s="160"/>
      <c r="F41" s="54" t="s">
        <v>374</v>
      </c>
      <c r="G41" s="160">
        <f>U26</f>
        <v>0.14299999999999999</v>
      </c>
      <c r="H41" s="160"/>
      <c r="I41" s="160"/>
      <c r="J41" s="54" t="s">
        <v>374</v>
      </c>
      <c r="K41" s="160">
        <f>U27</f>
        <v>0</v>
      </c>
      <c r="L41" s="160"/>
      <c r="M41" s="87" t="s">
        <v>323</v>
      </c>
      <c r="N41" s="160">
        <f>SUM(U17:U27)</f>
        <v>1.5189999999999999</v>
      </c>
      <c r="O41" s="160"/>
      <c r="P41" s="160"/>
      <c r="Q41" s="54" t="s">
        <v>373</v>
      </c>
      <c r="R41" s="87"/>
    </row>
    <row r="42" spans="1:42" ht="6" customHeight="1" x14ac:dyDescent="0.2">
      <c r="M42" s="87"/>
      <c r="N42" s="87"/>
      <c r="O42" s="87"/>
    </row>
    <row r="43" spans="1:42" x14ac:dyDescent="0.2">
      <c r="A43" s="54" t="s">
        <v>14</v>
      </c>
      <c r="B43" s="54" t="s">
        <v>372</v>
      </c>
      <c r="M43" s="87"/>
      <c r="N43" s="87"/>
      <c r="O43" s="87"/>
    </row>
    <row r="44" spans="1:42" ht="4.7" customHeight="1" x14ac:dyDescent="0.2">
      <c r="M44" s="87"/>
      <c r="N44" s="87"/>
      <c r="O44" s="87"/>
    </row>
    <row r="45" spans="1:42" x14ac:dyDescent="0.2">
      <c r="C45" s="54" t="s">
        <v>371</v>
      </c>
      <c r="F45" s="91"/>
      <c r="G45" s="91"/>
      <c r="H45" s="161">
        <v>256.92</v>
      </c>
      <c r="I45" s="161"/>
      <c r="J45" s="161"/>
      <c r="K45" s="91" t="s">
        <v>324</v>
      </c>
      <c r="L45" s="160">
        <f>N41</f>
        <v>1.5189999999999999</v>
      </c>
      <c r="M45" s="161"/>
      <c r="N45" s="161"/>
      <c r="O45" s="91" t="s">
        <v>323</v>
      </c>
      <c r="P45" s="161">
        <f>ROUND(H45*L45,2)</f>
        <v>390.26</v>
      </c>
      <c r="Q45" s="161"/>
      <c r="R45" s="161"/>
      <c r="S45" s="54" t="s">
        <v>322</v>
      </c>
    </row>
    <row r="46" spans="1:42" ht="8.4499999999999993" customHeight="1" x14ac:dyDescent="0.2">
      <c r="M46" s="87"/>
      <c r="N46" s="87"/>
      <c r="O46" s="87"/>
    </row>
    <row r="47" spans="1:42" x14ac:dyDescent="0.2">
      <c r="A47" s="54" t="s">
        <v>370</v>
      </c>
      <c r="B47" s="98" t="s">
        <v>369</v>
      </c>
      <c r="C47" s="98"/>
      <c r="D47" s="98"/>
      <c r="E47" s="98"/>
      <c r="F47" s="98"/>
      <c r="G47" s="98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</row>
    <row r="48" spans="1:42" hidden="1" x14ac:dyDescent="0.2">
      <c r="B48" s="74" t="s">
        <v>368</v>
      </c>
      <c r="C48" s="98" t="s">
        <v>367</v>
      </c>
      <c r="D48" s="98"/>
      <c r="E48" s="98"/>
      <c r="F48" s="98"/>
      <c r="G48" s="98"/>
      <c r="H48" s="89"/>
      <c r="I48" s="89"/>
      <c r="J48" s="89"/>
      <c r="K48" s="89"/>
      <c r="L48" s="89"/>
      <c r="M48" s="89"/>
      <c r="N48" s="89"/>
      <c r="O48" s="89" t="s">
        <v>323</v>
      </c>
      <c r="P48" s="170">
        <v>0.2</v>
      </c>
      <c r="Q48" s="170"/>
      <c r="R48" s="89"/>
      <c r="S48" s="89"/>
    </row>
    <row r="49" spans="1:21" x14ac:dyDescent="0.2">
      <c r="B49" s="74" t="s">
        <v>366</v>
      </c>
      <c r="C49" s="54" t="s">
        <v>365</v>
      </c>
    </row>
    <row r="50" spans="1:21" x14ac:dyDescent="0.2">
      <c r="B50" s="74"/>
      <c r="C50" s="54" t="s">
        <v>364</v>
      </c>
      <c r="H50" s="54" t="s">
        <v>323</v>
      </c>
      <c r="I50" s="145">
        <v>1.1499999999999999</v>
      </c>
      <c r="J50" s="145"/>
      <c r="K50" s="145"/>
    </row>
    <row r="51" spans="1:21" hidden="1" x14ac:dyDescent="0.2">
      <c r="B51" s="54" t="s">
        <v>363</v>
      </c>
      <c r="H51" s="74" t="s">
        <v>362</v>
      </c>
      <c r="I51" s="161">
        <v>1</v>
      </c>
      <c r="J51" s="161"/>
      <c r="K51" s="91" t="s">
        <v>324</v>
      </c>
      <c r="L51" s="54">
        <f>I50</f>
        <v>1.1499999999999999</v>
      </c>
      <c r="M51" s="54" t="s">
        <v>323</v>
      </c>
      <c r="N51" s="54">
        <f>ROUND(I51*L51,2)</f>
        <v>1.1499999999999999</v>
      </c>
    </row>
    <row r="52" spans="1:21" hidden="1" x14ac:dyDescent="0.2">
      <c r="B52" s="54" t="s">
        <v>361</v>
      </c>
      <c r="H52" s="74" t="s">
        <v>360</v>
      </c>
      <c r="I52" s="161">
        <v>1</v>
      </c>
      <c r="J52" s="161"/>
      <c r="K52" s="91"/>
    </row>
    <row r="53" spans="1:21" ht="8.4499999999999993" customHeight="1" x14ac:dyDescent="0.2">
      <c r="M53" s="87"/>
      <c r="N53" s="87"/>
      <c r="O53" s="87"/>
    </row>
    <row r="54" spans="1:21" x14ac:dyDescent="0.2">
      <c r="A54" s="54" t="s">
        <v>359</v>
      </c>
      <c r="B54" s="54" t="s">
        <v>358</v>
      </c>
      <c r="M54" s="87"/>
      <c r="N54" s="87"/>
      <c r="O54" s="87"/>
    </row>
    <row r="55" spans="1:21" x14ac:dyDescent="0.2">
      <c r="H55" s="54" t="s">
        <v>357</v>
      </c>
      <c r="M55" s="87"/>
      <c r="N55" s="87"/>
      <c r="O55" s="87"/>
    </row>
    <row r="56" spans="1:21" x14ac:dyDescent="0.2">
      <c r="B56" s="54" t="s">
        <v>356</v>
      </c>
      <c r="C56" s="54" t="s">
        <v>355</v>
      </c>
      <c r="M56" s="87"/>
      <c r="N56" s="87"/>
      <c r="O56" s="87"/>
    </row>
    <row r="57" spans="1:21" x14ac:dyDescent="0.2">
      <c r="C57" s="54" t="s">
        <v>354</v>
      </c>
      <c r="M57" s="87"/>
      <c r="N57" s="87"/>
      <c r="O57" s="87"/>
    </row>
    <row r="58" spans="1:21" ht="6.75" customHeight="1" x14ac:dyDescent="0.2">
      <c r="A58" s="95"/>
      <c r="B58" s="94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</row>
    <row r="59" spans="1:21" ht="17.100000000000001" customHeight="1" x14ac:dyDescent="0.2">
      <c r="A59" s="95"/>
      <c r="B59" s="149" t="s">
        <v>353</v>
      </c>
      <c r="C59" s="149"/>
      <c r="D59" s="169" t="s">
        <v>352</v>
      </c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</row>
    <row r="60" spans="1:21" ht="23.45" customHeight="1" x14ac:dyDescent="0.2">
      <c r="A60" s="95"/>
      <c r="B60" s="149"/>
      <c r="C60" s="149"/>
      <c r="D60" s="169" t="s">
        <v>310</v>
      </c>
      <c r="E60" s="169"/>
      <c r="F60" s="169"/>
      <c r="G60" s="169"/>
      <c r="H60" s="169"/>
      <c r="I60" s="169" t="s">
        <v>309</v>
      </c>
      <c r="J60" s="169"/>
      <c r="K60" s="169"/>
      <c r="L60" s="169"/>
      <c r="M60" s="169" t="s">
        <v>308</v>
      </c>
      <c r="N60" s="169"/>
      <c r="O60" s="169"/>
      <c r="P60" s="169"/>
      <c r="Q60" s="169" t="s">
        <v>307</v>
      </c>
      <c r="R60" s="169"/>
      <c r="S60" s="169"/>
      <c r="T60" s="97" t="s">
        <v>306</v>
      </c>
      <c r="U60" s="78" t="s">
        <v>351</v>
      </c>
    </row>
    <row r="61" spans="1:21" x14ac:dyDescent="0.2">
      <c r="A61" s="95"/>
      <c r="B61" s="167">
        <v>1</v>
      </c>
      <c r="C61" s="167"/>
      <c r="D61" s="168">
        <v>10</v>
      </c>
      <c r="E61" s="168"/>
      <c r="F61" s="168"/>
      <c r="G61" s="168"/>
      <c r="H61" s="168"/>
      <c r="I61" s="168">
        <v>3</v>
      </c>
      <c r="J61" s="168"/>
      <c r="K61" s="168"/>
      <c r="L61" s="168"/>
      <c r="M61" s="168">
        <v>10</v>
      </c>
      <c r="N61" s="168"/>
      <c r="O61" s="168"/>
      <c r="P61" s="168"/>
      <c r="Q61" s="168">
        <v>23</v>
      </c>
      <c r="R61" s="168"/>
      <c r="S61" s="168"/>
      <c r="T61" s="96">
        <v>28</v>
      </c>
      <c r="U61" s="96">
        <v>26</v>
      </c>
    </row>
    <row r="62" spans="1:21" ht="6" customHeight="1" x14ac:dyDescent="0.2">
      <c r="A62" s="95"/>
      <c r="B62" s="94"/>
      <c r="C62" s="93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</row>
    <row r="63" spans="1:21" ht="5.25" customHeight="1" x14ac:dyDescent="0.2">
      <c r="B63" s="74"/>
    </row>
    <row r="64" spans="1:21" hidden="1" x14ac:dyDescent="0.2">
      <c r="B64" s="74" t="s">
        <v>350</v>
      </c>
      <c r="C64" s="54" t="s">
        <v>349</v>
      </c>
    </row>
    <row r="65" spans="1:21" hidden="1" x14ac:dyDescent="0.2">
      <c r="B65" s="74" t="s">
        <v>348</v>
      </c>
      <c r="C65" s="54" t="s">
        <v>347</v>
      </c>
    </row>
    <row r="66" spans="1:21" hidden="1" x14ac:dyDescent="0.2">
      <c r="B66" s="74" t="s">
        <v>346</v>
      </c>
      <c r="C66" s="54" t="s">
        <v>345</v>
      </c>
    </row>
    <row r="67" spans="1:21" hidden="1" x14ac:dyDescent="0.2">
      <c r="B67" s="74" t="s">
        <v>344</v>
      </c>
      <c r="C67" s="54" t="s">
        <v>343</v>
      </c>
    </row>
    <row r="68" spans="1:21" hidden="1" x14ac:dyDescent="0.2">
      <c r="B68" s="74" t="s">
        <v>342</v>
      </c>
      <c r="C68" s="54" t="s">
        <v>341</v>
      </c>
    </row>
    <row r="69" spans="1:21" hidden="1" x14ac:dyDescent="0.2">
      <c r="B69" s="74" t="s">
        <v>340</v>
      </c>
      <c r="C69" s="54" t="s">
        <v>339</v>
      </c>
    </row>
    <row r="70" spans="1:21" ht="5.25" hidden="1" customHeight="1" x14ac:dyDescent="0.2"/>
    <row r="71" spans="1:21" hidden="1" x14ac:dyDescent="0.2">
      <c r="B71" s="54" t="s">
        <v>338</v>
      </c>
    </row>
    <row r="72" spans="1:21" ht="5.25" hidden="1" customHeight="1" x14ac:dyDescent="0.2">
      <c r="A72" s="74"/>
      <c r="B72" s="74"/>
      <c r="D72" s="88"/>
      <c r="E72" s="88"/>
      <c r="F72" s="88"/>
      <c r="G72" s="88"/>
      <c r="H72" s="88"/>
      <c r="I72" s="87"/>
      <c r="J72" s="87"/>
      <c r="K72" s="87"/>
      <c r="L72" s="87"/>
      <c r="M72" s="87"/>
      <c r="N72" s="87"/>
    </row>
    <row r="73" spans="1:21" x14ac:dyDescent="0.2">
      <c r="A73" s="74"/>
      <c r="B73" s="74"/>
      <c r="C73" s="74" t="s">
        <v>337</v>
      </c>
      <c r="D73" s="88" t="s">
        <v>323</v>
      </c>
      <c r="E73" s="160">
        <f>P45</f>
        <v>390.26</v>
      </c>
      <c r="F73" s="160"/>
      <c r="G73" s="160"/>
      <c r="H73" s="160"/>
      <c r="I73" s="88" t="s">
        <v>324</v>
      </c>
      <c r="J73" s="160">
        <f>D61/100</f>
        <v>0.1</v>
      </c>
      <c r="K73" s="160"/>
      <c r="L73" s="88" t="s">
        <v>324</v>
      </c>
      <c r="M73" s="160">
        <f>ROUND($I$52,2)</f>
        <v>1</v>
      </c>
      <c r="N73" s="161"/>
      <c r="O73" s="161"/>
      <c r="P73" s="87" t="s">
        <v>323</v>
      </c>
      <c r="Q73" s="161">
        <f t="shared" ref="Q73:Q78" si="0">ROUND(M73*J73*E73,2)</f>
        <v>39.03</v>
      </c>
      <c r="R73" s="161"/>
      <c r="S73" s="161"/>
      <c r="T73" s="54" t="s">
        <v>9</v>
      </c>
    </row>
    <row r="74" spans="1:21" x14ac:dyDescent="0.2">
      <c r="A74" s="74"/>
      <c r="B74" s="74"/>
      <c r="C74" s="74" t="s">
        <v>336</v>
      </c>
      <c r="D74" s="88" t="s">
        <v>323</v>
      </c>
      <c r="E74" s="160">
        <f>P45</f>
        <v>390.26</v>
      </c>
      <c r="F74" s="160"/>
      <c r="G74" s="160"/>
      <c r="H74" s="160"/>
      <c r="I74" s="88" t="s">
        <v>324</v>
      </c>
      <c r="J74" s="160">
        <f>I61/100</f>
        <v>0.03</v>
      </c>
      <c r="K74" s="160"/>
      <c r="L74" s="88" t="s">
        <v>324</v>
      </c>
      <c r="M74" s="160">
        <f>ROUND($I$52,2)</f>
        <v>1</v>
      </c>
      <c r="N74" s="161"/>
      <c r="O74" s="161"/>
      <c r="P74" s="87" t="s">
        <v>323</v>
      </c>
      <c r="Q74" s="161">
        <f t="shared" si="0"/>
        <v>11.71</v>
      </c>
      <c r="R74" s="161"/>
      <c r="S74" s="161"/>
      <c r="T74" s="54" t="s">
        <v>9</v>
      </c>
    </row>
    <row r="75" spans="1:21" x14ac:dyDescent="0.2">
      <c r="A75" s="74"/>
      <c r="B75" s="74"/>
      <c r="C75" s="74" t="s">
        <v>335</v>
      </c>
      <c r="D75" s="88" t="s">
        <v>323</v>
      </c>
      <c r="E75" s="160">
        <f>P45</f>
        <v>390.26</v>
      </c>
      <c r="F75" s="160"/>
      <c r="G75" s="160"/>
      <c r="H75" s="160"/>
      <c r="I75" s="88" t="s">
        <v>324</v>
      </c>
      <c r="J75" s="160">
        <f>M61/100</f>
        <v>0.1</v>
      </c>
      <c r="K75" s="160"/>
      <c r="L75" s="88" t="s">
        <v>324</v>
      </c>
      <c r="M75" s="160">
        <f>ROUND($I$52,2)</f>
        <v>1</v>
      </c>
      <c r="N75" s="161"/>
      <c r="O75" s="161"/>
      <c r="P75" s="87" t="s">
        <v>323</v>
      </c>
      <c r="Q75" s="161">
        <f t="shared" si="0"/>
        <v>39.03</v>
      </c>
      <c r="R75" s="161"/>
      <c r="S75" s="161"/>
      <c r="T75" s="54" t="s">
        <v>9</v>
      </c>
    </row>
    <row r="76" spans="1:21" x14ac:dyDescent="0.2">
      <c r="A76" s="74"/>
      <c r="B76" s="74"/>
      <c r="C76" s="74" t="s">
        <v>334</v>
      </c>
      <c r="D76" s="88" t="s">
        <v>323</v>
      </c>
      <c r="E76" s="160">
        <f>P45</f>
        <v>390.26</v>
      </c>
      <c r="F76" s="160"/>
      <c r="G76" s="160"/>
      <c r="H76" s="160"/>
      <c r="I76" s="88" t="s">
        <v>324</v>
      </c>
      <c r="J76" s="160">
        <f>Q61/100</f>
        <v>0.23</v>
      </c>
      <c r="K76" s="160"/>
      <c r="L76" s="88" t="s">
        <v>324</v>
      </c>
      <c r="M76" s="160">
        <f>ROUND($N$51,2)</f>
        <v>1.1499999999999999</v>
      </c>
      <c r="N76" s="161"/>
      <c r="O76" s="161"/>
      <c r="P76" s="87" t="s">
        <v>323</v>
      </c>
      <c r="Q76" s="161">
        <f t="shared" si="0"/>
        <v>103.22</v>
      </c>
      <c r="R76" s="161"/>
      <c r="S76" s="161"/>
      <c r="T76" s="54" t="s">
        <v>9</v>
      </c>
    </row>
    <row r="77" spans="1:21" x14ac:dyDescent="0.2">
      <c r="A77" s="74"/>
      <c r="B77" s="74"/>
      <c r="C77" s="74" t="s">
        <v>333</v>
      </c>
      <c r="D77" s="88" t="s">
        <v>323</v>
      </c>
      <c r="E77" s="160">
        <f>P45</f>
        <v>390.26</v>
      </c>
      <c r="F77" s="160"/>
      <c r="G77" s="160"/>
      <c r="H77" s="160"/>
      <c r="I77" s="88" t="s">
        <v>324</v>
      </c>
      <c r="J77" s="160">
        <f>T61/100</f>
        <v>0.28000000000000003</v>
      </c>
      <c r="K77" s="160"/>
      <c r="L77" s="88" t="s">
        <v>324</v>
      </c>
      <c r="M77" s="160">
        <f>ROUND($I$52,2)</f>
        <v>1</v>
      </c>
      <c r="N77" s="161"/>
      <c r="O77" s="161"/>
      <c r="P77" s="87" t="s">
        <v>323</v>
      </c>
      <c r="Q77" s="163">
        <f t="shared" si="0"/>
        <v>109.27</v>
      </c>
      <c r="R77" s="163"/>
      <c r="S77" s="163"/>
      <c r="T77" s="54" t="s">
        <v>9</v>
      </c>
    </row>
    <row r="78" spans="1:21" x14ac:dyDescent="0.2">
      <c r="A78" s="74"/>
      <c r="B78" s="74"/>
      <c r="C78" s="74" t="s">
        <v>332</v>
      </c>
      <c r="D78" s="88" t="s">
        <v>323</v>
      </c>
      <c r="E78" s="160">
        <f>P45</f>
        <v>390.26</v>
      </c>
      <c r="F78" s="160"/>
      <c r="G78" s="160"/>
      <c r="H78" s="160"/>
      <c r="I78" s="88" t="s">
        <v>324</v>
      </c>
      <c r="J78" s="160">
        <f>U61/100</f>
        <v>0.26</v>
      </c>
      <c r="K78" s="160"/>
      <c r="L78" s="88" t="s">
        <v>324</v>
      </c>
      <c r="M78" s="160">
        <f>ROUND($N$51,2)</f>
        <v>1.1499999999999999</v>
      </c>
      <c r="N78" s="161"/>
      <c r="O78" s="161"/>
      <c r="P78" s="87" t="s">
        <v>323</v>
      </c>
      <c r="Q78" s="161">
        <f t="shared" si="0"/>
        <v>116.69</v>
      </c>
      <c r="R78" s="161"/>
      <c r="S78" s="161"/>
      <c r="T78" s="54" t="s">
        <v>9</v>
      </c>
    </row>
    <row r="79" spans="1:21" ht="5.25" customHeight="1" x14ac:dyDescent="0.2"/>
    <row r="80" spans="1:21" x14ac:dyDescent="0.2"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74" t="s">
        <v>331</v>
      </c>
      <c r="T80" s="90">
        <f>ROUND(Q73+Q74+Q75+Q76+Q77+Q78,2)</f>
        <v>418.95</v>
      </c>
      <c r="U80" s="54" t="s">
        <v>9</v>
      </c>
    </row>
    <row r="81" spans="1:27" ht="7.5" customHeight="1" x14ac:dyDescent="0.2"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65"/>
    </row>
    <row r="82" spans="1:27" x14ac:dyDescent="0.2">
      <c r="A82" s="86" t="s">
        <v>330</v>
      </c>
      <c r="B82" s="54" t="s">
        <v>329</v>
      </c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65"/>
    </row>
    <row r="83" spans="1:27" x14ac:dyDescent="0.2">
      <c r="B83" s="54" t="s">
        <v>328</v>
      </c>
      <c r="O83" s="87"/>
      <c r="P83" s="87"/>
      <c r="Q83" s="87"/>
    </row>
    <row r="84" spans="1:27" ht="1.5" customHeight="1" x14ac:dyDescent="0.2">
      <c r="O84" s="87"/>
      <c r="P84" s="87"/>
      <c r="Q84" s="87"/>
    </row>
    <row r="85" spans="1:27" s="58" customFormat="1" ht="37.5" customHeight="1" x14ac:dyDescent="0.2">
      <c r="F85" s="58" t="s">
        <v>327</v>
      </c>
      <c r="H85" s="164">
        <v>4.6059999999999999</v>
      </c>
      <c r="I85" s="164"/>
      <c r="J85" s="164"/>
      <c r="K85" s="165" t="s">
        <v>326</v>
      </c>
      <c r="L85" s="166"/>
      <c r="M85" s="166"/>
      <c r="N85" s="166"/>
      <c r="O85" s="166"/>
      <c r="P85" s="166"/>
      <c r="Q85" s="166"/>
      <c r="R85" s="166"/>
      <c r="S85" s="166"/>
      <c r="T85" s="166"/>
      <c r="U85" s="166"/>
    </row>
    <row r="86" spans="1:27" ht="6.75" customHeight="1" x14ac:dyDescent="0.2">
      <c r="B86" s="74"/>
    </row>
    <row r="87" spans="1:27" ht="15" customHeight="1" x14ac:dyDescent="0.2">
      <c r="B87" s="74"/>
      <c r="C87" s="74" t="s">
        <v>325</v>
      </c>
      <c r="D87" s="160">
        <f>T80</f>
        <v>418.95</v>
      </c>
      <c r="E87" s="161"/>
      <c r="F87" s="161"/>
      <c r="G87" s="161"/>
      <c r="H87" s="54" t="s">
        <v>324</v>
      </c>
      <c r="I87" s="162">
        <f>H85</f>
        <v>4.6059999999999999</v>
      </c>
      <c r="J87" s="162"/>
      <c r="K87" s="162"/>
      <c r="L87" s="54" t="s">
        <v>323</v>
      </c>
      <c r="M87" s="163">
        <f>ROUND(D87*I87,2)</f>
        <v>1929.68</v>
      </c>
      <c r="N87" s="163"/>
      <c r="O87" s="163"/>
      <c r="P87" s="163"/>
      <c r="Q87" s="54" t="s">
        <v>322</v>
      </c>
    </row>
    <row r="88" spans="1:27" ht="5.25" customHeight="1" x14ac:dyDescent="0.2">
      <c r="B88" s="74"/>
      <c r="C88" s="74"/>
      <c r="D88" s="88"/>
      <c r="E88" s="87"/>
      <c r="F88" s="87"/>
      <c r="G88" s="87"/>
      <c r="I88" s="87"/>
      <c r="J88" s="87"/>
      <c r="K88" s="87"/>
      <c r="M88" s="87"/>
      <c r="N88" s="87"/>
      <c r="O88" s="87"/>
      <c r="P88" s="87"/>
    </row>
    <row r="89" spans="1:27" x14ac:dyDescent="0.2">
      <c r="B89" s="54" t="s">
        <v>321</v>
      </c>
      <c r="AA89" s="81"/>
    </row>
    <row r="90" spans="1:27" x14ac:dyDescent="0.2">
      <c r="B90" s="54" t="s">
        <v>320</v>
      </c>
    </row>
    <row r="91" spans="1:27" ht="5.25" customHeight="1" x14ac:dyDescent="0.2"/>
    <row r="92" spans="1:27" x14ac:dyDescent="0.2">
      <c r="A92" s="86" t="s">
        <v>319</v>
      </c>
      <c r="B92" s="54" t="s">
        <v>318</v>
      </c>
    </row>
    <row r="93" spans="1:27" ht="6.75" customHeight="1" x14ac:dyDescent="0.2">
      <c r="B93" s="86"/>
      <c r="C93" s="85"/>
      <c r="T93" s="85"/>
    </row>
    <row r="94" spans="1:27" ht="3.2" customHeight="1" x14ac:dyDescent="0.2"/>
    <row r="95" spans="1:27" ht="12.75" hidden="1" customHeight="1" x14ac:dyDescent="0.2">
      <c r="C95" s="149" t="s">
        <v>317</v>
      </c>
      <c r="D95" s="133"/>
      <c r="E95" s="133"/>
      <c r="F95" s="133"/>
      <c r="G95" s="133"/>
      <c r="H95" s="133"/>
      <c r="I95" s="133"/>
      <c r="J95" s="133"/>
      <c r="K95" s="84"/>
      <c r="L95" s="84"/>
      <c r="M95" s="84"/>
    </row>
    <row r="96" spans="1:27" ht="22.7" hidden="1" customHeight="1" x14ac:dyDescent="0.2">
      <c r="C96" s="149"/>
      <c r="D96" s="133" t="s">
        <v>316</v>
      </c>
      <c r="E96" s="133"/>
      <c r="F96" s="133"/>
      <c r="G96" s="133"/>
      <c r="H96" s="133"/>
      <c r="I96" s="133"/>
      <c r="J96" s="133"/>
    </row>
    <row r="97" spans="1:21" hidden="1" x14ac:dyDescent="0.2">
      <c r="C97" s="149"/>
      <c r="D97" s="133" t="s">
        <v>32</v>
      </c>
      <c r="E97" s="133"/>
      <c r="F97" s="133"/>
      <c r="G97" s="133" t="s">
        <v>9</v>
      </c>
      <c r="H97" s="133"/>
      <c r="I97" s="133"/>
      <c r="J97" s="133"/>
    </row>
    <row r="98" spans="1:21" s="81" customFormat="1" hidden="1" x14ac:dyDescent="0.2">
      <c r="A98" s="58"/>
      <c r="B98" s="58"/>
      <c r="C98" s="82" t="s">
        <v>310</v>
      </c>
      <c r="D98" s="157">
        <v>70</v>
      </c>
      <c r="E98" s="158"/>
      <c r="F98" s="159"/>
      <c r="G98" s="148">
        <f>ROUND(Q73*H85*D98/100,2)</f>
        <v>125.84</v>
      </c>
      <c r="H98" s="148"/>
      <c r="I98" s="148"/>
      <c r="J98" s="148"/>
      <c r="K98" s="79"/>
      <c r="L98" s="58"/>
      <c r="M98" s="58"/>
      <c r="N98" s="58"/>
      <c r="O98" s="58"/>
      <c r="P98" s="58"/>
      <c r="Q98" s="58"/>
      <c r="R98" s="58"/>
      <c r="S98" s="58"/>
      <c r="T98" s="58"/>
      <c r="U98" s="58"/>
    </row>
    <row r="99" spans="1:21" s="81" customFormat="1" hidden="1" x14ac:dyDescent="0.2">
      <c r="A99" s="58"/>
      <c r="B99" s="58"/>
      <c r="C99" s="82" t="s">
        <v>309</v>
      </c>
      <c r="D99" s="157">
        <v>30</v>
      </c>
      <c r="E99" s="158"/>
      <c r="F99" s="159"/>
      <c r="G99" s="148">
        <f>ROUND(Q74*H85*D99/100,2)</f>
        <v>16.18</v>
      </c>
      <c r="H99" s="148"/>
      <c r="I99" s="148"/>
      <c r="J99" s="148"/>
      <c r="K99" s="79"/>
      <c r="L99" s="58"/>
      <c r="M99" s="58"/>
      <c r="N99" s="58"/>
      <c r="O99" s="58"/>
      <c r="P99" s="58"/>
      <c r="Q99" s="58"/>
      <c r="R99" s="83"/>
      <c r="S99" s="58"/>
      <c r="T99" s="58"/>
      <c r="U99" s="58"/>
    </row>
    <row r="100" spans="1:21" s="81" customFormat="1" hidden="1" x14ac:dyDescent="0.2">
      <c r="A100" s="58"/>
      <c r="B100" s="58"/>
      <c r="C100" s="82" t="s">
        <v>308</v>
      </c>
      <c r="D100" s="157">
        <v>40</v>
      </c>
      <c r="E100" s="158"/>
      <c r="F100" s="159"/>
      <c r="G100" s="148">
        <f>ROUND(Q75*H85*D100/100,2)</f>
        <v>71.91</v>
      </c>
      <c r="H100" s="148"/>
      <c r="I100" s="148"/>
      <c r="J100" s="148"/>
      <c r="K100" s="79"/>
      <c r="L100" s="58"/>
      <c r="M100" s="58"/>
      <c r="N100" s="58"/>
      <c r="O100" s="58"/>
      <c r="P100" s="58"/>
      <c r="Q100" s="58"/>
      <c r="R100" s="58"/>
      <c r="S100" s="58"/>
      <c r="T100" s="58"/>
      <c r="U100" s="58"/>
    </row>
    <row r="101" spans="1:21" s="81" customFormat="1" hidden="1" x14ac:dyDescent="0.2">
      <c r="A101" s="58"/>
      <c r="B101" s="58"/>
      <c r="C101" s="82" t="s">
        <v>307</v>
      </c>
      <c r="D101" s="157">
        <v>40</v>
      </c>
      <c r="E101" s="158"/>
      <c r="F101" s="159"/>
      <c r="G101" s="148">
        <f>ROUND(Q76*H85*D101/100,2)</f>
        <v>190.17</v>
      </c>
      <c r="H101" s="148"/>
      <c r="I101" s="148"/>
      <c r="J101" s="148"/>
      <c r="K101" s="79"/>
      <c r="L101" s="58"/>
      <c r="M101" s="58"/>
      <c r="N101" s="58"/>
      <c r="O101" s="58"/>
      <c r="P101" s="58"/>
      <c r="Q101" s="58"/>
      <c r="R101" s="58"/>
      <c r="S101" s="58"/>
      <c r="T101" s="58"/>
      <c r="U101" s="58"/>
    </row>
    <row r="102" spans="1:21" s="81" customFormat="1" hidden="1" x14ac:dyDescent="0.2">
      <c r="A102" s="58"/>
      <c r="B102" s="58"/>
      <c r="C102" s="82" t="s">
        <v>306</v>
      </c>
      <c r="D102" s="157">
        <v>30</v>
      </c>
      <c r="E102" s="158"/>
      <c r="F102" s="159"/>
      <c r="G102" s="148">
        <f>ROUND(Q77*H85*D102/100,2)</f>
        <v>150.99</v>
      </c>
      <c r="H102" s="148"/>
      <c r="I102" s="148"/>
      <c r="J102" s="148"/>
      <c r="K102" s="79"/>
      <c r="L102" s="58"/>
      <c r="M102" s="58"/>
      <c r="N102" s="58"/>
      <c r="O102" s="58"/>
      <c r="P102" s="58"/>
      <c r="Q102" s="58"/>
      <c r="R102" s="58"/>
      <c r="S102" s="58"/>
      <c r="T102" s="58"/>
      <c r="U102" s="58"/>
    </row>
    <row r="103" spans="1:21" s="81" customFormat="1" hidden="1" x14ac:dyDescent="0.2">
      <c r="A103" s="58"/>
      <c r="B103" s="58"/>
      <c r="C103" s="82" t="s">
        <v>305</v>
      </c>
      <c r="D103" s="157">
        <v>30</v>
      </c>
      <c r="E103" s="158"/>
      <c r="F103" s="159"/>
      <c r="G103" s="148">
        <f>ROUND(Q78*H85*D103/100,2)</f>
        <v>161.24</v>
      </c>
      <c r="H103" s="148"/>
      <c r="I103" s="148"/>
      <c r="J103" s="148"/>
      <c r="K103" s="79"/>
      <c r="L103" s="58"/>
      <c r="M103" s="58"/>
      <c r="N103" s="58"/>
      <c r="O103" s="58"/>
      <c r="P103" s="58"/>
      <c r="Q103" s="58"/>
      <c r="R103" s="58"/>
      <c r="S103" s="58"/>
      <c r="T103" s="58"/>
      <c r="U103" s="58"/>
    </row>
    <row r="104" spans="1:21" hidden="1" x14ac:dyDescent="0.2">
      <c r="A104" s="58"/>
      <c r="B104" s="58"/>
      <c r="C104" s="80" t="s">
        <v>304</v>
      </c>
      <c r="D104" s="147"/>
      <c r="E104" s="147"/>
      <c r="F104" s="147"/>
      <c r="G104" s="148">
        <f>ROUND(SUM(G98:G103),2)</f>
        <v>716.33</v>
      </c>
      <c r="H104" s="147"/>
      <c r="I104" s="147"/>
      <c r="J104" s="147"/>
      <c r="K104" s="79"/>
      <c r="L104" s="58"/>
      <c r="M104" s="58"/>
      <c r="N104" s="58"/>
      <c r="O104" s="58"/>
      <c r="P104" s="58"/>
      <c r="Q104" s="58"/>
      <c r="R104" s="58"/>
      <c r="S104" s="58"/>
      <c r="T104" s="58"/>
      <c r="U104" s="58"/>
    </row>
    <row r="105" spans="1:21" ht="8.4499999999999993" hidden="1" customHeight="1" x14ac:dyDescent="0.2"/>
    <row r="106" spans="1:21" x14ac:dyDescent="0.2">
      <c r="C106" s="149" t="s">
        <v>315</v>
      </c>
      <c r="D106" s="150" t="s">
        <v>314</v>
      </c>
      <c r="E106" s="150"/>
      <c r="F106" s="150"/>
      <c r="G106" s="150"/>
      <c r="H106" s="150"/>
      <c r="I106" s="150"/>
      <c r="J106" s="150"/>
      <c r="K106" s="133" t="s">
        <v>313</v>
      </c>
      <c r="L106" s="133"/>
      <c r="M106" s="133"/>
      <c r="N106" s="133"/>
      <c r="O106" s="133"/>
      <c r="P106" s="133"/>
      <c r="Q106" s="133"/>
      <c r="R106" s="133"/>
      <c r="S106" s="133"/>
      <c r="T106" s="133"/>
    </row>
    <row r="107" spans="1:21" ht="24.75" customHeight="1" x14ac:dyDescent="0.2">
      <c r="C107" s="149"/>
      <c r="D107" s="150"/>
      <c r="E107" s="150"/>
      <c r="F107" s="150"/>
      <c r="G107" s="150"/>
      <c r="H107" s="150"/>
      <c r="I107" s="150"/>
      <c r="J107" s="150"/>
      <c r="K107" s="133" t="s">
        <v>312</v>
      </c>
      <c r="L107" s="133"/>
      <c r="M107" s="133"/>
      <c r="N107" s="133"/>
      <c r="O107" s="133"/>
      <c r="P107" s="133"/>
      <c r="Q107" s="133"/>
      <c r="R107" s="151" t="s">
        <v>311</v>
      </c>
      <c r="S107" s="152"/>
      <c r="T107" s="153"/>
    </row>
    <row r="108" spans="1:21" x14ac:dyDescent="0.2">
      <c r="C108" s="149"/>
      <c r="D108" s="154" t="s">
        <v>9</v>
      </c>
      <c r="E108" s="155"/>
      <c r="F108" s="155"/>
      <c r="G108" s="155"/>
      <c r="H108" s="155"/>
      <c r="I108" s="155"/>
      <c r="J108" s="156"/>
      <c r="K108" s="133" t="s">
        <v>32</v>
      </c>
      <c r="L108" s="133"/>
      <c r="M108" s="133"/>
      <c r="N108" s="133" t="s">
        <v>9</v>
      </c>
      <c r="O108" s="133"/>
      <c r="P108" s="133"/>
      <c r="Q108" s="133"/>
      <c r="R108" s="133" t="s">
        <v>32</v>
      </c>
      <c r="S108" s="133"/>
      <c r="T108" s="78" t="s">
        <v>9</v>
      </c>
    </row>
    <row r="109" spans="1:21" x14ac:dyDescent="0.2">
      <c r="C109" s="78" t="s">
        <v>310</v>
      </c>
      <c r="D109" s="130">
        <f>ROUND(Q73*H85,3)</f>
        <v>179.77199999999999</v>
      </c>
      <c r="E109" s="131"/>
      <c r="F109" s="131"/>
      <c r="G109" s="131"/>
      <c r="H109" s="131"/>
      <c r="I109" s="131"/>
      <c r="J109" s="132"/>
      <c r="K109" s="133">
        <v>0</v>
      </c>
      <c r="L109" s="133"/>
      <c r="M109" s="133"/>
      <c r="N109" s="134">
        <f t="shared" ref="N109:N114" si="1">ROUND(D109*K109/100,3)</f>
        <v>0</v>
      </c>
      <c r="O109" s="134"/>
      <c r="P109" s="134"/>
      <c r="Q109" s="134"/>
      <c r="R109" s="133">
        <v>5</v>
      </c>
      <c r="S109" s="133"/>
      <c r="T109" s="76">
        <f t="shared" ref="T109:T114" si="2">ROUND(D109*R109/100,2)</f>
        <v>8.99</v>
      </c>
      <c r="U109" s="75"/>
    </row>
    <row r="110" spans="1:21" x14ac:dyDescent="0.2">
      <c r="C110" s="78" t="s">
        <v>309</v>
      </c>
      <c r="D110" s="130">
        <f>ROUND(Q74*H85,3)</f>
        <v>53.936</v>
      </c>
      <c r="E110" s="131"/>
      <c r="F110" s="131"/>
      <c r="G110" s="131"/>
      <c r="H110" s="131"/>
      <c r="I110" s="131"/>
      <c r="J110" s="132"/>
      <c r="K110" s="133">
        <v>0</v>
      </c>
      <c r="L110" s="133"/>
      <c r="M110" s="133"/>
      <c r="N110" s="134">
        <f t="shared" si="1"/>
        <v>0</v>
      </c>
      <c r="O110" s="134"/>
      <c r="P110" s="134"/>
      <c r="Q110" s="134"/>
      <c r="R110" s="133">
        <v>0</v>
      </c>
      <c r="S110" s="133"/>
      <c r="T110" s="76">
        <f t="shared" si="2"/>
        <v>0</v>
      </c>
      <c r="U110" s="75"/>
    </row>
    <row r="111" spans="1:21" x14ac:dyDescent="0.2">
      <c r="C111" s="78" t="s">
        <v>308</v>
      </c>
      <c r="D111" s="130">
        <f>ROUND(Q75*H85,3)</f>
        <v>179.77199999999999</v>
      </c>
      <c r="E111" s="131"/>
      <c r="F111" s="131"/>
      <c r="G111" s="131"/>
      <c r="H111" s="131"/>
      <c r="I111" s="131"/>
      <c r="J111" s="132"/>
      <c r="K111" s="133">
        <v>0</v>
      </c>
      <c r="L111" s="133"/>
      <c r="M111" s="133"/>
      <c r="N111" s="134">
        <f t="shared" si="1"/>
        <v>0</v>
      </c>
      <c r="O111" s="134"/>
      <c r="P111" s="134"/>
      <c r="Q111" s="134"/>
      <c r="R111" s="133">
        <v>0</v>
      </c>
      <c r="S111" s="133"/>
      <c r="T111" s="76">
        <f t="shared" si="2"/>
        <v>0</v>
      </c>
      <c r="U111" s="75"/>
    </row>
    <row r="112" spans="1:21" x14ac:dyDescent="0.2">
      <c r="C112" s="78" t="s">
        <v>307</v>
      </c>
      <c r="D112" s="130">
        <f>ROUND(Q76*H85,3)</f>
        <v>475.43099999999998</v>
      </c>
      <c r="E112" s="131"/>
      <c r="F112" s="131"/>
      <c r="G112" s="131"/>
      <c r="H112" s="131"/>
      <c r="I112" s="131"/>
      <c r="J112" s="132"/>
      <c r="K112" s="133">
        <v>0</v>
      </c>
      <c r="L112" s="133"/>
      <c r="M112" s="133"/>
      <c r="N112" s="134">
        <f t="shared" si="1"/>
        <v>0</v>
      </c>
      <c r="O112" s="134"/>
      <c r="P112" s="134"/>
      <c r="Q112" s="134"/>
      <c r="R112" s="133">
        <v>50</v>
      </c>
      <c r="S112" s="133"/>
      <c r="T112" s="76">
        <f t="shared" si="2"/>
        <v>237.72</v>
      </c>
      <c r="U112" s="75"/>
    </row>
    <row r="113" spans="2:29" x14ac:dyDescent="0.2">
      <c r="C113" s="78" t="s">
        <v>306</v>
      </c>
      <c r="D113" s="130">
        <f>ROUND(Q77*H85,3)</f>
        <v>503.298</v>
      </c>
      <c r="E113" s="131"/>
      <c r="F113" s="131"/>
      <c r="G113" s="131"/>
      <c r="H113" s="131"/>
      <c r="I113" s="131"/>
      <c r="J113" s="132"/>
      <c r="K113" s="133">
        <v>0</v>
      </c>
      <c r="L113" s="133"/>
      <c r="M113" s="133"/>
      <c r="N113" s="134">
        <f t="shared" si="1"/>
        <v>0</v>
      </c>
      <c r="O113" s="134"/>
      <c r="P113" s="134"/>
      <c r="Q113" s="134"/>
      <c r="R113" s="133">
        <v>0</v>
      </c>
      <c r="S113" s="133"/>
      <c r="T113" s="76">
        <f t="shared" si="2"/>
        <v>0</v>
      </c>
      <c r="U113" s="75"/>
    </row>
    <row r="114" spans="2:29" x14ac:dyDescent="0.2">
      <c r="C114" s="78" t="s">
        <v>305</v>
      </c>
      <c r="D114" s="130">
        <f>ROUND(Q78*H85,3)</f>
        <v>537.47400000000005</v>
      </c>
      <c r="E114" s="131"/>
      <c r="F114" s="131"/>
      <c r="G114" s="131"/>
      <c r="H114" s="131"/>
      <c r="I114" s="131"/>
      <c r="J114" s="132"/>
      <c r="K114" s="133">
        <v>0</v>
      </c>
      <c r="L114" s="133"/>
      <c r="M114" s="133"/>
      <c r="N114" s="134">
        <f t="shared" si="1"/>
        <v>0</v>
      </c>
      <c r="O114" s="134"/>
      <c r="P114" s="134"/>
      <c r="Q114" s="134"/>
      <c r="R114" s="133">
        <v>0</v>
      </c>
      <c r="S114" s="133"/>
      <c r="T114" s="76">
        <f t="shared" si="2"/>
        <v>0</v>
      </c>
      <c r="U114" s="75"/>
    </row>
    <row r="115" spans="2:29" x14ac:dyDescent="0.2">
      <c r="C115" s="77" t="s">
        <v>304</v>
      </c>
      <c r="D115" s="134">
        <f>SUM(D109:J114)</f>
        <v>1929.683</v>
      </c>
      <c r="E115" s="134"/>
      <c r="F115" s="134"/>
      <c r="G115" s="134"/>
      <c r="H115" s="134"/>
      <c r="I115" s="134"/>
      <c r="J115" s="134"/>
      <c r="K115" s="133"/>
      <c r="L115" s="133"/>
      <c r="M115" s="133"/>
      <c r="N115" s="134">
        <f>ROUND(SUM(N109:N114),2)</f>
        <v>0</v>
      </c>
      <c r="O115" s="133"/>
      <c r="P115" s="133"/>
      <c r="Q115" s="133"/>
      <c r="R115" s="133"/>
      <c r="S115" s="133"/>
      <c r="T115" s="76">
        <f>ROUND(SUM(T109:T114),2)</f>
        <v>246.71</v>
      </c>
      <c r="U115" s="75"/>
    </row>
    <row r="116" spans="2:29" ht="15" customHeight="1" x14ac:dyDescent="0.2">
      <c r="B116" s="74"/>
    </row>
    <row r="117" spans="2:29" s="57" customFormat="1" ht="14.1" customHeight="1" x14ac:dyDescent="0.25">
      <c r="B117" s="54" t="s">
        <v>303</v>
      </c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144">
        <f>(N115+T115)*1000</f>
        <v>246710</v>
      </c>
      <c r="P117" s="144"/>
      <c r="Q117" s="144"/>
      <c r="R117" s="144"/>
      <c r="S117" s="144"/>
      <c r="T117" s="73" t="s">
        <v>299</v>
      </c>
      <c r="U117" s="73"/>
      <c r="V117" s="69"/>
      <c r="W117" s="69"/>
      <c r="X117" s="69"/>
      <c r="Y117" s="69"/>
      <c r="Z117" s="69"/>
      <c r="AA117" s="69"/>
      <c r="AB117" s="69"/>
      <c r="AC117" s="72"/>
    </row>
    <row r="118" spans="2:29" s="57" customFormat="1" ht="14.1" hidden="1" customHeight="1" x14ac:dyDescent="0.25">
      <c r="B118" s="54" t="s">
        <v>302</v>
      </c>
      <c r="C118" s="54"/>
      <c r="D118" s="54"/>
      <c r="E118" s="54"/>
      <c r="F118" s="54"/>
      <c r="G118" s="54"/>
      <c r="H118" s="145">
        <v>1</v>
      </c>
      <c r="I118" s="145"/>
      <c r="J118" s="145"/>
      <c r="K118" s="54"/>
      <c r="L118" s="54"/>
      <c r="M118" s="54"/>
      <c r="N118" s="54"/>
      <c r="O118" s="144">
        <f>ROUND(H118*O117,2)</f>
        <v>246710</v>
      </c>
      <c r="P118" s="144"/>
      <c r="Q118" s="144"/>
      <c r="R118" s="144"/>
      <c r="S118" s="144"/>
      <c r="T118" s="73" t="s">
        <v>299</v>
      </c>
      <c r="U118" s="73"/>
      <c r="V118" s="73"/>
      <c r="W118" s="73"/>
      <c r="X118" s="73"/>
      <c r="Y118" s="73"/>
      <c r="Z118" s="73"/>
      <c r="AA118" s="73"/>
      <c r="AB118" s="73"/>
      <c r="AC118" s="72"/>
    </row>
    <row r="119" spans="2:29" s="57" customFormat="1" ht="14.1" customHeight="1" x14ac:dyDescent="0.25">
      <c r="B119" s="58" t="s">
        <v>301</v>
      </c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72"/>
      <c r="O119" s="144">
        <f>ROUND(O118*0.2,2)</f>
        <v>49342</v>
      </c>
      <c r="P119" s="144"/>
      <c r="Q119" s="144"/>
      <c r="R119" s="144"/>
      <c r="S119" s="144"/>
      <c r="T119" s="73" t="s">
        <v>299</v>
      </c>
      <c r="U119" s="73"/>
      <c r="V119" s="73"/>
      <c r="W119" s="73"/>
      <c r="X119" s="73"/>
      <c r="Y119" s="73"/>
      <c r="Z119" s="73"/>
      <c r="AA119" s="73"/>
      <c r="AB119" s="73"/>
      <c r="AC119" s="72"/>
    </row>
    <row r="120" spans="2:29" s="71" customFormat="1" ht="14.1" customHeight="1" x14ac:dyDescent="0.2">
      <c r="B120" s="68" t="s">
        <v>300</v>
      </c>
      <c r="N120" s="68"/>
      <c r="O120" s="146">
        <f>O118+O119</f>
        <v>296052</v>
      </c>
      <c r="P120" s="146"/>
      <c r="Q120" s="146"/>
      <c r="R120" s="146"/>
      <c r="S120" s="146"/>
      <c r="T120" s="69" t="s">
        <v>299</v>
      </c>
      <c r="U120" s="69"/>
      <c r="V120" s="69"/>
      <c r="W120" s="68"/>
      <c r="AC120" s="68"/>
    </row>
    <row r="121" spans="2:29" ht="14.1" customHeight="1" x14ac:dyDescent="0.2">
      <c r="B121" s="68"/>
      <c r="C121" s="71"/>
      <c r="D121" s="71"/>
      <c r="E121" s="71"/>
      <c r="F121" s="71"/>
      <c r="G121" s="58"/>
      <c r="H121" s="70"/>
      <c r="I121" s="70"/>
      <c r="J121" s="70"/>
      <c r="K121" s="70"/>
      <c r="L121" s="70"/>
      <c r="M121" s="58"/>
      <c r="N121" s="69"/>
      <c r="O121" s="69"/>
      <c r="P121" s="69"/>
      <c r="Q121" s="69"/>
      <c r="R121" s="69"/>
      <c r="S121" s="69"/>
      <c r="T121" s="69"/>
      <c r="U121" s="69"/>
      <c r="V121" s="58"/>
      <c r="W121" s="58"/>
      <c r="X121" s="58"/>
      <c r="Y121" s="58"/>
      <c r="Z121" s="58"/>
      <c r="AA121" s="58"/>
      <c r="AB121" s="58"/>
    </row>
    <row r="122" spans="2:29" s="58" customFormat="1" ht="3.2" customHeight="1" x14ac:dyDescent="0.2">
      <c r="B122" s="68"/>
      <c r="C122" s="68"/>
      <c r="E122" s="67"/>
      <c r="F122" s="67"/>
      <c r="G122" s="67"/>
      <c r="H122" s="67"/>
      <c r="I122" s="67"/>
      <c r="K122" s="66"/>
      <c r="L122" s="66"/>
      <c r="M122" s="66"/>
      <c r="N122" s="66"/>
      <c r="O122" s="66"/>
      <c r="P122" s="66"/>
      <c r="Q122" s="66"/>
      <c r="R122" s="66"/>
      <c r="S122" s="66"/>
    </row>
    <row r="123" spans="2:29" s="58" customFormat="1" ht="10.5" customHeight="1" x14ac:dyDescent="0.2">
      <c r="B123" s="68"/>
      <c r="C123" s="68"/>
      <c r="E123" s="67"/>
      <c r="F123" s="67"/>
      <c r="G123" s="67"/>
      <c r="H123" s="67"/>
      <c r="I123" s="67"/>
      <c r="K123" s="66"/>
      <c r="L123" s="66"/>
      <c r="M123" s="66"/>
      <c r="N123" s="66"/>
      <c r="O123" s="66"/>
      <c r="P123" s="66"/>
      <c r="Q123" s="66"/>
      <c r="R123" s="66"/>
      <c r="S123" s="66"/>
      <c r="V123" s="54"/>
      <c r="W123" s="54"/>
      <c r="X123" s="54"/>
      <c r="Y123" s="54"/>
      <c r="Z123" s="54"/>
      <c r="AA123" s="54"/>
      <c r="AB123" s="54"/>
    </row>
    <row r="124" spans="2:29" ht="23.25" customHeight="1" x14ac:dyDescent="0.25">
      <c r="B124" s="58" t="s">
        <v>297</v>
      </c>
      <c r="C124" s="58"/>
      <c r="D124" s="62"/>
      <c r="E124" s="62"/>
      <c r="F124" s="62"/>
      <c r="G124" s="62"/>
      <c r="H124" s="62"/>
      <c r="I124" s="62"/>
      <c r="J124" s="63"/>
      <c r="K124" s="63"/>
      <c r="L124" s="62"/>
      <c r="M124" s="58"/>
      <c r="N124" s="59"/>
      <c r="O124" s="60"/>
      <c r="P124" s="60"/>
      <c r="Q124" s="59"/>
      <c r="R124" s="60"/>
      <c r="S124" s="59"/>
      <c r="T124" s="65"/>
      <c r="U124" s="64"/>
    </row>
    <row r="125" spans="2:29" ht="15.75" x14ac:dyDescent="0.25">
      <c r="B125" s="58"/>
      <c r="C125" s="58"/>
      <c r="D125" s="59"/>
      <c r="E125" s="59"/>
      <c r="F125" s="59"/>
      <c r="G125" s="59"/>
      <c r="H125" s="59"/>
      <c r="I125" s="59"/>
      <c r="J125" s="60"/>
      <c r="K125" s="60"/>
      <c r="L125" s="59"/>
      <c r="M125" s="59"/>
      <c r="N125" s="59"/>
      <c r="O125" s="60"/>
      <c r="P125" s="60"/>
      <c r="Q125" s="59"/>
      <c r="R125" s="60"/>
      <c r="S125" s="59"/>
      <c r="T125" s="60"/>
      <c r="U125" s="64"/>
    </row>
    <row r="126" spans="2:29" ht="15.75" hidden="1" customHeight="1" x14ac:dyDescent="0.25">
      <c r="C126" s="56"/>
    </row>
    <row r="127" spans="2:29" ht="23.25" customHeight="1" x14ac:dyDescent="0.25">
      <c r="B127" s="58" t="s">
        <v>298</v>
      </c>
      <c r="C127" s="58"/>
      <c r="D127" s="62"/>
      <c r="E127" s="62"/>
      <c r="F127" s="62"/>
      <c r="G127" s="62"/>
      <c r="H127" s="62"/>
      <c r="I127" s="62"/>
      <c r="J127" s="63"/>
      <c r="K127" s="63"/>
      <c r="L127" s="62"/>
      <c r="M127" s="58"/>
      <c r="N127" s="59"/>
      <c r="O127" s="60"/>
      <c r="P127" s="60"/>
      <c r="Q127" s="59"/>
      <c r="R127" s="60"/>
      <c r="S127" s="59"/>
      <c r="T127" s="65"/>
      <c r="U127" s="64"/>
    </row>
    <row r="128" spans="2:29" ht="24" hidden="1" customHeight="1" x14ac:dyDescent="0.25">
      <c r="B128" s="58" t="s">
        <v>297</v>
      </c>
      <c r="C128" s="58"/>
      <c r="D128" s="61"/>
      <c r="E128" s="61"/>
      <c r="F128" s="61"/>
      <c r="G128" s="61"/>
      <c r="H128" s="61"/>
      <c r="I128" s="61"/>
      <c r="J128" s="58"/>
      <c r="K128" s="58"/>
      <c r="L128" s="61"/>
      <c r="M128" s="61"/>
      <c r="N128" s="62"/>
      <c r="O128" s="63"/>
      <c r="P128" s="63"/>
      <c r="Q128" s="62"/>
      <c r="R128" s="63"/>
      <c r="S128" s="62"/>
      <c r="T128" s="58"/>
      <c r="U128" s="57"/>
    </row>
    <row r="129" spans="2:21" ht="15.75" x14ac:dyDescent="0.25">
      <c r="B129" s="58"/>
      <c r="C129" s="58"/>
      <c r="D129" s="61"/>
      <c r="E129" s="61"/>
      <c r="F129" s="61"/>
      <c r="G129" s="61"/>
      <c r="H129" s="61"/>
      <c r="I129" s="61"/>
      <c r="J129" s="58"/>
      <c r="K129" s="58"/>
      <c r="L129" s="61"/>
      <c r="M129" s="61"/>
      <c r="N129" s="59"/>
      <c r="O129" s="60"/>
      <c r="P129" s="60"/>
      <c r="Q129" s="59"/>
      <c r="R129" s="60"/>
      <c r="S129" s="59"/>
      <c r="T129" s="58"/>
      <c r="U129" s="57"/>
    </row>
    <row r="130" spans="2:21" ht="15.75" hidden="1" customHeight="1" x14ac:dyDescent="0.25">
      <c r="C130" s="56"/>
    </row>
    <row r="132" spans="2:21" x14ac:dyDescent="0.2">
      <c r="C132" s="55"/>
    </row>
    <row r="133" spans="2:21" x14ac:dyDescent="0.2">
      <c r="E133" s="143"/>
      <c r="F133" s="143"/>
    </row>
  </sheetData>
  <mergeCells count="151">
    <mergeCell ref="L1:U1"/>
    <mergeCell ref="K2:U2"/>
    <mergeCell ref="A3:U3"/>
    <mergeCell ref="B7:U7"/>
    <mergeCell ref="A13:U13"/>
    <mergeCell ref="B16:U16"/>
    <mergeCell ref="D6:U6"/>
    <mergeCell ref="D39:E39"/>
    <mergeCell ref="G39:I39"/>
    <mergeCell ref="K39:L39"/>
    <mergeCell ref="N39:O39"/>
    <mergeCell ref="Q39:R39"/>
    <mergeCell ref="C30:K30"/>
    <mergeCell ref="L30:N30"/>
    <mergeCell ref="O30:R30"/>
    <mergeCell ref="S30:U30"/>
    <mergeCell ref="C31:K31"/>
    <mergeCell ref="L31:N31"/>
    <mergeCell ref="O31:R31"/>
    <mergeCell ref="S31:U31"/>
    <mergeCell ref="L34:N34"/>
    <mergeCell ref="O34:R34"/>
    <mergeCell ref="S34:T34"/>
    <mergeCell ref="D41:E41"/>
    <mergeCell ref="G41:I41"/>
    <mergeCell ref="K41:L41"/>
    <mergeCell ref="N41:P41"/>
    <mergeCell ref="I52:J52"/>
    <mergeCell ref="B59:C60"/>
    <mergeCell ref="D59:U59"/>
    <mergeCell ref="D60:H60"/>
    <mergeCell ref="I60:L60"/>
    <mergeCell ref="M60:P60"/>
    <mergeCell ref="Q60:S60"/>
    <mergeCell ref="H45:J45"/>
    <mergeCell ref="L45:N45"/>
    <mergeCell ref="P45:R45"/>
    <mergeCell ref="P48:Q48"/>
    <mergeCell ref="I50:K50"/>
    <mergeCell ref="I51:J51"/>
    <mergeCell ref="E74:H74"/>
    <mergeCell ref="J74:K74"/>
    <mergeCell ref="M74:O74"/>
    <mergeCell ref="Q74:S74"/>
    <mergeCell ref="E75:H75"/>
    <mergeCell ref="J75:K75"/>
    <mergeCell ref="M75:O75"/>
    <mergeCell ref="Q75:S75"/>
    <mergeCell ref="B61:C61"/>
    <mergeCell ref="D61:H61"/>
    <mergeCell ref="I61:L61"/>
    <mergeCell ref="M61:P61"/>
    <mergeCell ref="Q61:S61"/>
    <mergeCell ref="E73:H73"/>
    <mergeCell ref="J73:K73"/>
    <mergeCell ref="M73:O73"/>
    <mergeCell ref="Q73:S73"/>
    <mergeCell ref="Q78:S78"/>
    <mergeCell ref="H85:J85"/>
    <mergeCell ref="K85:U85"/>
    <mergeCell ref="E76:H76"/>
    <mergeCell ref="J76:K76"/>
    <mergeCell ref="M76:O76"/>
    <mergeCell ref="Q76:S76"/>
    <mergeCell ref="E77:H77"/>
    <mergeCell ref="J77:K77"/>
    <mergeCell ref="M77:O77"/>
    <mergeCell ref="Q77:S77"/>
    <mergeCell ref="I87:K87"/>
    <mergeCell ref="M87:P87"/>
    <mergeCell ref="C95:C97"/>
    <mergeCell ref="D95:J95"/>
    <mergeCell ref="D96:J96"/>
    <mergeCell ref="D97:F97"/>
    <mergeCell ref="G97:J97"/>
    <mergeCell ref="E78:H78"/>
    <mergeCell ref="J78:K78"/>
    <mergeCell ref="M78:O78"/>
    <mergeCell ref="C106:C108"/>
    <mergeCell ref="D106:J107"/>
    <mergeCell ref="K106:T106"/>
    <mergeCell ref="K107:Q107"/>
    <mergeCell ref="R107:T107"/>
    <mergeCell ref="D108:J108"/>
    <mergeCell ref="K108:M108"/>
    <mergeCell ref="N108:Q108"/>
    <mergeCell ref="R108:S108"/>
    <mergeCell ref="D113:J113"/>
    <mergeCell ref="K113:M113"/>
    <mergeCell ref="N113:Q113"/>
    <mergeCell ref="R113:S113"/>
    <mergeCell ref="D114:J114"/>
    <mergeCell ref="K114:M114"/>
    <mergeCell ref="N114:Q114"/>
    <mergeCell ref="R114:S114"/>
    <mergeCell ref="D111:J111"/>
    <mergeCell ref="K111:M111"/>
    <mergeCell ref="N111:Q111"/>
    <mergeCell ref="R111:S111"/>
    <mergeCell ref="D112:J112"/>
    <mergeCell ref="K112:M112"/>
    <mergeCell ref="N112:Q112"/>
    <mergeCell ref="R112:S112"/>
    <mergeCell ref="E133:F133"/>
    <mergeCell ref="D115:J115"/>
    <mergeCell ref="K115:M115"/>
    <mergeCell ref="N115:Q115"/>
    <mergeCell ref="R115:S115"/>
    <mergeCell ref="O117:S117"/>
    <mergeCell ref="H118:J118"/>
    <mergeCell ref="O118:S118"/>
    <mergeCell ref="O119:S119"/>
    <mergeCell ref="O120:S120"/>
    <mergeCell ref="AM32:AP32"/>
    <mergeCell ref="C33:K33"/>
    <mergeCell ref="L33:N33"/>
    <mergeCell ref="O33:R33"/>
    <mergeCell ref="S33:U33"/>
    <mergeCell ref="AA33:AI33"/>
    <mergeCell ref="AJ33:AL33"/>
    <mergeCell ref="AM33:AP33"/>
    <mergeCell ref="C32:K32"/>
    <mergeCell ref="L32:N32"/>
    <mergeCell ref="O32:R32"/>
    <mergeCell ref="S32:U32"/>
    <mergeCell ref="W32:Y33"/>
    <mergeCell ref="AA32:AI32"/>
    <mergeCell ref="D109:J109"/>
    <mergeCell ref="K109:M109"/>
    <mergeCell ref="N109:Q109"/>
    <mergeCell ref="R109:S109"/>
    <mergeCell ref="D110:J110"/>
    <mergeCell ref="K110:M110"/>
    <mergeCell ref="N110:Q110"/>
    <mergeCell ref="R110:S110"/>
    <mergeCell ref="AJ32:AL32"/>
    <mergeCell ref="D104:F104"/>
    <mergeCell ref="G104:J104"/>
    <mergeCell ref="D101:F101"/>
    <mergeCell ref="G101:J101"/>
    <mergeCell ref="D102:F102"/>
    <mergeCell ref="G102:J102"/>
    <mergeCell ref="D103:F103"/>
    <mergeCell ref="G103:J103"/>
    <mergeCell ref="D98:F98"/>
    <mergeCell ref="G98:J98"/>
    <mergeCell ref="D99:F99"/>
    <mergeCell ref="G99:J99"/>
    <mergeCell ref="D100:F100"/>
    <mergeCell ref="G100:J100"/>
    <mergeCell ref="D87:G87"/>
  </mergeCells>
  <pageMargins left="0.7" right="0.7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Расчет стоимости</vt:lpstr>
      <vt:lpstr>ЛС_СМР</vt:lpstr>
      <vt:lpstr>ЛС_ПИР</vt:lpstr>
      <vt:lpstr>ЛС_СМР!Заголовки_для_печати</vt:lpstr>
      <vt:lpstr>ЛС_ПИР!Область_печати</vt:lpstr>
      <vt:lpstr>ЛС_СМР!Область_печати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Семирягина Светлана Александровна</cp:lastModifiedBy>
  <cp:lastPrinted>2021-10-22T12:18:24Z</cp:lastPrinted>
  <dcterms:created xsi:type="dcterms:W3CDTF">2021-07-06T05:30:42Z</dcterms:created>
  <dcterms:modified xsi:type="dcterms:W3CDTF">2023-12-14T13:21:58Z</dcterms:modified>
</cp:coreProperties>
</file>