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ЗИП\Копылова_АС\23 06 00037\"/>
    </mc:Choice>
  </mc:AlternateContent>
  <xr:revisionPtr revIDLastSave="0" documentId="13_ncr:1_{F1E0DA25-1ED3-4539-9108-BAA9A86116B8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ИП'!$A$11:$M$28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2" i="4" l="1"/>
  <c r="P43" i="4" s="1"/>
  <c r="P44" i="4" s="1"/>
  <c r="P45" i="4" s="1"/>
  <c r="M16" i="4"/>
  <c r="I38" i="4" l="1"/>
  <c r="M17" i="4" l="1"/>
  <c r="M19" i="4"/>
  <c r="M20" i="4"/>
  <c r="M21" i="4"/>
  <c r="M22" i="4"/>
  <c r="M23" i="4"/>
  <c r="M24" i="4"/>
  <c r="M25" i="4"/>
  <c r="M26" i="4"/>
  <c r="M27" i="4"/>
  <c r="M28" i="4"/>
  <c r="C18" i="4" l="1"/>
  <c r="H74" i="5"/>
  <c r="D18" i="4"/>
  <c r="D19" i="4"/>
  <c r="D20" i="4"/>
  <c r="D21" i="4"/>
  <c r="D22" i="4"/>
  <c r="D23" i="4"/>
  <c r="D24" i="4"/>
  <c r="D25" i="4"/>
  <c r="D26" i="4"/>
  <c r="D27" i="4"/>
  <c r="D28" i="4"/>
  <c r="C17" i="4"/>
  <c r="C19" i="4"/>
  <c r="C20" i="4"/>
  <c r="C21" i="4"/>
  <c r="C22" i="4"/>
  <c r="C23" i="4"/>
  <c r="C24" i="4"/>
  <c r="C25" i="4"/>
  <c r="C26" i="4"/>
  <c r="C27" i="4"/>
  <c r="C28" i="4"/>
  <c r="C16" i="4"/>
  <c r="P292" i="5" l="1"/>
  <c r="N292" i="5"/>
  <c r="H292" i="5"/>
  <c r="C292" i="5"/>
  <c r="L292" i="5" s="1"/>
  <c r="I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C191" i="5"/>
  <c r="L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P186" i="5"/>
  <c r="N186" i="5"/>
  <c r="E186" i="5"/>
  <c r="C186" i="5" s="1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C167" i="5"/>
  <c r="L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C163" i="5"/>
  <c r="L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/>
  <c r="L160" i="5" s="1"/>
  <c r="N159" i="5"/>
  <c r="H159" i="5"/>
  <c r="E159" i="5"/>
  <c r="P159" i="5" s="1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P148" i="5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C122" i="5"/>
  <c r="L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C116" i="5"/>
  <c r="L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C110" i="5"/>
  <c r="L110" i="5" s="1"/>
  <c r="N109" i="5"/>
  <c r="E109" i="5"/>
  <c r="N108" i="5"/>
  <c r="L108" i="5"/>
  <c r="H108" i="5"/>
  <c r="E108" i="5"/>
  <c r="C108" i="5" s="1"/>
  <c r="N107" i="5"/>
  <c r="E107" i="5"/>
  <c r="P107" i="5" s="1"/>
  <c r="C107" i="5"/>
  <c r="L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C104" i="5"/>
  <c r="L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P98" i="5"/>
  <c r="N98" i="5"/>
  <c r="E98" i="5"/>
  <c r="C98" i="5"/>
  <c r="L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C89" i="5"/>
  <c r="L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C83" i="5"/>
  <c r="L83" i="5" s="1"/>
  <c r="I83" i="5" s="1"/>
  <c r="J83" i="5" s="1"/>
  <c r="N82" i="5"/>
  <c r="H82" i="5"/>
  <c r="E82" i="5"/>
  <c r="P82" i="5" s="1"/>
  <c r="C82" i="5"/>
  <c r="L82" i="5" s="1"/>
  <c r="N81" i="5"/>
  <c r="E81" i="5"/>
  <c r="P81" i="5" s="1"/>
  <c r="C81" i="5"/>
  <c r="L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C8" i="5"/>
  <c r="L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P4" i="5"/>
  <c r="N4" i="5"/>
  <c r="H4" i="5"/>
  <c r="E4" i="5"/>
  <c r="C4" i="5"/>
  <c r="L4" i="5" s="1"/>
  <c r="R3" i="5"/>
  <c r="N3" i="5"/>
  <c r="H3" i="5"/>
  <c r="E3" i="5"/>
  <c r="P3" i="5" s="1"/>
  <c r="C3" i="5"/>
  <c r="L3" i="5" s="1"/>
  <c r="P145" i="5" l="1"/>
  <c r="C86" i="5"/>
  <c r="L86" i="5" s="1"/>
  <c r="C113" i="5"/>
  <c r="L113" i="5" s="1"/>
  <c r="P120" i="5"/>
  <c r="P158" i="5"/>
  <c r="C183" i="5"/>
  <c r="L183" i="5" s="1"/>
  <c r="I183" i="5" s="1"/>
  <c r="J183" i="5" s="1"/>
  <c r="C115" i="5"/>
  <c r="L115" i="5" s="1"/>
  <c r="P118" i="5"/>
  <c r="C88" i="5"/>
  <c r="L88" i="5" s="1"/>
  <c r="P95" i="5"/>
  <c r="C85" i="5"/>
  <c r="L85" i="5" s="1"/>
  <c r="I85" i="5" s="1"/>
  <c r="J85" i="5" s="1"/>
  <c r="C112" i="5"/>
  <c r="L112" i="5" s="1"/>
  <c r="I112" i="5" s="1"/>
  <c r="J112" i="5" s="1"/>
  <c r="I54" i="5"/>
  <c r="J54" i="5" s="1"/>
  <c r="C111" i="5"/>
  <c r="L111" i="5" s="1"/>
  <c r="P79" i="5"/>
  <c r="C75" i="5"/>
  <c r="L75" i="5" s="1"/>
  <c r="P78" i="5"/>
  <c r="C102" i="5"/>
  <c r="L102" i="5" s="1"/>
  <c r="I102" i="5" s="1"/>
  <c r="J102" i="5" s="1"/>
  <c r="C105" i="5"/>
  <c r="L105" i="5" s="1"/>
  <c r="C123" i="5"/>
  <c r="L123" i="5" s="1"/>
  <c r="P125" i="5"/>
  <c r="P151" i="5"/>
  <c r="C161" i="5"/>
  <c r="L161" i="5" s="1"/>
  <c r="I161" i="5" s="1"/>
  <c r="J161" i="5" s="1"/>
  <c r="C175" i="5"/>
  <c r="L175" i="5" s="1"/>
  <c r="I175" i="5" s="1"/>
  <c r="J175" i="5" s="1"/>
  <c r="C184" i="5"/>
  <c r="L184" i="5" s="1"/>
  <c r="I184" i="5" s="1"/>
  <c r="J184" i="5" s="1"/>
  <c r="P9" i="5"/>
  <c r="C99" i="5"/>
  <c r="L99" i="5" s="1"/>
  <c r="C121" i="5"/>
  <c r="L121" i="5" s="1"/>
  <c r="C133" i="5"/>
  <c r="L133" i="5" s="1"/>
  <c r="C169" i="5"/>
  <c r="L169" i="5" s="1"/>
  <c r="C178" i="5"/>
  <c r="L178" i="5" s="1"/>
  <c r="I24" i="5"/>
  <c r="J24" i="5" s="1"/>
  <c r="C76" i="5"/>
  <c r="L76" i="5" s="1"/>
  <c r="C103" i="5"/>
  <c r="L103" i="5" s="1"/>
  <c r="C106" i="5"/>
  <c r="L106" i="5" s="1"/>
  <c r="I106" i="5" s="1"/>
  <c r="J106" i="5" s="1"/>
  <c r="P108" i="5"/>
  <c r="I108" i="5" s="1"/>
  <c r="J108" i="5" s="1"/>
  <c r="C119" i="5"/>
  <c r="L119" i="5" s="1"/>
  <c r="I119" i="5" s="1"/>
  <c r="J119" i="5" s="1"/>
  <c r="P139" i="5"/>
  <c r="P156" i="5"/>
  <c r="C182" i="5"/>
  <c r="L182" i="5" s="1"/>
  <c r="C124" i="5"/>
  <c r="L124" i="5" s="1"/>
  <c r="I124" i="5" s="1"/>
  <c r="J124" i="5" s="1"/>
  <c r="P146" i="5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P187" i="5"/>
  <c r="I187" i="5" s="1"/>
  <c r="J187" i="5" s="1"/>
  <c r="P5" i="5"/>
  <c r="P96" i="5"/>
  <c r="C100" i="5"/>
  <c r="L100" i="5" s="1"/>
  <c r="P166" i="5"/>
  <c r="P10" i="5"/>
  <c r="I10" i="5" s="1"/>
  <c r="J10" i="5" s="1"/>
  <c r="P127" i="5"/>
  <c r="I127" i="5" s="1"/>
  <c r="J127" i="5" s="1"/>
  <c r="P140" i="5"/>
  <c r="C84" i="5"/>
  <c r="L84" i="5" s="1"/>
  <c r="I84" i="5" s="1"/>
  <c r="J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I150" i="5" s="1"/>
  <c r="J150" i="5" s="1"/>
  <c r="C154" i="5"/>
  <c r="L154" i="5" s="1"/>
  <c r="C180" i="5"/>
  <c r="L180" i="5" s="1"/>
  <c r="P188" i="5"/>
  <c r="P192" i="5"/>
  <c r="I192" i="5" s="1"/>
  <c r="J192" i="5" s="1"/>
  <c r="P195" i="5"/>
  <c r="I195" i="5" s="1"/>
  <c r="J195" i="5" s="1"/>
  <c r="P94" i="5"/>
  <c r="I14" i="5"/>
  <c r="J14" i="5" s="1"/>
  <c r="I38" i="5"/>
  <c r="J38" i="5" s="1"/>
  <c r="I100" i="5"/>
  <c r="J100" i="5" s="1"/>
  <c r="I229" i="5"/>
  <c r="J229" i="5" s="1"/>
  <c r="I242" i="5"/>
  <c r="J242" i="5" s="1"/>
  <c r="I251" i="5"/>
  <c r="J251" i="5" s="1"/>
  <c r="I13" i="5"/>
  <c r="J13" i="5" s="1"/>
  <c r="I118" i="5"/>
  <c r="J118" i="5" s="1"/>
  <c r="I122" i="5"/>
  <c r="J122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121" i="5"/>
  <c r="J121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58" i="5"/>
  <c r="J158" i="5" s="1"/>
  <c r="I178" i="5"/>
  <c r="J178" i="5" s="1"/>
  <c r="I216" i="5"/>
  <c r="J216" i="5" s="1"/>
  <c r="I11" i="5"/>
  <c r="J11" i="5" s="1"/>
  <c r="I25" i="5"/>
  <c r="J25" i="5" s="1"/>
  <c r="I44" i="5"/>
  <c r="J44" i="5" s="1"/>
  <c r="I163" i="5"/>
  <c r="J163" i="5" s="1"/>
  <c r="I284" i="5"/>
  <c r="J284" i="5" s="1"/>
  <c r="I174" i="5"/>
  <c r="J174" i="5" s="1"/>
  <c r="I30" i="5"/>
  <c r="J30" i="5" s="1"/>
  <c r="I94" i="5"/>
  <c r="J94" i="5" s="1"/>
  <c r="I95" i="5"/>
  <c r="J95" i="5" s="1"/>
  <c r="I96" i="5"/>
  <c r="J96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5" i="5"/>
  <c r="J5" i="5" s="1"/>
  <c r="I12" i="5"/>
  <c r="J12" i="5" s="1"/>
  <c r="I20" i="5"/>
  <c r="J20" i="5" s="1"/>
  <c r="I23" i="5"/>
  <c r="J23" i="5" s="1"/>
  <c r="I47" i="5"/>
  <c r="J47" i="5" s="1"/>
  <c r="I63" i="5"/>
  <c r="J63" i="5" s="1"/>
  <c r="I123" i="5"/>
  <c r="J123" i="5" s="1"/>
  <c r="I172" i="5"/>
  <c r="J172" i="5" s="1"/>
  <c r="I182" i="5"/>
  <c r="J182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154" i="5"/>
  <c r="J154" i="5" s="1"/>
  <c r="I156" i="5"/>
  <c r="J156" i="5" s="1"/>
  <c r="I169" i="5"/>
  <c r="J169" i="5" s="1"/>
  <c r="I180" i="5"/>
  <c r="J180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11" i="5"/>
  <c r="J111" i="5" s="1"/>
  <c r="I136" i="5"/>
  <c r="J136" i="5" s="1"/>
  <c r="I167" i="5"/>
  <c r="J167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J292" i="5"/>
  <c r="I9" i="5"/>
  <c r="J9" i="5" s="1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07" i="5"/>
  <c r="J107" i="5" s="1"/>
  <c r="I160" i="5"/>
  <c r="J160" i="5" s="1"/>
  <c r="I166" i="5"/>
  <c r="J166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1" i="5"/>
  <c r="J81" i="5" s="1"/>
  <c r="I82" i="5"/>
  <c r="J82" i="5" s="1"/>
  <c r="I260" i="5"/>
  <c r="J260" i="5" s="1"/>
  <c r="I15" i="5"/>
  <c r="J15" i="5" s="1"/>
  <c r="I48" i="5"/>
  <c r="J48" i="5" s="1"/>
  <c r="I64" i="5"/>
  <c r="J64" i="5" s="1"/>
  <c r="I75" i="5"/>
  <c r="J75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38" i="5"/>
  <c r="J138" i="5" s="1"/>
  <c r="I139" i="5"/>
  <c r="J139" i="5" s="1"/>
  <c r="I140" i="5"/>
  <c r="J140" i="5" s="1"/>
  <c r="I152" i="5"/>
  <c r="J152" i="5" s="1"/>
  <c r="I173" i="5"/>
  <c r="J173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8" i="5"/>
  <c r="J8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78" i="5"/>
  <c r="J78" i="5" s="1"/>
  <c r="I79" i="5"/>
  <c r="J79" i="5" s="1"/>
  <c r="I86" i="5"/>
  <c r="J86" i="5" s="1"/>
  <c r="I98" i="5"/>
  <c r="J98" i="5" s="1"/>
  <c r="I99" i="5"/>
  <c r="J99" i="5" s="1"/>
  <c r="I120" i="5"/>
  <c r="J120" i="5" s="1"/>
  <c r="I145" i="5"/>
  <c r="J145" i="5" s="1"/>
  <c r="I146" i="5"/>
  <c r="J146" i="5" s="1"/>
  <c r="I148" i="5"/>
  <c r="J148" i="5" s="1"/>
  <c r="I149" i="5"/>
  <c r="J149" i="5" s="1"/>
  <c r="I151" i="5"/>
  <c r="J151" i="5" s="1"/>
  <c r="I159" i="5"/>
  <c r="J159" i="5" s="1"/>
  <c r="I185" i="5"/>
  <c r="J185" i="5" s="1"/>
  <c r="I191" i="5"/>
  <c r="J191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I76" i="5"/>
  <c r="J76" i="5" s="1"/>
  <c r="I89" i="5"/>
  <c r="J89" i="5" s="1"/>
  <c r="P101" i="5"/>
  <c r="C101" i="5"/>
  <c r="L101" i="5" s="1"/>
  <c r="I125" i="5"/>
  <c r="J125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I103" i="5"/>
  <c r="J103" i="5" s="1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I133" i="5"/>
  <c r="J133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10" i="5"/>
  <c r="J110" i="5" s="1"/>
  <c r="I115" i="5"/>
  <c r="J115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S291" i="5"/>
  <c r="H23" i="4" s="1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114" i="5" l="1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2" i="4"/>
  <c r="H28" i="4"/>
  <c r="H27" i="4"/>
  <c r="H26" i="4"/>
  <c r="H25" i="4"/>
  <c r="H24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H19" i="4" s="1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8" i="4" s="1"/>
  <c r="S230" i="5"/>
  <c r="S96" i="5"/>
  <c r="S86" i="5"/>
  <c r="S99" i="5"/>
  <c r="S14" i="5"/>
  <c r="S102" i="5"/>
  <c r="S8" i="5"/>
  <c r="S20" i="5"/>
  <c r="S7" i="5"/>
  <c r="S35" i="5"/>
  <c r="H20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D17" i="4"/>
  <c r="E17" i="4"/>
  <c r="F17" i="4"/>
  <c r="G17" i="4"/>
  <c r="H16" i="4" l="1"/>
  <c r="N16" i="4" s="1"/>
  <c r="L16" i="4" s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1" i="4" s="1"/>
  <c r="N21" i="4" s="1"/>
  <c r="L21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S195" i="5"/>
  <c r="N27" i="4"/>
  <c r="L27" i="4" s="1"/>
  <c r="N26" i="4"/>
  <c r="L26" i="4" s="1"/>
  <c r="N25" i="4"/>
  <c r="L25" i="4" s="1"/>
  <c r="N24" i="4"/>
  <c r="L24" i="4" s="1"/>
  <c r="N23" i="4"/>
  <c r="L23" i="4" s="1"/>
  <c r="E23" i="4"/>
  <c r="F23" i="4"/>
  <c r="G23" i="4"/>
  <c r="E24" i="4"/>
  <c r="F24" i="4"/>
  <c r="G24" i="4"/>
  <c r="E25" i="4"/>
  <c r="F25" i="4"/>
  <c r="G25" i="4"/>
  <c r="E26" i="4"/>
  <c r="F26" i="4"/>
  <c r="G26" i="4"/>
  <c r="E27" i="4"/>
  <c r="F27" i="4"/>
  <c r="G27" i="4"/>
  <c r="N28" i="4"/>
  <c r="L28" i="4" s="1"/>
  <c r="N20" i="4"/>
  <c r="L20" i="4" s="1"/>
  <c r="N19" i="4"/>
  <c r="L19" i="4" s="1"/>
  <c r="N18" i="4"/>
  <c r="L18" i="4" s="1"/>
  <c r="E18" i="4"/>
  <c r="F18" i="4"/>
  <c r="G18" i="4"/>
  <c r="E19" i="4"/>
  <c r="F19" i="4"/>
  <c r="G19" i="4"/>
  <c r="E20" i="4"/>
  <c r="F20" i="4"/>
  <c r="G20" i="4"/>
  <c r="E21" i="4"/>
  <c r="F21" i="4"/>
  <c r="G21" i="4"/>
  <c r="E22" i="4"/>
  <c r="F22" i="4"/>
  <c r="G22" i="4"/>
  <c r="P24" i="4" l="1"/>
  <c r="P23" i="4"/>
  <c r="P25" i="4"/>
  <c r="P26" i="4"/>
  <c r="P27" i="4"/>
  <c r="P19" i="4"/>
  <c r="P20" i="4"/>
  <c r="P21" i="4"/>
  <c r="P18" i="4"/>
  <c r="N22" i="4"/>
  <c r="L22" i="4" s="1"/>
  <c r="P22" i="4" l="1"/>
  <c r="N17" i="4"/>
  <c r="L17" i="4" s="1"/>
  <c r="P17" i="4" l="1"/>
  <c r="P30" i="4"/>
  <c r="D16" i="4"/>
  <c r="E16" i="4"/>
  <c r="F16" i="4"/>
  <c r="G16" i="4"/>
  <c r="G28" i="4" l="1"/>
  <c r="F28" i="4"/>
  <c r="E28" i="4"/>
  <c r="P29" i="4" l="1"/>
  <c r="P31" i="4" l="1"/>
  <c r="F40" i="4" l="1"/>
  <c r="P16" i="4"/>
  <c r="K40" i="4" l="1"/>
  <c r="M40" i="4" s="1"/>
  <c r="P32" i="4"/>
  <c r="F39" i="4"/>
  <c r="K39" i="4" l="1"/>
  <c r="M39" i="4" s="1"/>
  <c r="P28" i="4"/>
  <c r="P33" i="4"/>
  <c r="F38" i="4"/>
  <c r="F42" i="4" s="1"/>
  <c r="F44" i="4" l="1"/>
  <c r="F43" i="4"/>
  <c r="K38" i="4"/>
  <c r="K41" i="4" l="1"/>
  <c r="M41" i="4" s="1"/>
  <c r="M38" i="4"/>
  <c r="F45" i="4" l="1"/>
  <c r="K45" i="4" l="1"/>
  <c r="M45" i="4"/>
</calcChain>
</file>

<file path=xl/sharedStrings.xml><?xml version="1.0" encoding="utf-8"?>
<sst xmlns="http://schemas.openxmlformats.org/spreadsheetml/2006/main" count="406" uniqueCount="369">
  <si>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</si>
  <si>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</si>
  <si>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</si>
  <si>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</si>
  <si>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</si>
  <si>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</si>
  <si>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</si>
  <si>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</si>
  <si>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</si>
  <si>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</si>
  <si>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</si>
  <si>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</si>
  <si>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</si>
  <si>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</si>
  <si>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</si>
  <si>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</si>
  <si>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</si>
  <si>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</si>
  <si>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</si>
  <si>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</si>
  <si>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</si>
  <si>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</si>
  <si>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</si>
  <si>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</si>
  <si>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</si>
  <si>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</si>
  <si>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</si>
  <si>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</si>
  <si>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</si>
  <si>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</si>
  <si>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</si>
  <si>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</si>
  <si>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</si>
  <si>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</si>
  <si>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</si>
  <si>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</si>
  <si>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</si>
  <si>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</si>
  <si>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</si>
  <si>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</si>
  <si>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</si>
  <si>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</si>
  <si>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</si>
  <si>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</si>
  <si>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</si>
  <si>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</si>
  <si>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</si>
  <si>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</si>
  <si>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</si>
  <si>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</si>
  <si>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</si>
  <si>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</si>
  <si>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</si>
  <si>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</si>
  <si>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</si>
  <si>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</si>
  <si>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</si>
  <si>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</si>
  <si>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</si>
  <si>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</si>
  <si>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</si>
  <si>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</si>
  <si>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</si>
  <si>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</si>
  <si>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</si>
  <si>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</si>
  <si>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</si>
  <si>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</si>
  <si>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</si>
  <si>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</si>
  <si>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</si>
  <si>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</si>
  <si>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</si>
  <si>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</si>
  <si>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</si>
  <si>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</si>
  <si>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</si>
  <si>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</si>
  <si>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</si>
  <si>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</si>
  <si>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</si>
  <si>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</si>
  <si>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</si>
  <si>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</si>
  <si>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</si>
  <si>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</si>
  <si>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</si>
  <si>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</si>
  <si>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</si>
  <si>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</si>
  <si>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</si>
  <si>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</si>
  <si>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</si>
  <si>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</si>
  <si>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</si>
  <si>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</si>
  <si>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</si>
  <si>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</si>
  <si>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</si>
  <si>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</si>
  <si>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</si>
  <si>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</si>
  <si>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</si>
  <si>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</si>
  <si>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</si>
  <si>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</si>
  <si>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</si>
  <si>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</si>
  <si>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</si>
  <si>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</si>
  <si>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</si>
  <si>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</si>
  <si>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</si>
  <si>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</si>
  <si>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</si>
  <si>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</si>
  <si>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</si>
  <si>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</si>
  <si>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</si>
  <si>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</si>
  <si>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</si>
  <si>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</si>
  <si>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</si>
  <si>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</si>
  <si>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</si>
  <si>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</si>
  <si>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</si>
  <si>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</si>
  <si>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</si>
  <si>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</si>
  <si>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</si>
  <si>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</si>
  <si>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</si>
  <si>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</si>
  <si>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</si>
  <si>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</si>
  <si>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</si>
  <si>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</si>
  <si>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</si>
  <si>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</si>
  <si>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</si>
  <si>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</si>
  <si>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</si>
  <si>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</si>
  <si>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</si>
  <si>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</si>
  <si>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</si>
  <si>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</si>
  <si>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</si>
  <si>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</si>
  <si>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</si>
  <si>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</si>
  <si>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</si>
  <si>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</si>
  <si>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</si>
  <si>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</si>
  <si>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</si>
  <si>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</si>
  <si>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</si>
  <si>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</si>
  <si>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</si>
  <si>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</si>
  <si>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</si>
  <si>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</si>
  <si>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</si>
  <si>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</si>
  <si>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</si>
  <si>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</si>
  <si>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</si>
  <si>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</si>
  <si>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</si>
  <si>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</si>
  <si>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</si>
  <si>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</si>
  <si>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</si>
  <si>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</si>
  <si>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</si>
  <si>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</si>
  <si>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</si>
  <si>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</si>
  <si>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</si>
  <si>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</si>
  <si>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</si>
  <si>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</si>
  <si>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</si>
  <si>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</si>
  <si>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</si>
  <si>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</si>
  <si>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</si>
  <si>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</si>
  <si>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</si>
  <si>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</si>
  <si>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</si>
  <si>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</si>
  <si>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</si>
  <si>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</si>
  <si>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</si>
  <si>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</si>
  <si>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</si>
  <si>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</si>
  <si>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</si>
  <si>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</si>
  <si>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</si>
  <si>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</si>
  <si>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</si>
  <si>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</si>
  <si>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</si>
  <si>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</si>
  <si>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</si>
  <si>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</si>
  <si>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</si>
  <si>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</si>
  <si>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</si>
  <si>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</si>
  <si>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</si>
  <si>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</si>
  <si>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</si>
  <si>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</si>
  <si>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</si>
  <si>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</si>
  <si>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</si>
  <si>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</si>
  <si>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</si>
  <si>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</si>
  <si>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</si>
  <si>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</si>
  <si>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</si>
  <si>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</si>
  <si>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</si>
  <si>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</si>
  <si>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</si>
  <si>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</si>
  <si>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</si>
  <si>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</si>
  <si>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</si>
  <si>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</si>
  <si>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</si>
  <si>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</si>
  <si>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</si>
  <si>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</si>
  <si>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</si>
  <si>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</si>
  <si>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</si>
  <si>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</si>
  <si>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</si>
  <si>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</si>
  <si>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</si>
  <si>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</si>
  <si>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</si>
  <si>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</si>
  <si>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</si>
  <si>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</si>
  <si>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</si>
  <si>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</si>
  <si>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</si>
  <si>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</si>
  <si>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</si>
  <si>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</si>
  <si>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</si>
  <si>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</si>
  <si>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</si>
  <si>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</si>
  <si>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</si>
  <si>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</si>
  <si>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</si>
  <si>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</si>
  <si>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</si>
  <si>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</si>
  <si>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</si>
  <si>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</si>
  <si>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</si>
  <si>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</si>
  <si>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</si>
  <si>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</si>
  <si>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</si>
  <si>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</si>
  <si>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</si>
  <si>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</si>
  <si>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</si>
  <si>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</si>
  <si>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</si>
  <si>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</si>
  <si>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</si>
  <si>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</si>
  <si>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</si>
  <si>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</si>
  <si>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</si>
  <si>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</si>
  <si>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</si>
  <si>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</si>
  <si>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</si>
  <si>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</si>
  <si>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</si>
  <si>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</si>
  <si>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</si>
  <si>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</si>
  <si>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</si>
  <si>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</si>
  <si>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</si>
  <si>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</si>
  <si>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</si>
  <si>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</si>
  <si>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</si>
  <si>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</si>
  <si>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</si>
  <si>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</si>
  <si>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</si>
  <si>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</si>
  <si>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</si>
  <si>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</si>
  <si>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</si>
  <si>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</si>
  <si>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</si>
  <si>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</si>
  <si>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</si>
  <si>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</si>
  <si>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</si>
  <si>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</si>
  <si>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</si>
  <si>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</si>
  <si>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</si>
  <si>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</si>
  <si>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</si>
  <si>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</si>
  <si>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</si>
  <si>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</si>
  <si>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</si>
  <si>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</si>
  <si>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</si>
  <si>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</si>
  <si>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</si>
  <si>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</si>
  <si>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</si>
  <si>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</si>
  <si>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</si>
  <si>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</si>
  <si>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</si>
  <si>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</si>
  <si>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</si>
  <si>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</si>
  <si>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</si>
  <si>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</si>
  <si>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</si>
  <si>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</si>
  <si>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</si>
  <si>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</si>
  <si>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</si>
  <si>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</si>
  <si>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</si>
  <si>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</si>
  <si>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</si>
  <si>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</si>
  <si>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</si>
  <si>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</si>
  <si>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</si>
  <si>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</si>
  <si>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</si>
  <si>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</si>
  <si>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</si>
  <si>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</si>
  <si>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</si>
  <si>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</si>
  <si>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</si>
  <si>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1</t>
  </si>
  <si>
    <t>2</t>
  </si>
  <si>
    <t>3</t>
  </si>
  <si>
    <t>1000 м2</t>
  </si>
  <si>
    <t>Реконструкция КЛ 10кВ от РП-1 до ТП5 и КЛ 10кВ от РП-1 до ТП91 путем строительства кабельной перемычки 0,267 км в г. Луга ЛО</t>
  </si>
  <si>
    <t>O_26-1-06-0-01-04-0-0055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</si>
</sst>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3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165" fontId="20" fillId="0" borderId="0" xfId="6" applyFont="1" applyFill="1" applyBorder="1" applyAlignment="1" applyProtection="1">
      <alignment horizontal="center" vertical="center" wrapText="1"/>
      <protection locked="0"/>
    </xf>
    <xf numFmtId="166" fontId="20" fillId="0" borderId="0" xfId="10" applyNumberFormat="1" applyFont="1" applyFill="1" applyBorder="1" applyAlignment="1">
      <alignment horizontal="left" vertical="center" wrapText="1"/>
    </xf>
    <xf numFmtId="0" fontId="22" fillId="0" borderId="0" xfId="0" applyFont="1" applyBorder="1"/>
    <xf numFmtId="0" fontId="22" fillId="0" borderId="0" xfId="0" applyFont="1"/>
    <xf numFmtId="4" fontId="22" fillId="0" borderId="0" xfId="0" applyNumberFormat="1" applyFont="1"/>
    <xf numFmtId="0" fontId="21" fillId="0" borderId="0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0" fillId="0" borderId="0" xfId="0" quotePrefix="1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2" fillId="0" borderId="0" xfId="10" applyNumberFormat="1" applyFont="1" applyBorder="1" applyAlignment="1">
      <alignment wrapText="1"/>
    </xf>
    <xf numFmtId="2" fontId="21" fillId="0" borderId="0" xfId="0" applyNumberFormat="1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0" fontId="23" fillId="0" borderId="0" xfId="0" applyFont="1"/>
    <xf numFmtId="4" fontId="2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3"/>
  <sheetViews>
    <sheetView tabSelected="1" view="pageBreakPreview" zoomScaleNormal="85" zoomScaleSheetLayoutView="100" workbookViewId="0">
      <selection activeCell="A6" sqref="A6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570312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18.75" customHeight="1" x14ac:dyDescent="0.25">
      <c r="A5" s="186" t="s">
        <v>367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</row>
    <row r="6" spans="1:22" ht="10.5" customHeight="1" x14ac:dyDescent="0.25"/>
    <row r="7" spans="1:22" ht="13.5" customHeight="1" x14ac:dyDescent="0.25">
      <c r="A7" s="6" t="s">
        <v>5</v>
      </c>
      <c r="C7" s="2" t="s">
        <v>368</v>
      </c>
      <c r="H7" s="189"/>
      <c r="I7" s="189"/>
      <c r="J7" s="189"/>
      <c r="K7" s="189"/>
      <c r="L7" s="189"/>
      <c r="M7" s="189"/>
      <c r="N7" s="189"/>
      <c r="O7" s="189"/>
      <c r="P7" s="189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88" t="s">
        <v>359</v>
      </c>
      <c r="I9" s="188"/>
      <c r="J9" s="188"/>
      <c r="K9" s="188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5" t="s">
        <v>355</v>
      </c>
    </row>
    <row r="13" spans="1:22" s="4" customFormat="1" ht="39" customHeight="1" x14ac:dyDescent="0.25">
      <c r="A13" s="168" t="s">
        <v>6</v>
      </c>
      <c r="B13" s="168" t="s">
        <v>9</v>
      </c>
      <c r="C13" s="168" t="s">
        <v>334</v>
      </c>
      <c r="D13" s="168" t="s">
        <v>349</v>
      </c>
      <c r="E13" s="168"/>
      <c r="F13" s="168"/>
      <c r="G13" s="168"/>
      <c r="H13" s="168" t="s">
        <v>335</v>
      </c>
      <c r="I13" s="168" t="s">
        <v>348</v>
      </c>
      <c r="J13" s="168" t="s">
        <v>7</v>
      </c>
      <c r="K13" s="166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5" t="s">
        <v>337</v>
      </c>
      <c r="Q13" s="24"/>
    </row>
    <row r="14" spans="1:22" ht="38.25" customHeight="1" x14ac:dyDescent="0.25">
      <c r="A14" s="168"/>
      <c r="B14" s="168"/>
      <c r="C14" s="168"/>
      <c r="D14" s="136" t="s">
        <v>89</v>
      </c>
      <c r="E14" s="136" t="s">
        <v>91</v>
      </c>
      <c r="F14" s="136" t="s">
        <v>93</v>
      </c>
      <c r="G14" s="136" t="s">
        <v>318</v>
      </c>
      <c r="H14" s="168"/>
      <c r="I14" s="168"/>
      <c r="J14" s="168"/>
      <c r="K14" s="166"/>
      <c r="L14" s="136" t="s">
        <v>1</v>
      </c>
      <c r="M14" s="136" t="s">
        <v>317</v>
      </c>
      <c r="N14" s="136" t="s">
        <v>2</v>
      </c>
      <c r="O14" s="136" t="s">
        <v>3</v>
      </c>
      <c r="P14" s="185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62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39"/>
      <c r="R15" s="139"/>
      <c r="S15" s="139"/>
      <c r="T15" s="139"/>
      <c r="U15" s="39"/>
      <c r="V15" s="17"/>
    </row>
    <row r="16" spans="1:22" ht="24" customHeight="1" x14ac:dyDescent="0.25">
      <c r="A16" s="10" t="s">
        <v>363</v>
      </c>
      <c r="B16" s="40" t="s">
        <v>189</v>
      </c>
      <c r="C16" s="37">
        <f>VLOOKUP($B$16:$B$28,'Наименование работ'!B:G,6,)</f>
        <v>797318.8</v>
      </c>
      <c r="D16" s="37">
        <f>VLOOKUP($B$16:$B$28,'Наименование работ'!B:K,10,)</f>
        <v>19.489999999999998</v>
      </c>
      <c r="E16" s="37">
        <f>VLOOKUP($B$16:$B$28,'Наименование работ'!B:M,12,)</f>
        <v>8.27</v>
      </c>
      <c r="F16" s="37">
        <f>VLOOKUP($B$16:$B$28,'Наименование работ'!B:O,14,)</f>
        <v>3.76</v>
      </c>
      <c r="G16" s="37">
        <f>VLOOKUP($B$16:$B$28,'Наименование работ'!B:Q,16,)</f>
        <v>0</v>
      </c>
      <c r="H16" s="36">
        <f>VLOOKUP(B16:B28,'Наименование работ'!B:S,18,)</f>
        <v>5034136.1393999988</v>
      </c>
      <c r="I16" s="36">
        <f>VLOOKUP($B$16:$B$28,'Наименование работ'!B:R,17,)</f>
        <v>0</v>
      </c>
      <c r="J16" s="38" t="s">
        <v>353</v>
      </c>
      <c r="K16" s="154">
        <v>0.26700000000000002</v>
      </c>
      <c r="L16" s="33">
        <f>(N16+O16)*0.04</f>
        <v>53764.573968791992</v>
      </c>
      <c r="M16" s="33">
        <f>147300*K16</f>
        <v>39329.100000000006</v>
      </c>
      <c r="N16" s="34">
        <f>K16*H16</f>
        <v>1344114.3492197997</v>
      </c>
      <c r="O16" s="34">
        <f>K16*I16</f>
        <v>0</v>
      </c>
      <c r="P16" s="34">
        <f t="shared" ref="P16" si="0">SUM(L16:O16)</f>
        <v>1437208.0231885917</v>
      </c>
      <c r="Q16" s="25"/>
      <c r="R16" s="25"/>
      <c r="S16" s="25"/>
      <c r="T16" s="25"/>
      <c r="U16" s="20"/>
      <c r="V16" s="17"/>
    </row>
    <row r="17" spans="1:22" ht="28.5" customHeight="1" x14ac:dyDescent="0.25">
      <c r="A17" s="10" t="s">
        <v>364</v>
      </c>
      <c r="B17" s="40" t="s">
        <v>217</v>
      </c>
      <c r="C17" s="37">
        <f>VLOOKUP($B$16:$B$28,'Наименование работ'!B:G,6,)</f>
        <v>1519780.5</v>
      </c>
      <c r="D17" s="37">
        <f>VLOOKUP($B$16:$B$28,'Наименование работ'!B:K,10,)</f>
        <v>19.489999999999998</v>
      </c>
      <c r="E17" s="37">
        <f>VLOOKUP($B$16:$B$28,'Наименование работ'!B:M,12,)</f>
        <v>8.27</v>
      </c>
      <c r="F17" s="37">
        <f>VLOOKUP($B$16:$B$28,'Наименование работ'!B:O,14,)</f>
        <v>3.76</v>
      </c>
      <c r="G17" s="37">
        <f>VLOOKUP($B$16:$B$28,'Наименование работ'!B:Q,16,)</f>
        <v>0</v>
      </c>
      <c r="H17" s="36">
        <f>VLOOKUP(B17:B29,'Наименование работ'!B:S,18,)</f>
        <v>11632093.8588</v>
      </c>
      <c r="I17" s="36">
        <f>VLOOKUP($B$16:$B$28,'Наименование работ'!B:R,17,)</f>
        <v>0</v>
      </c>
      <c r="J17" s="38" t="s">
        <v>353</v>
      </c>
      <c r="K17" s="154">
        <v>0.16700000000000001</v>
      </c>
      <c r="L17" s="33">
        <f>(N17+O17)*0.04</f>
        <v>77702.386976784008</v>
      </c>
      <c r="M17" s="33">
        <f t="shared" ref="M17:M28" si="1">147300*K17</f>
        <v>24599.100000000002</v>
      </c>
      <c r="N17" s="34">
        <f t="shared" ref="N17:N28" si="2">K17*H17</f>
        <v>1942559.6744196001</v>
      </c>
      <c r="O17" s="34">
        <f t="shared" ref="O17:O28" si="3">K17*I17</f>
        <v>0</v>
      </c>
      <c r="P17" s="34">
        <f t="shared" ref="P17" si="4">SUM(L17:O17)</f>
        <v>2044861.161396384</v>
      </c>
      <c r="Q17" s="25"/>
      <c r="R17" s="25"/>
      <c r="S17" s="25"/>
      <c r="T17" s="25"/>
      <c r="U17" s="20"/>
      <c r="V17" s="17"/>
    </row>
    <row r="18" spans="1:22" ht="28.5" customHeight="1" x14ac:dyDescent="0.25">
      <c r="A18" s="10" t="s">
        <v>365</v>
      </c>
      <c r="B18" s="40" t="s">
        <v>249</v>
      </c>
      <c r="C18" s="37">
        <f>VLOOKUP($B$16:$B$28,'Наименование работ'!B:G,6,)</f>
        <v>49822.96</v>
      </c>
      <c r="D18" s="37">
        <f>VLOOKUP($B$16:$B$28,'Наименование работ'!B:K,10,)</f>
        <v>19.489999999999998</v>
      </c>
      <c r="E18" s="37">
        <f>VLOOKUP($B$16:$B$28,'Наименование работ'!B:M,12,)</f>
        <v>8.27</v>
      </c>
      <c r="F18" s="37">
        <f>VLOOKUP($B$16:$B$28,'Наименование работ'!B:O,14,)</f>
        <v>3.76</v>
      </c>
      <c r="G18" s="37">
        <f>VLOOKUP($B$16:$B$28,'Наименование работ'!B:Q,16,)</f>
        <v>0</v>
      </c>
      <c r="H18" s="36">
        <f>VLOOKUP(B18:B31,'Наименование работ'!B:S,18,)</f>
        <v>755254.92239999992</v>
      </c>
      <c r="I18" s="36">
        <f>VLOOKUP($B$16:$B$28,'Наименование работ'!B:R,17,)</f>
        <v>0</v>
      </c>
      <c r="J18" s="38" t="s">
        <v>366</v>
      </c>
      <c r="K18" s="154">
        <v>0.1</v>
      </c>
      <c r="L18" s="33">
        <f>(N18+O18)*0.04</f>
        <v>3021.0196895999998</v>
      </c>
      <c r="M18" s="33">
        <v>0</v>
      </c>
      <c r="N18" s="34">
        <f t="shared" si="2"/>
        <v>75525.492239999992</v>
      </c>
      <c r="O18" s="34">
        <f t="shared" si="3"/>
        <v>0</v>
      </c>
      <c r="P18" s="34">
        <f t="shared" ref="P18:P22" si="5">SUM(L18:O18)</f>
        <v>78546.51192959999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330</v>
      </c>
      <c r="C19" s="37">
        <f>VLOOKUP($B$16:$B$28,'Наименование работ'!B:G,6,)</f>
        <v>0</v>
      </c>
      <c r="D19" s="37">
        <f>VLOOKUP($B$16:$B$28,'Наименование работ'!B:K,10,)</f>
        <v>0</v>
      </c>
      <c r="E19" s="37">
        <f>VLOOKUP($B$16:$B$28,'Наименование работ'!B:M,12,)</f>
        <v>0</v>
      </c>
      <c r="F19" s="37">
        <f>VLOOKUP($B$16:$B$28,'Наименование работ'!B:O,14,)</f>
        <v>0</v>
      </c>
      <c r="G19" s="37">
        <f>VLOOKUP($B$16:$B$28,'Наименование работ'!B:Q,16,)</f>
        <v>0</v>
      </c>
      <c r="H19" s="36">
        <f>VLOOKUP(B19:B32,'Наименование работ'!B:S,18,)</f>
        <v>0</v>
      </c>
      <c r="I19" s="36">
        <f>VLOOKUP($B$16:$B$28,'Наименование работ'!B:R,17,)</f>
        <v>0</v>
      </c>
      <c r="J19" s="38" t="s">
        <v>352</v>
      </c>
      <c r="K19" s="154">
        <v>0</v>
      </c>
      <c r="L19" s="33">
        <f>(N19+O19)*0.04</f>
        <v>0</v>
      </c>
      <c r="M19" s="33">
        <f t="shared" si="1"/>
        <v>0</v>
      </c>
      <c r="N19" s="34">
        <f t="shared" si="2"/>
        <v>0</v>
      </c>
      <c r="O19" s="34">
        <f t="shared" si="3"/>
        <v>0</v>
      </c>
      <c r="P19" s="34">
        <f t="shared" si="5"/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VLOOKUP($B$16:$B$28,'Наименование работ'!B:G,6,)</f>
        <v>0</v>
      </c>
      <c r="D20" s="37">
        <f>VLOOKUP($B$16:$B$28,'Наименование работ'!B:K,10,)</f>
        <v>0</v>
      </c>
      <c r="E20" s="37">
        <f>VLOOKUP($B$16:$B$28,'Наименование работ'!B:M,12,)</f>
        <v>0</v>
      </c>
      <c r="F20" s="37">
        <f>VLOOKUP($B$16:$B$28,'Наименование работ'!B:O,14,)</f>
        <v>0</v>
      </c>
      <c r="G20" s="37">
        <f>VLOOKUP($B$16:$B$28,'Наименование работ'!B:Q,16,)</f>
        <v>0</v>
      </c>
      <c r="H20" s="36">
        <f>VLOOKUP(B20:B33,'Наименование работ'!B:S,18,)</f>
        <v>0</v>
      </c>
      <c r="I20" s="36">
        <f>VLOOKUP($B$16:$B$28,'Наименование работ'!B:R,17,)</f>
        <v>0</v>
      </c>
      <c r="J20" s="38" t="s">
        <v>352</v>
      </c>
      <c r="K20" s="154">
        <v>0</v>
      </c>
      <c r="L20" s="33">
        <f>(N20+O20)*0.04</f>
        <v>0</v>
      </c>
      <c r="M20" s="33">
        <f t="shared" si="1"/>
        <v>0</v>
      </c>
      <c r="N20" s="34">
        <f t="shared" si="2"/>
        <v>0</v>
      </c>
      <c r="O20" s="34">
        <f t="shared" si="3"/>
        <v>0</v>
      </c>
      <c r="P20" s="34">
        <f t="shared" si="5"/>
        <v>0</v>
      </c>
      <c r="Q20" s="25"/>
      <c r="R20" s="25"/>
      <c r="S20" s="25"/>
      <c r="T20" s="25"/>
      <c r="U20" s="20"/>
      <c r="V20" s="17"/>
    </row>
    <row r="21" spans="1:22" ht="28.5" hidden="1" customHeight="1" x14ac:dyDescent="0.25">
      <c r="A21" s="10"/>
      <c r="B21" s="40" t="s">
        <v>330</v>
      </c>
      <c r="C21" s="37">
        <f>VLOOKUP($B$16:$B$28,'Наименование работ'!B:G,6,)</f>
        <v>0</v>
      </c>
      <c r="D21" s="37">
        <f>VLOOKUP($B$16:$B$28,'Наименование работ'!B:K,10,)</f>
        <v>0</v>
      </c>
      <c r="E21" s="37">
        <f>VLOOKUP($B$16:$B$28,'Наименование работ'!B:M,12,)</f>
        <v>0</v>
      </c>
      <c r="F21" s="37">
        <f>VLOOKUP($B$16:$B$28,'Наименование работ'!B:O,14,)</f>
        <v>0</v>
      </c>
      <c r="G21" s="37">
        <f>VLOOKUP($B$16:$B$28,'Наименование работ'!B:Q,16,)</f>
        <v>0</v>
      </c>
      <c r="H21" s="36">
        <f>VLOOKUP(B21:B34,'Наименование работ'!B:S,18,)</f>
        <v>0</v>
      </c>
      <c r="I21" s="36">
        <f>VLOOKUP($B$16:$B$28,'Наименование работ'!B:R,17,)</f>
        <v>0</v>
      </c>
      <c r="J21" s="38" t="s">
        <v>353</v>
      </c>
      <c r="K21" s="154">
        <v>0</v>
      </c>
      <c r="L21" s="33">
        <f t="shared" ref="L21:L28" si="6">(N21+O21)*0.08</f>
        <v>0</v>
      </c>
      <c r="M21" s="33">
        <f t="shared" si="1"/>
        <v>0</v>
      </c>
      <c r="N21" s="34">
        <f t="shared" si="2"/>
        <v>0</v>
      </c>
      <c r="O21" s="34">
        <f t="shared" si="3"/>
        <v>0</v>
      </c>
      <c r="P21" s="34">
        <f t="shared" si="5"/>
        <v>0</v>
      </c>
      <c r="Q21" s="25"/>
      <c r="R21" s="25"/>
      <c r="S21" s="25"/>
      <c r="T21" s="25"/>
      <c r="U21" s="20"/>
      <c r="V21" s="17"/>
    </row>
    <row r="22" spans="1:22" ht="27" hidden="1" customHeight="1" x14ac:dyDescent="0.25">
      <c r="A22" s="10"/>
      <c r="B22" s="40" t="s">
        <v>330</v>
      </c>
      <c r="C22" s="37">
        <f>VLOOKUP($B$16:$B$28,'Наименование работ'!B:G,6,)</f>
        <v>0</v>
      </c>
      <c r="D22" s="37">
        <f>VLOOKUP($B$16:$B$28,'Наименование работ'!B:K,10,)</f>
        <v>0</v>
      </c>
      <c r="E22" s="37">
        <f>VLOOKUP($B$16:$B$28,'Наименование работ'!B:M,12,)</f>
        <v>0</v>
      </c>
      <c r="F22" s="37">
        <f>VLOOKUP($B$16:$B$28,'Наименование работ'!B:O,14,)</f>
        <v>0</v>
      </c>
      <c r="G22" s="37">
        <f>VLOOKUP($B$16:$B$28,'Наименование работ'!B:Q,16,)</f>
        <v>0</v>
      </c>
      <c r="H22" s="36">
        <f>VLOOKUP(B22:B35,'Наименование работ'!B:S,18,)</f>
        <v>0</v>
      </c>
      <c r="I22" s="36">
        <f>VLOOKUP($B$16:$B$28,'Наименование работ'!B:R,17,)</f>
        <v>0</v>
      </c>
      <c r="J22" s="38" t="s">
        <v>353</v>
      </c>
      <c r="K22" s="140">
        <v>0</v>
      </c>
      <c r="L22" s="33">
        <f t="shared" si="6"/>
        <v>0</v>
      </c>
      <c r="M22" s="33">
        <f t="shared" si="1"/>
        <v>0</v>
      </c>
      <c r="N22" s="34">
        <f t="shared" si="2"/>
        <v>0</v>
      </c>
      <c r="O22" s="34">
        <f t="shared" si="3"/>
        <v>0</v>
      </c>
      <c r="P22" s="34">
        <f t="shared" si="5"/>
        <v>0</v>
      </c>
      <c r="Q22" s="25"/>
      <c r="R22" s="25"/>
      <c r="S22" s="25"/>
      <c r="T22" s="25"/>
      <c r="U22" s="20"/>
      <c r="V22" s="17"/>
    </row>
    <row r="23" spans="1:22" ht="24" hidden="1" customHeight="1" x14ac:dyDescent="0.25">
      <c r="A23" s="10"/>
      <c r="B23" s="40" t="s">
        <v>330</v>
      </c>
      <c r="C23" s="37">
        <f>VLOOKUP($B$16:$B$28,'Наименование работ'!B:G,6,)</f>
        <v>0</v>
      </c>
      <c r="D23" s="37">
        <f>VLOOKUP($B$16:$B$28,'Наименование работ'!B:K,10,)</f>
        <v>0</v>
      </c>
      <c r="E23" s="37">
        <f>VLOOKUP($B$16:$B$28,'Наименование работ'!B:M,12,)</f>
        <v>0</v>
      </c>
      <c r="F23" s="37">
        <f>VLOOKUP($B$16:$B$28,'Наименование работ'!B:O,14,)</f>
        <v>0</v>
      </c>
      <c r="G23" s="37">
        <f>VLOOKUP($B$16:$B$28,'Наименование работ'!B:Q,16,)</f>
        <v>0</v>
      </c>
      <c r="H23" s="36">
        <f>VLOOKUP(B23:B36,'Наименование работ'!B:S,18,)</f>
        <v>0</v>
      </c>
      <c r="I23" s="36">
        <f>VLOOKUP($B$16:$B$28,'Наименование работ'!B:R,17,)</f>
        <v>0</v>
      </c>
      <c r="J23" s="38" t="s">
        <v>340</v>
      </c>
      <c r="K23" s="140">
        <v>0</v>
      </c>
      <c r="L23" s="33">
        <f t="shared" si="6"/>
        <v>0</v>
      </c>
      <c r="M23" s="33">
        <f t="shared" si="1"/>
        <v>0</v>
      </c>
      <c r="N23" s="34">
        <f t="shared" ref="N23:N27" si="7">K23*H23</f>
        <v>0</v>
      </c>
      <c r="O23" s="34">
        <f t="shared" si="3"/>
        <v>0</v>
      </c>
      <c r="P23" s="34">
        <f t="shared" ref="P23:P27" si="8">SUM(L23:O23)</f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VLOOKUP($B$16:$B$28,'Наименование работ'!B:G,6,)</f>
        <v>0</v>
      </c>
      <c r="D24" s="37">
        <f>VLOOKUP($B$16:$B$28,'Наименование работ'!B:K,10,)</f>
        <v>0</v>
      </c>
      <c r="E24" s="37">
        <f>VLOOKUP($B$16:$B$28,'Наименование работ'!B:M,12,)</f>
        <v>0</v>
      </c>
      <c r="F24" s="37">
        <f>VLOOKUP($B$16:$B$28,'Наименование работ'!B:O,14,)</f>
        <v>0</v>
      </c>
      <c r="G24" s="37">
        <f>VLOOKUP($B$16:$B$28,'Наименование работ'!B:Q,16,)</f>
        <v>0</v>
      </c>
      <c r="H24" s="36">
        <f>VLOOKUP(B24:B37,'Наименование работ'!B:S,18,)</f>
        <v>0</v>
      </c>
      <c r="I24" s="36">
        <f>VLOOKUP($B$16:$B$28,'Наименование работ'!B:R,17,)</f>
        <v>0</v>
      </c>
      <c r="J24" s="38" t="s">
        <v>340</v>
      </c>
      <c r="K24" s="140">
        <v>0</v>
      </c>
      <c r="L24" s="33">
        <f t="shared" si="6"/>
        <v>0</v>
      </c>
      <c r="M24" s="33">
        <f t="shared" si="1"/>
        <v>0</v>
      </c>
      <c r="N24" s="34">
        <f t="shared" si="7"/>
        <v>0</v>
      </c>
      <c r="O24" s="34">
        <f t="shared" si="3"/>
        <v>0</v>
      </c>
      <c r="P24" s="34">
        <f t="shared" si="8"/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VLOOKUP($B$16:$B$28,'Наименование работ'!B:G,6,)</f>
        <v>0</v>
      </c>
      <c r="D25" s="37">
        <f>VLOOKUP($B$16:$B$28,'Наименование работ'!B:K,10,)</f>
        <v>0</v>
      </c>
      <c r="E25" s="37">
        <f>VLOOKUP($B$16:$B$28,'Наименование работ'!B:M,12,)</f>
        <v>0</v>
      </c>
      <c r="F25" s="37">
        <f>VLOOKUP($B$16:$B$28,'Наименование работ'!B:O,14,)</f>
        <v>0</v>
      </c>
      <c r="G25" s="37">
        <f>VLOOKUP($B$16:$B$28,'Наименование работ'!B:Q,16,)</f>
        <v>0</v>
      </c>
      <c r="H25" s="36">
        <f>VLOOKUP(B25:B38,'Наименование работ'!B:S,18,)</f>
        <v>0</v>
      </c>
      <c r="I25" s="36">
        <f>VLOOKUP($B$16:$B$28,'Наименование работ'!B:R,17,)</f>
        <v>0</v>
      </c>
      <c r="J25" s="38" t="s">
        <v>340</v>
      </c>
      <c r="K25" s="140">
        <v>0</v>
      </c>
      <c r="L25" s="33">
        <f t="shared" si="6"/>
        <v>0</v>
      </c>
      <c r="M25" s="33">
        <f t="shared" si="1"/>
        <v>0</v>
      </c>
      <c r="N25" s="34">
        <f t="shared" si="7"/>
        <v>0</v>
      </c>
      <c r="O25" s="34">
        <f t="shared" si="3"/>
        <v>0</v>
      </c>
      <c r="P25" s="34">
        <f t="shared" si="8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VLOOKUP($B$16:$B$28,'Наименование работ'!B:G,6,)</f>
        <v>0</v>
      </c>
      <c r="D26" s="37">
        <f>VLOOKUP($B$16:$B$28,'Наименование работ'!B:K,10,)</f>
        <v>0</v>
      </c>
      <c r="E26" s="37">
        <f>VLOOKUP($B$16:$B$28,'Наименование работ'!B:M,12,)</f>
        <v>0</v>
      </c>
      <c r="F26" s="37">
        <f>VLOOKUP($B$16:$B$28,'Наименование работ'!B:O,14,)</f>
        <v>0</v>
      </c>
      <c r="G26" s="37">
        <f>VLOOKUP($B$16:$B$28,'Наименование работ'!B:Q,16,)</f>
        <v>0</v>
      </c>
      <c r="H26" s="36">
        <f>VLOOKUP(B26:B39,'Наименование работ'!B:S,18,)</f>
        <v>0</v>
      </c>
      <c r="I26" s="36">
        <f>VLOOKUP($B$16:$B$28,'Наименование работ'!B:R,17,)</f>
        <v>0</v>
      </c>
      <c r="J26" s="38" t="s">
        <v>340</v>
      </c>
      <c r="K26" s="140">
        <v>0</v>
      </c>
      <c r="L26" s="33">
        <f t="shared" si="6"/>
        <v>0</v>
      </c>
      <c r="M26" s="33">
        <f t="shared" si="1"/>
        <v>0</v>
      </c>
      <c r="N26" s="34">
        <f t="shared" si="7"/>
        <v>0</v>
      </c>
      <c r="O26" s="34">
        <f t="shared" si="3"/>
        <v>0</v>
      </c>
      <c r="P26" s="34">
        <f t="shared" si="8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VLOOKUP($B$16:$B$28,'Наименование работ'!B:G,6,)</f>
        <v>0</v>
      </c>
      <c r="D27" s="37">
        <f>VLOOKUP($B$16:$B$28,'Наименование работ'!B:K,10,)</f>
        <v>0</v>
      </c>
      <c r="E27" s="37">
        <f>VLOOKUP($B$16:$B$28,'Наименование работ'!B:M,12,)</f>
        <v>0</v>
      </c>
      <c r="F27" s="37">
        <f>VLOOKUP($B$16:$B$28,'Наименование работ'!B:O,14,)</f>
        <v>0</v>
      </c>
      <c r="G27" s="37">
        <f>VLOOKUP($B$16:$B$28,'Наименование работ'!B:Q,16,)</f>
        <v>0</v>
      </c>
      <c r="H27" s="36">
        <f>VLOOKUP(B27:B40,'Наименование работ'!B:S,18,)</f>
        <v>0</v>
      </c>
      <c r="I27" s="36">
        <f>VLOOKUP($B$16:$B$28,'Наименование работ'!B:R,17,)</f>
        <v>0</v>
      </c>
      <c r="J27" s="38" t="s">
        <v>340</v>
      </c>
      <c r="K27" s="140">
        <v>0</v>
      </c>
      <c r="L27" s="33">
        <f t="shared" si="6"/>
        <v>0</v>
      </c>
      <c r="M27" s="33">
        <f t="shared" si="1"/>
        <v>0</v>
      </c>
      <c r="N27" s="34">
        <f t="shared" si="7"/>
        <v>0</v>
      </c>
      <c r="O27" s="34">
        <f t="shared" si="3"/>
        <v>0</v>
      </c>
      <c r="P27" s="34">
        <f t="shared" si="8"/>
        <v>0</v>
      </c>
      <c r="Q27" s="25"/>
      <c r="R27" s="25"/>
      <c r="S27" s="25"/>
      <c r="T27" s="25"/>
      <c r="U27" s="20"/>
      <c r="V27" s="17"/>
    </row>
    <row r="28" spans="1:22" ht="4.5" hidden="1" customHeight="1" x14ac:dyDescent="0.25">
      <c r="A28" s="11"/>
      <c r="B28" s="40" t="s">
        <v>330</v>
      </c>
      <c r="C28" s="37">
        <f>VLOOKUP($B$16:$B$28,'Наименование работ'!B:G,6,)</f>
        <v>0</v>
      </c>
      <c r="D28" s="37">
        <f>VLOOKUP($B$16:$B$28,'Наименование работ'!B:K,10,)</f>
        <v>0</v>
      </c>
      <c r="E28" s="37">
        <f>VLOOKUP($B$16:$B$28,'Наименование работ'!B:M,12,)</f>
        <v>0</v>
      </c>
      <c r="F28" s="37">
        <f>VLOOKUP($B$16:$B$28,'Наименование работ'!B:O,14,)</f>
        <v>0</v>
      </c>
      <c r="G28" s="37">
        <f>VLOOKUP($B$16:$B$28,'Наименование работ'!B:Q,16,)</f>
        <v>0</v>
      </c>
      <c r="H28" s="36">
        <f>VLOOKUP(B28:B41,'Наименование работ'!B:S,18,)</f>
        <v>0</v>
      </c>
      <c r="I28" s="36">
        <f>VLOOKUP($B$16:$B$28,'Наименование работ'!B:R,17,)</f>
        <v>0</v>
      </c>
      <c r="J28" s="38" t="s">
        <v>340</v>
      </c>
      <c r="K28" s="140">
        <v>0</v>
      </c>
      <c r="L28" s="33">
        <f t="shared" si="6"/>
        <v>0</v>
      </c>
      <c r="M28" s="33">
        <f t="shared" si="1"/>
        <v>0</v>
      </c>
      <c r="N28" s="34">
        <f t="shared" si="2"/>
        <v>0</v>
      </c>
      <c r="O28" s="34">
        <f t="shared" si="3"/>
        <v>0</v>
      </c>
      <c r="P28" s="34">
        <f t="shared" ref="P28" si="9">SUM(L28:O28)</f>
        <v>0</v>
      </c>
      <c r="Q28" s="22"/>
      <c r="S28" s="18"/>
      <c r="T28" s="19"/>
      <c r="U28" s="20"/>
      <c r="V28" s="17"/>
    </row>
    <row r="29" spans="1:22" ht="16.5" customHeight="1" x14ac:dyDescent="0.25">
      <c r="A29" s="141"/>
      <c r="B29" s="182" t="s">
        <v>317</v>
      </c>
      <c r="C29" s="183"/>
      <c r="D29" s="183"/>
      <c r="E29" s="183"/>
      <c r="F29" s="183"/>
      <c r="G29" s="183"/>
      <c r="H29" s="183"/>
      <c r="I29" s="183"/>
      <c r="J29" s="183"/>
      <c r="K29" s="183"/>
      <c r="L29" s="183"/>
      <c r="M29" s="183"/>
      <c r="N29" s="183"/>
      <c r="O29" s="184"/>
      <c r="P29" s="34">
        <f>SUM(M16:M28)</f>
        <v>63928.200000000012</v>
      </c>
    </row>
    <row r="30" spans="1:22" ht="16.5" customHeight="1" x14ac:dyDescent="0.25">
      <c r="A30" s="141"/>
      <c r="B30" s="182" t="s">
        <v>2</v>
      </c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4"/>
      <c r="P30" s="35">
        <f>SUM(N16:N28)</f>
        <v>3362199.5158793996</v>
      </c>
    </row>
    <row r="31" spans="1:22" ht="16.5" customHeight="1" x14ac:dyDescent="0.25">
      <c r="A31" s="141"/>
      <c r="B31" s="182" t="s">
        <v>3</v>
      </c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4"/>
      <c r="P31" s="35">
        <f>SUM(O16:O28)</f>
        <v>0</v>
      </c>
    </row>
    <row r="32" spans="1:22" ht="16.5" customHeight="1" x14ac:dyDescent="0.25">
      <c r="A32" s="141"/>
      <c r="B32" s="182" t="s">
        <v>346</v>
      </c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  <c r="O32" s="184"/>
      <c r="P32" s="35">
        <f>SUM(L16:L28)</f>
        <v>134487.98063517601</v>
      </c>
      <c r="Q32" s="32"/>
      <c r="R32" s="32"/>
    </row>
    <row r="33" spans="1:21" ht="16.5" customHeight="1" x14ac:dyDescent="0.25">
      <c r="A33" s="141"/>
      <c r="B33" s="163" t="s">
        <v>12</v>
      </c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5"/>
      <c r="P33" s="34">
        <f>SUM(P29:P32)</f>
        <v>3560615.6965145757</v>
      </c>
    </row>
    <row r="34" spans="1:21" ht="7.5" customHeight="1" x14ac:dyDescent="0.25">
      <c r="A34" s="28"/>
      <c r="B34" s="29"/>
      <c r="C34" s="29"/>
      <c r="D34" s="29"/>
      <c r="E34" s="29"/>
      <c r="F34" s="29"/>
      <c r="G34" s="29"/>
      <c r="H34" s="29"/>
      <c r="I34" s="29"/>
      <c r="J34" s="30"/>
      <c r="K34" s="142"/>
      <c r="L34" s="142"/>
      <c r="M34" s="142"/>
      <c r="N34" s="143"/>
      <c r="O34" s="143"/>
      <c r="P34" s="3"/>
    </row>
    <row r="35" spans="1:21" ht="20.25" customHeight="1" x14ac:dyDescent="0.25">
      <c r="A35" s="12" t="s">
        <v>332</v>
      </c>
      <c r="B35" s="3"/>
      <c r="C35" s="3"/>
      <c r="D35" s="3"/>
      <c r="E35" s="3"/>
      <c r="F35" s="3"/>
      <c r="G35" s="3"/>
      <c r="H35" s="3"/>
      <c r="I35" s="3"/>
      <c r="J35" s="3"/>
      <c r="K35" s="144"/>
      <c r="L35" s="144"/>
      <c r="M35" s="144"/>
      <c r="N35" s="3"/>
      <c r="O35" s="3"/>
      <c r="P35" s="3"/>
    </row>
    <row r="36" spans="1:21" ht="9" customHeight="1" x14ac:dyDescent="0.25">
      <c r="A36" s="12"/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42.75" customHeight="1" x14ac:dyDescent="0.25">
      <c r="A37" s="136" t="s">
        <v>6</v>
      </c>
      <c r="B37" s="168" t="s">
        <v>0</v>
      </c>
      <c r="C37" s="168"/>
      <c r="D37" s="168"/>
      <c r="E37" s="168"/>
      <c r="F37" s="170" t="s">
        <v>337</v>
      </c>
      <c r="G37" s="170"/>
      <c r="H37" s="171"/>
      <c r="I37" s="176" t="s">
        <v>354</v>
      </c>
      <c r="J37" s="177"/>
      <c r="K37" s="166" t="s">
        <v>338</v>
      </c>
      <c r="L37" s="166"/>
      <c r="M37" s="166" t="s">
        <v>339</v>
      </c>
      <c r="N37" s="166"/>
      <c r="O37" s="158"/>
      <c r="P37" s="158"/>
      <c r="Q37" s="147"/>
      <c r="R37" s="147"/>
      <c r="S37" s="22"/>
      <c r="T37" s="22"/>
      <c r="U37" s="22"/>
    </row>
    <row r="38" spans="1:21" ht="16.5" customHeight="1" x14ac:dyDescent="0.25">
      <c r="A38" s="23">
        <v>1</v>
      </c>
      <c r="B38" s="169" t="s">
        <v>319</v>
      </c>
      <c r="C38" s="169"/>
      <c r="D38" s="169"/>
      <c r="E38" s="169"/>
      <c r="F38" s="172">
        <f>P32+P29</f>
        <v>198416.18063517602</v>
      </c>
      <c r="G38" s="172"/>
      <c r="H38" s="173"/>
      <c r="I38" s="178">
        <f>VLOOKUP(H9,O38:P44,2,)</f>
        <v>1.0956003766002589</v>
      </c>
      <c r="J38" s="179"/>
      <c r="K38" s="167">
        <f>F38*$I$38</f>
        <v>217384.84222748384</v>
      </c>
      <c r="L38" s="167"/>
      <c r="M38" s="167">
        <f>K38*1.2</f>
        <v>260861.81067298059</v>
      </c>
      <c r="N38" s="167"/>
      <c r="O38" s="145" t="s">
        <v>74</v>
      </c>
      <c r="P38" s="146">
        <v>1.147</v>
      </c>
      <c r="Q38" s="148"/>
      <c r="R38" s="148"/>
      <c r="S38" s="22"/>
      <c r="T38" s="22"/>
      <c r="U38" s="22"/>
    </row>
    <row r="39" spans="1:21" ht="16.5" customHeight="1" x14ac:dyDescent="0.25">
      <c r="A39" s="23">
        <v>2</v>
      </c>
      <c r="B39" s="169" t="s">
        <v>2</v>
      </c>
      <c r="C39" s="169"/>
      <c r="D39" s="169"/>
      <c r="E39" s="169"/>
      <c r="F39" s="174">
        <f>P30</f>
        <v>3362199.5158793996</v>
      </c>
      <c r="G39" s="174"/>
      <c r="H39" s="175"/>
      <c r="I39" s="180"/>
      <c r="J39" s="181"/>
      <c r="K39" s="167">
        <f>F39*$I$38</f>
        <v>3683627.0558026782</v>
      </c>
      <c r="L39" s="167"/>
      <c r="M39" s="167">
        <f>K39*1.2</f>
        <v>4420352.4669632139</v>
      </c>
      <c r="N39" s="167"/>
      <c r="O39" s="145" t="s">
        <v>75</v>
      </c>
      <c r="P39" s="146">
        <v>1.06968874824043</v>
      </c>
      <c r="Q39" s="148"/>
      <c r="R39" s="148"/>
      <c r="S39" s="22"/>
      <c r="T39" s="22"/>
      <c r="U39" s="22"/>
    </row>
    <row r="40" spans="1:21" ht="16.5" customHeight="1" x14ac:dyDescent="0.25">
      <c r="A40" s="23">
        <v>3</v>
      </c>
      <c r="B40" s="169" t="s">
        <v>3</v>
      </c>
      <c r="C40" s="169"/>
      <c r="D40" s="169"/>
      <c r="E40" s="169"/>
      <c r="F40" s="174">
        <f>P31</f>
        <v>0</v>
      </c>
      <c r="G40" s="174"/>
      <c r="H40" s="175"/>
      <c r="I40" s="180"/>
      <c r="J40" s="181"/>
      <c r="K40" s="167">
        <f t="shared" ref="K40" si="10">F40*$I$38</f>
        <v>0</v>
      </c>
      <c r="L40" s="167"/>
      <c r="M40" s="167">
        <f t="shared" ref="M40" si="11">K40*1.2</f>
        <v>0</v>
      </c>
      <c r="N40" s="167"/>
      <c r="O40" s="145" t="s">
        <v>76</v>
      </c>
      <c r="P40" s="146">
        <v>1.0527260918901</v>
      </c>
      <c r="Q40" s="148"/>
      <c r="R40" s="148"/>
      <c r="S40" s="22"/>
      <c r="T40" s="22"/>
      <c r="U40" s="22"/>
    </row>
    <row r="41" spans="1:21" ht="16.5" customHeight="1" x14ac:dyDescent="0.25">
      <c r="A41" s="23">
        <v>4</v>
      </c>
      <c r="B41" s="169" t="s">
        <v>4</v>
      </c>
      <c r="C41" s="169"/>
      <c r="D41" s="169"/>
      <c r="E41" s="169"/>
      <c r="F41" s="174"/>
      <c r="G41" s="174"/>
      <c r="H41" s="175"/>
      <c r="I41" s="180"/>
      <c r="J41" s="181"/>
      <c r="K41" s="194">
        <f>SUM(F42:H44)*$I$38</f>
        <v>801267.84385539521</v>
      </c>
      <c r="L41" s="195"/>
      <c r="M41" s="194">
        <f>K41*1.2</f>
        <v>961521.41262647416</v>
      </c>
      <c r="N41" s="195"/>
      <c r="O41" s="145" t="s">
        <v>77</v>
      </c>
      <c r="P41" s="146">
        <v>1.04761984318213</v>
      </c>
      <c r="Q41" s="148"/>
      <c r="R41" s="148"/>
      <c r="S41" s="22"/>
      <c r="T41" s="22"/>
      <c r="U41" s="22"/>
    </row>
    <row r="42" spans="1:21" ht="15.75" customHeight="1" x14ac:dyDescent="0.25">
      <c r="A42" s="137" t="s">
        <v>78</v>
      </c>
      <c r="B42" s="200" t="s">
        <v>356</v>
      </c>
      <c r="C42" s="200"/>
      <c r="D42" s="200"/>
      <c r="E42" s="200"/>
      <c r="F42" s="198">
        <f>SUM(F38:H40)/100*P48</f>
        <v>76197.175905411917</v>
      </c>
      <c r="G42" s="198"/>
      <c r="H42" s="199"/>
      <c r="I42" s="180"/>
      <c r="J42" s="181"/>
      <c r="K42" s="196"/>
      <c r="L42" s="197"/>
      <c r="M42" s="196"/>
      <c r="N42" s="197"/>
      <c r="O42" s="159" t="s">
        <v>359</v>
      </c>
      <c r="P42" s="146">
        <f>1.0457995653007*P41</f>
        <v>1.0956003766002589</v>
      </c>
      <c r="Q42" s="148"/>
      <c r="R42" s="156"/>
      <c r="S42" s="22"/>
      <c r="T42" s="22"/>
      <c r="U42" s="22"/>
    </row>
    <row r="43" spans="1:21" ht="15.75" customHeight="1" x14ac:dyDescent="0.25">
      <c r="A43" s="137" t="s">
        <v>79</v>
      </c>
      <c r="B43" s="200" t="s">
        <v>358</v>
      </c>
      <c r="C43" s="200"/>
      <c r="D43" s="200"/>
      <c r="E43" s="200"/>
      <c r="F43" s="198">
        <f>SUM(F38:H40)/100*P49</f>
        <v>416592.03649220528</v>
      </c>
      <c r="G43" s="198"/>
      <c r="H43" s="199"/>
      <c r="I43" s="180"/>
      <c r="J43" s="181"/>
      <c r="K43" s="196"/>
      <c r="L43" s="197"/>
      <c r="M43" s="196"/>
      <c r="N43" s="197"/>
      <c r="O43" s="159" t="s">
        <v>360</v>
      </c>
      <c r="P43" s="146">
        <f>1.0457995653007*P42</f>
        <v>1.1457783975918339</v>
      </c>
      <c r="Q43" s="148"/>
      <c r="R43" s="156"/>
      <c r="S43" s="22"/>
      <c r="T43" s="22"/>
      <c r="U43" s="22"/>
    </row>
    <row r="44" spans="1:21" ht="15.75" customHeight="1" x14ac:dyDescent="0.25">
      <c r="A44" s="137" t="s">
        <v>80</v>
      </c>
      <c r="B44" s="201" t="s">
        <v>357</v>
      </c>
      <c r="C44" s="201"/>
      <c r="D44" s="201"/>
      <c r="E44" s="201"/>
      <c r="F44" s="198">
        <f>SUM(F38:H40)/100*P50</f>
        <v>238561.25166647657</v>
      </c>
      <c r="G44" s="198"/>
      <c r="H44" s="199"/>
      <c r="I44" s="180"/>
      <c r="J44" s="181"/>
      <c r="K44" s="196"/>
      <c r="L44" s="197"/>
      <c r="M44" s="196"/>
      <c r="N44" s="197"/>
      <c r="O44" s="159" t="s">
        <v>361</v>
      </c>
      <c r="P44" s="146">
        <f>1.0457995653007*P43</f>
        <v>1.1982545501324724</v>
      </c>
      <c r="Q44" s="148"/>
      <c r="R44" s="156"/>
      <c r="S44" s="22"/>
      <c r="T44" s="22"/>
      <c r="U44" s="22"/>
    </row>
    <row r="45" spans="1:21" ht="14.25" customHeight="1" x14ac:dyDescent="0.25">
      <c r="A45" s="202" t="s">
        <v>81</v>
      </c>
      <c r="B45" s="202"/>
      <c r="C45" s="202"/>
      <c r="D45" s="202"/>
      <c r="E45" s="202"/>
      <c r="F45" s="193">
        <f>SUM(F38:H44)</f>
        <v>4291966.16057867</v>
      </c>
      <c r="G45" s="193"/>
      <c r="H45" s="193"/>
      <c r="I45" s="193"/>
      <c r="J45" s="193"/>
      <c r="K45" s="192">
        <f>SUM(K38:L44)</f>
        <v>4702279.7418855568</v>
      </c>
      <c r="L45" s="192"/>
      <c r="M45" s="192">
        <f>SUM(M38:N44)</f>
        <v>5642735.6902626688</v>
      </c>
      <c r="N45" s="192"/>
      <c r="O45" s="159" t="s">
        <v>362</v>
      </c>
      <c r="P45" s="146">
        <f>1.0457995653007*P44</f>
        <v>1.2531340876481254</v>
      </c>
      <c r="Q45" s="149"/>
      <c r="R45" s="157"/>
      <c r="S45" s="46"/>
      <c r="T45" s="47"/>
      <c r="U45" s="22"/>
    </row>
    <row r="46" spans="1:21" ht="14.25" customHeight="1" x14ac:dyDescent="0.25">
      <c r="A46" s="48"/>
      <c r="B46" s="48"/>
      <c r="C46" s="48"/>
      <c r="D46" s="48"/>
      <c r="E46" s="48"/>
      <c r="F46" s="49"/>
      <c r="G46" s="50"/>
      <c r="H46" s="50"/>
      <c r="I46" s="50"/>
      <c r="J46" s="50"/>
      <c r="K46" s="51"/>
      <c r="L46" s="51"/>
      <c r="M46" s="51"/>
      <c r="N46" s="51"/>
      <c r="O46" s="159"/>
      <c r="P46" s="160"/>
      <c r="Q46" s="150"/>
      <c r="R46" s="45"/>
      <c r="S46" s="46"/>
      <c r="T46" s="47"/>
      <c r="U46" s="22"/>
    </row>
    <row r="47" spans="1:21" s="26" customFormat="1" ht="14.25" customHeight="1" x14ac:dyDescent="0.25">
      <c r="A47" s="60" t="s">
        <v>13</v>
      </c>
      <c r="B47" s="60"/>
      <c r="C47" s="61"/>
      <c r="D47" s="61"/>
      <c r="E47" s="61"/>
      <c r="F47" s="61"/>
      <c r="G47" s="61"/>
      <c r="H47" s="62"/>
      <c r="I47" s="62"/>
      <c r="J47" s="62"/>
      <c r="K47" s="63"/>
      <c r="L47" s="63"/>
      <c r="M47" s="63"/>
      <c r="N47" s="63"/>
      <c r="O47" s="159"/>
      <c r="P47" s="161"/>
      <c r="Q47" s="151"/>
      <c r="R47" s="55"/>
      <c r="S47" s="46"/>
      <c r="T47" s="47"/>
      <c r="U47" s="56"/>
    </row>
    <row r="48" spans="1:21" s="26" customFormat="1" ht="39.75" customHeight="1" x14ac:dyDescent="0.25">
      <c r="A48" s="64"/>
      <c r="B48" s="191" t="s">
        <v>342</v>
      </c>
      <c r="C48" s="191"/>
      <c r="D48" s="191"/>
      <c r="E48" s="191"/>
      <c r="F48" s="191"/>
      <c r="G48" s="191"/>
      <c r="H48" s="191"/>
      <c r="I48" s="191"/>
      <c r="J48" s="191"/>
      <c r="K48" s="191"/>
      <c r="L48" s="191"/>
      <c r="M48" s="191"/>
      <c r="N48" s="191"/>
      <c r="O48" s="159"/>
      <c r="P48" s="152">
        <v>2.14</v>
      </c>
      <c r="Q48" s="151"/>
      <c r="R48" s="55"/>
      <c r="S48" s="46"/>
      <c r="T48" s="47"/>
      <c r="U48" s="56"/>
    </row>
    <row r="49" spans="1:21" s="26" customFormat="1" ht="28.5" customHeight="1" x14ac:dyDescent="0.25">
      <c r="A49" s="64"/>
      <c r="B49" s="191" t="s">
        <v>345</v>
      </c>
      <c r="C49" s="191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59"/>
      <c r="P49" s="152">
        <v>11.7</v>
      </c>
      <c r="Q49" s="54"/>
      <c r="R49" s="55"/>
      <c r="S49" s="46"/>
      <c r="T49" s="47"/>
      <c r="U49" s="56"/>
    </row>
    <row r="50" spans="1:21" s="26" customFormat="1" ht="17.25" customHeight="1" x14ac:dyDescent="0.25">
      <c r="A50" s="64"/>
      <c r="B50" s="190" t="s">
        <v>343</v>
      </c>
      <c r="C50" s="190"/>
      <c r="D50" s="190"/>
      <c r="E50" s="190"/>
      <c r="F50" s="190"/>
      <c r="G50" s="190"/>
      <c r="H50" s="190"/>
      <c r="I50" s="190"/>
      <c r="J50" s="190"/>
      <c r="K50" s="190"/>
      <c r="L50" s="190"/>
      <c r="M50" s="190"/>
      <c r="N50" s="190"/>
      <c r="O50" s="159"/>
      <c r="P50" s="153">
        <v>6.7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5"/>
      <c r="B51" s="190" t="s">
        <v>344</v>
      </c>
      <c r="C51" s="190"/>
      <c r="D51" s="190"/>
      <c r="E51" s="190"/>
      <c r="F51" s="190"/>
      <c r="G51" s="190"/>
      <c r="H51" s="190"/>
      <c r="I51" s="190"/>
      <c r="J51" s="190"/>
      <c r="K51" s="190"/>
      <c r="L51" s="190"/>
      <c r="M51" s="190"/>
      <c r="N51" s="190"/>
      <c r="O51" s="159"/>
      <c r="P51" s="161"/>
      <c r="Q51" s="54"/>
      <c r="R51" s="55"/>
      <c r="S51" s="46"/>
      <c r="T51" s="47"/>
      <c r="U51" s="56"/>
    </row>
    <row r="52" spans="1:21" s="26" customFormat="1" ht="17.25" customHeight="1" x14ac:dyDescent="0.25">
      <c r="A52" s="57"/>
      <c r="B52" s="190"/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N52" s="190"/>
      <c r="O52" s="52"/>
      <c r="P52" s="53"/>
      <c r="Q52" s="54"/>
      <c r="R52" s="55"/>
      <c r="S52" s="46"/>
      <c r="T52" s="47"/>
      <c r="U52" s="56"/>
    </row>
    <row r="53" spans="1:21" s="26" customFormat="1" x14ac:dyDescent="0.25">
      <c r="A53" s="58"/>
      <c r="B53" s="59"/>
      <c r="C53" s="59"/>
      <c r="D53" s="59"/>
      <c r="E53" s="59"/>
      <c r="F53" s="59"/>
      <c r="G53" s="59"/>
      <c r="H53" s="59"/>
      <c r="I53" s="59"/>
    </row>
  </sheetData>
  <dataConsolidate>
    <dataRefs count="1">
      <dataRef ref="B8:B287" sheet="Наименование работ"/>
    </dataRefs>
  </dataConsolidate>
  <mergeCells count="56">
    <mergeCell ref="M45:N45"/>
    <mergeCell ref="I45:J45"/>
    <mergeCell ref="B41:E41"/>
    <mergeCell ref="K41:L44"/>
    <mergeCell ref="F42:H42"/>
    <mergeCell ref="F43:H43"/>
    <mergeCell ref="F44:H44"/>
    <mergeCell ref="K45:L45"/>
    <mergeCell ref="B42:E42"/>
    <mergeCell ref="B43:E43"/>
    <mergeCell ref="B44:E44"/>
    <mergeCell ref="M41:N44"/>
    <mergeCell ref="A45:E45"/>
    <mergeCell ref="F45:H45"/>
    <mergeCell ref="B52:N52"/>
    <mergeCell ref="B50:N50"/>
    <mergeCell ref="B51:N51"/>
    <mergeCell ref="B48:N48"/>
    <mergeCell ref="B49:N49"/>
    <mergeCell ref="B30:O30"/>
    <mergeCell ref="B31:O31"/>
    <mergeCell ref="B32:O32"/>
    <mergeCell ref="F40:H40"/>
    <mergeCell ref="B40:E40"/>
    <mergeCell ref="K40:L40"/>
    <mergeCell ref="M38:N38"/>
    <mergeCell ref="M39:N39"/>
    <mergeCell ref="M40:N40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C15:P15"/>
    <mergeCell ref="B33:O33"/>
    <mergeCell ref="K37:L37"/>
    <mergeCell ref="K38:L38"/>
    <mergeCell ref="K39:L39"/>
    <mergeCell ref="B37:E37"/>
    <mergeCell ref="B38:E38"/>
    <mergeCell ref="B39:E39"/>
    <mergeCell ref="F37:H37"/>
    <mergeCell ref="F38:H38"/>
    <mergeCell ref="F39:H39"/>
    <mergeCell ref="I37:J37"/>
    <mergeCell ref="I38:J44"/>
    <mergeCell ref="F41:H41"/>
    <mergeCell ref="B29:O29"/>
    <mergeCell ref="M37:N37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3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3"/>
  <sheetViews>
    <sheetView view="pageBreakPreview" zoomScaleNormal="100" zoomScaleSheetLayoutView="100" workbookViewId="0">
      <pane ySplit="1" topLeftCell="A122" activePane="bottomLeft" state="frozen"/>
      <selection pane="bottomLeft" activeCell="B141" sqref="B141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/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2024-01-18T13:33:21Z</dcterms:modified>
</cp:coreProperties>
</file>