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O_26-1-10-0-01-04-0-0030\"/>
    </mc:Choice>
  </mc:AlternateContent>
  <xr:revisionPtr revIDLastSave="0" documentId="13_ncr:1_{DF8EF91D-2941-4B17-979C-FBF168CEAF4B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ИП'!$A$11:$M$23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ИП'!$A$1:$P$47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4" l="1"/>
  <c r="P38" i="4" l="1"/>
  <c r="P39" i="4" s="1"/>
  <c r="P40" i="4" s="1"/>
  <c r="I33" i="4" l="1"/>
  <c r="M18" i="4" l="1"/>
  <c r="M19" i="4"/>
  <c r="M20" i="4"/>
  <c r="M21" i="4"/>
  <c r="M22" i="4"/>
  <c r="M23" i="4"/>
  <c r="M16" i="4"/>
  <c r="H74" i="5" l="1"/>
  <c r="D17" i="4"/>
  <c r="D18" i="4"/>
  <c r="D19" i="4"/>
  <c r="D20" i="4"/>
  <c r="D21" i="4"/>
  <c r="D22" i="4"/>
  <c r="D23" i="4"/>
  <c r="C17" i="4"/>
  <c r="C18" i="4"/>
  <c r="C19" i="4"/>
  <c r="C20" i="4"/>
  <c r="C21" i="4"/>
  <c r="C22" i="4"/>
  <c r="C23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95" i="5" l="1"/>
  <c r="C80" i="5"/>
  <c r="L80" i="5" s="1"/>
  <c r="C174" i="5"/>
  <c r="L174" i="5" s="1"/>
  <c r="C186" i="5"/>
  <c r="L186" i="5" s="1"/>
  <c r="P14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J292" i="5" l="1"/>
  <c r="S291" i="5"/>
  <c r="H18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2" i="4"/>
  <c r="H21" i="4"/>
  <c r="H20" i="4"/>
  <c r="H19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l="1"/>
  <c r="N16" i="4" s="1"/>
  <c r="L16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17" i="4" s="1"/>
  <c r="N17" i="4" s="1"/>
  <c r="L17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2" i="4"/>
  <c r="L22" i="4" s="1"/>
  <c r="N21" i="4"/>
  <c r="L21" i="4" s="1"/>
  <c r="N20" i="4"/>
  <c r="L20" i="4" s="1"/>
  <c r="N19" i="4"/>
  <c r="L19" i="4" s="1"/>
  <c r="N18" i="4"/>
  <c r="L18" i="4" s="1"/>
  <c r="E18" i="4"/>
  <c r="F18" i="4"/>
  <c r="G18" i="4"/>
  <c r="E19" i="4"/>
  <c r="F19" i="4"/>
  <c r="G19" i="4"/>
  <c r="E20" i="4"/>
  <c r="F20" i="4"/>
  <c r="G20" i="4"/>
  <c r="E21" i="4"/>
  <c r="F21" i="4"/>
  <c r="G21" i="4"/>
  <c r="E22" i="4"/>
  <c r="F22" i="4"/>
  <c r="G22" i="4"/>
  <c r="N23" i="4"/>
  <c r="L23" i="4" s="1"/>
  <c r="E17" i="4"/>
  <c r="F17" i="4"/>
  <c r="G17" i="4"/>
  <c r="P19" i="4" l="1"/>
  <c r="P18" i="4"/>
  <c r="P20" i="4"/>
  <c r="P21" i="4"/>
  <c r="P22" i="4"/>
  <c r="P17" i="4"/>
  <c r="P25" i="4" l="1"/>
  <c r="D16" i="4"/>
  <c r="E16" i="4"/>
  <c r="F16" i="4"/>
  <c r="G16" i="4"/>
  <c r="G23" i="4" l="1"/>
  <c r="F23" i="4"/>
  <c r="E23" i="4"/>
  <c r="P24" i="4" l="1"/>
  <c r="P26" i="4" l="1"/>
  <c r="F35" i="4" l="1"/>
  <c r="K35" i="4" s="1"/>
  <c r="M35" i="4" s="1"/>
  <c r="P16" i="4"/>
  <c r="P27" i="4" l="1"/>
  <c r="F34" i="4"/>
  <c r="K34" i="4" s="1"/>
  <c r="M34" i="4" s="1"/>
  <c r="P23" i="4" l="1"/>
  <c r="P28" i="4"/>
  <c r="F33" i="4"/>
  <c r="F37" i="4" s="1"/>
  <c r="F39" i="4" l="1"/>
  <c r="F38" i="4"/>
  <c r="K33" i="4"/>
  <c r="M33" i="4" s="1"/>
  <c r="K36" i="4" l="1"/>
  <c r="M36" i="4" s="1"/>
  <c r="F40" i="4" l="1"/>
  <c r="K40" i="4" l="1"/>
  <c r="M40" i="4"/>
</calcChain>
</file>

<file path=xl/sharedStrings.xml><?xml version="1.0" encoding="utf-8"?>
<sst xmlns="http://schemas.openxmlformats.org/spreadsheetml/2006/main" count="395" uniqueCount="367">
  <si>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</si>
  <si>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</si>
  <si>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</si>
  <si>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</si>
  <si>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</si>
  <si>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</si>
  <si>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</si>
  <si>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</si>
  <si>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</si>
  <si>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</si>
  <si>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</si>
  <si>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</si>
  <si>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</si>
  <si>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</si>
  <si>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</si>
  <si>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</si>
  <si>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</si>
  <si>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</si>
  <si>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</si>
  <si>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</si>
  <si>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</si>
  <si>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</si>
  <si>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</si>
  <si>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</si>
  <si>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</si>
  <si>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</si>
  <si>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</si>
  <si>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</si>
  <si>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</si>
  <si>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</si>
  <si>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</si>
  <si>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</si>
  <si>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</si>
  <si>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</si>
  <si>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</si>
  <si>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</si>
  <si>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</si>
  <si>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</si>
  <si>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</si>
  <si>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</si>
  <si>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</si>
  <si>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</si>
  <si>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</si>
  <si>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</si>
  <si>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</si>
  <si>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</si>
  <si>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</si>
  <si>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</si>
  <si>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</si>
  <si>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</si>
  <si>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</si>
  <si>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</si>
  <si>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</si>
  <si>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</si>
  <si>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</si>
  <si>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</si>
  <si>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</si>
  <si>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</si>
  <si>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</si>
  <si>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</si>
  <si>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</si>
  <si>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</si>
  <si>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</si>
  <si>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</si>
  <si>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</si>
  <si>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</si>
  <si>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</si>
  <si>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</si>
  <si>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</si>
  <si>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</si>
  <si>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</si>
  <si>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</si>
  <si>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</si>
  <si>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</si>
  <si>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</si>
  <si>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</si>
  <si>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</si>
  <si>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</si>
  <si>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</si>
  <si>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</si>
  <si>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</si>
  <si>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</si>
  <si>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</si>
  <si>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</si>
  <si>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</si>
  <si>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</si>
  <si>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</si>
  <si>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</si>
  <si>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</si>
  <si>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</si>
  <si>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</si>
  <si>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</si>
  <si>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</si>
  <si>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</si>
  <si>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</si>
  <si>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</si>
  <si>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</si>
  <si>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</si>
  <si>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</si>
  <si>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</si>
  <si>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</si>
  <si>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</si>
  <si>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</si>
  <si>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</si>
  <si>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</si>
  <si>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</si>
  <si>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</si>
  <si>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</si>
  <si>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</si>
  <si>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</si>
  <si>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</si>
  <si>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</si>
  <si>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</si>
  <si>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</si>
  <si>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</si>
  <si>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</si>
  <si>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</si>
  <si>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</si>
  <si>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</si>
  <si>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</si>
  <si>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</si>
  <si>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</si>
  <si>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</si>
  <si>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</si>
  <si>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</si>
  <si>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</si>
  <si>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</si>
  <si>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</si>
  <si>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</si>
  <si>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</si>
  <si>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</si>
  <si>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</si>
  <si>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</si>
  <si>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</si>
  <si>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</si>
  <si>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</si>
  <si>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</si>
  <si>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</si>
  <si>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</si>
  <si>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</si>
  <si>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</si>
  <si>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</si>
  <si>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</si>
  <si>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</si>
  <si>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</si>
  <si>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</si>
  <si>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</si>
  <si>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</si>
  <si>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</si>
  <si>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</si>
  <si>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</si>
  <si>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</si>
  <si>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</si>
  <si>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</si>
  <si>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</si>
  <si>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</si>
  <si>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</si>
  <si>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</si>
  <si>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</si>
  <si>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</si>
  <si>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</si>
  <si>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</si>
  <si>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</si>
  <si>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</si>
  <si>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</si>
  <si>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</si>
  <si>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</si>
  <si>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</si>
  <si>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</si>
  <si>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</si>
  <si>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</si>
  <si>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</si>
  <si>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</si>
  <si>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</si>
  <si>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</si>
  <si>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</si>
  <si>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</si>
  <si>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</si>
  <si>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</si>
  <si>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</si>
  <si>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</si>
  <si>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</si>
  <si>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</si>
  <si>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</si>
  <si>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</si>
  <si>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</si>
  <si>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</si>
  <si>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</si>
  <si>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</si>
  <si>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</si>
  <si>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</si>
  <si>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</si>
  <si>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</si>
  <si>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</si>
  <si>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</si>
  <si>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</si>
  <si>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</si>
  <si>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</si>
  <si>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</si>
  <si>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</si>
  <si>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</si>
  <si>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</si>
  <si>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</si>
  <si>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</si>
  <si>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</si>
  <si>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</si>
  <si>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</si>
  <si>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</si>
  <si>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</si>
  <si>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</si>
  <si>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</si>
  <si>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</si>
  <si>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</si>
  <si>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</si>
  <si>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</si>
  <si>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</si>
  <si>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</si>
  <si>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</si>
  <si>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</si>
  <si>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</si>
  <si>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</si>
  <si>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</si>
  <si>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</si>
  <si>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</si>
  <si>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</si>
  <si>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</si>
  <si>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</si>
  <si>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</si>
  <si>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</si>
  <si>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</si>
  <si>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</si>
  <si>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</si>
  <si>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</si>
  <si>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</si>
  <si>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</si>
  <si>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</si>
  <si>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</si>
  <si>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</si>
  <si>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</si>
  <si>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</si>
  <si>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</si>
  <si>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</si>
  <si>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</si>
  <si>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</si>
  <si>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</si>
  <si>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</si>
  <si>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</si>
  <si>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</si>
  <si>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</si>
  <si>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</si>
  <si>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</si>
  <si>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</si>
  <si>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</si>
  <si>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</si>
  <si>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</si>
  <si>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</si>
  <si>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</si>
  <si>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</si>
  <si>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</si>
  <si>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</si>
  <si>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</si>
  <si>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</si>
  <si>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</si>
  <si>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</si>
  <si>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</si>
  <si>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</si>
  <si>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</si>
  <si>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</si>
  <si>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</si>
  <si>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</si>
  <si>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</si>
  <si>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</si>
  <si>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</si>
  <si>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</si>
  <si>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</si>
  <si>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</si>
  <si>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</si>
  <si>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</si>
  <si>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</si>
  <si>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</si>
  <si>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</si>
  <si>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</si>
  <si>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</si>
  <si>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</si>
  <si>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</si>
  <si>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</si>
  <si>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</si>
  <si>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</si>
  <si>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</si>
  <si>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</si>
  <si>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</si>
  <si>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</si>
  <si>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</si>
  <si>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</si>
  <si>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</si>
  <si>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</si>
  <si>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</si>
  <si>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</si>
  <si>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</si>
  <si>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</si>
  <si>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</si>
  <si>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</si>
  <si>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</si>
  <si>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</si>
  <si>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</si>
  <si>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</si>
  <si>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</si>
  <si>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</si>
  <si>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</si>
  <si>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</si>
  <si>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</si>
  <si>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</si>
  <si>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</si>
  <si>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</si>
  <si>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</si>
  <si>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</si>
  <si>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</si>
  <si>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</si>
  <si>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</si>
  <si>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</si>
  <si>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</si>
  <si>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</si>
  <si>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</si>
  <si>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</si>
  <si>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</si>
  <si>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</si>
  <si>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</si>
  <si>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</si>
  <si>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</si>
  <si>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</si>
  <si>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</si>
  <si>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</si>
  <si>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</si>
  <si>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</si>
  <si>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</si>
  <si>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</si>
  <si>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</si>
  <si>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</si>
  <si>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</si>
  <si>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</si>
  <si>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</si>
  <si>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</si>
  <si>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</si>
  <si>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</si>
  <si>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</si>
  <si>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</si>
  <si>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</si>
  <si>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</si>
  <si>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</si>
  <si>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</si>
  <si>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</si>
  <si>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</si>
  <si>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</si>
  <si>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</si>
  <si>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</si>
  <si>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</si>
  <si>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</si>
  <si>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</si>
  <si>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</si>
  <si>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</si>
  <si>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</si>
  <si>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</si>
  <si>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</si>
  <si>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</si>
  <si>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шт</t>
  </si>
  <si>
    <t>O_26-1-10-0-01-04-0-0030</t>
  </si>
  <si>
    <t>Реконструкция ТП-9 и ТП-30 путем строительства новой КТП 6/0,4 кВ мощностью 0,8 МВА п. Мга Кировского района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</si>
</sst>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8" fillId="0" borderId="3" xfId="0" applyFont="1" applyBorder="1" applyAlignment="1">
      <alignment horizontal="center" vertical="center" wrapText="1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view="pageBreakPreview" topLeftCell="A4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5703125" style="2" customWidth="1"/>
    <col min="13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366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22" ht="10.5" customHeight="1" x14ac:dyDescent="0.25"/>
    <row r="7" spans="1:22" ht="13.5" customHeight="1" x14ac:dyDescent="0.25">
      <c r="A7" s="6" t="s">
        <v>5</v>
      </c>
      <c r="C7" s="2" t="s">
        <v>365</v>
      </c>
      <c r="H7" s="185"/>
      <c r="I7" s="185"/>
      <c r="J7" s="185"/>
      <c r="K7" s="185"/>
      <c r="L7" s="185"/>
      <c r="M7" s="185"/>
      <c r="N7" s="185"/>
      <c r="O7" s="185"/>
      <c r="P7" s="18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7" t="s">
        <v>359</v>
      </c>
      <c r="I9" s="187"/>
      <c r="J9" s="187"/>
      <c r="K9" s="187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9" t="s">
        <v>354</v>
      </c>
    </row>
    <row r="13" spans="1:22" s="4" customFormat="1" ht="39" customHeight="1" x14ac:dyDescent="0.25">
      <c r="A13" s="180" t="s">
        <v>6</v>
      </c>
      <c r="B13" s="180" t="s">
        <v>9</v>
      </c>
      <c r="C13" s="180" t="s">
        <v>334</v>
      </c>
      <c r="D13" s="180" t="s">
        <v>349</v>
      </c>
      <c r="E13" s="180"/>
      <c r="F13" s="180"/>
      <c r="G13" s="180"/>
      <c r="H13" s="180" t="s">
        <v>335</v>
      </c>
      <c r="I13" s="180" t="s">
        <v>348</v>
      </c>
      <c r="J13" s="180" t="s">
        <v>7</v>
      </c>
      <c r="K13" s="164" t="s">
        <v>316</v>
      </c>
      <c r="L13" s="134" t="s">
        <v>336</v>
      </c>
      <c r="M13" s="134" t="s">
        <v>336</v>
      </c>
      <c r="N13" s="134" t="s">
        <v>336</v>
      </c>
      <c r="O13" s="151" t="s">
        <v>336</v>
      </c>
      <c r="P13" s="164" t="s">
        <v>337</v>
      </c>
      <c r="Q13" s="24"/>
    </row>
    <row r="14" spans="1:22" ht="38.25" customHeight="1" x14ac:dyDescent="0.25">
      <c r="A14" s="180"/>
      <c r="B14" s="180"/>
      <c r="C14" s="180"/>
      <c r="D14" s="134" t="s">
        <v>89</v>
      </c>
      <c r="E14" s="134" t="s">
        <v>91</v>
      </c>
      <c r="F14" s="134" t="s">
        <v>93</v>
      </c>
      <c r="G14" s="134" t="s">
        <v>318</v>
      </c>
      <c r="H14" s="180"/>
      <c r="I14" s="180"/>
      <c r="J14" s="180"/>
      <c r="K14" s="164"/>
      <c r="L14" s="134" t="s">
        <v>1</v>
      </c>
      <c r="M14" s="134" t="s">
        <v>317</v>
      </c>
      <c r="N14" s="134" t="s">
        <v>2</v>
      </c>
      <c r="O14" s="151" t="s">
        <v>3</v>
      </c>
      <c r="P14" s="164"/>
      <c r="Q14" s="136"/>
      <c r="R14" s="136"/>
      <c r="S14" s="136"/>
      <c r="T14" s="136"/>
      <c r="U14" s="21"/>
      <c r="V14" s="16"/>
    </row>
    <row r="15" spans="1:22" x14ac:dyDescent="0.25">
      <c r="A15" s="139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37"/>
      <c r="R15" s="137"/>
      <c r="S15" s="137"/>
      <c r="T15" s="137"/>
      <c r="U15" s="39"/>
      <c r="V15" s="17"/>
    </row>
    <row r="16" spans="1:22" ht="24" customHeight="1" x14ac:dyDescent="0.25">
      <c r="A16" s="10" t="s">
        <v>362</v>
      </c>
      <c r="B16" s="40" t="s">
        <v>110</v>
      </c>
      <c r="C16" s="37">
        <f>VLOOKUP($B$16:$B$23,'Наименование работ'!B:G,6,)</f>
        <v>876400.49</v>
      </c>
      <c r="D16" s="37">
        <f>VLOOKUP($B$16:$B$23,'Наименование работ'!B:K,10,)</f>
        <v>19.489999999999998</v>
      </c>
      <c r="E16" s="37">
        <f>VLOOKUP($B$16:$B$23,'Наименование работ'!B:M,12,)</f>
        <v>10.17</v>
      </c>
      <c r="F16" s="37">
        <f>VLOOKUP($B$16:$B$23,'Наименование работ'!B:O,14,)</f>
        <v>7.86</v>
      </c>
      <c r="G16" s="37">
        <f>VLOOKUP($B$16:$B$23,'Наименование работ'!B:Q,16,)</f>
        <v>6.33</v>
      </c>
      <c r="H16" s="36">
        <f>VLOOKUP(B16:B23,'Наименование работ'!B:S,18,)</f>
        <v>2230050.2561999988</v>
      </c>
      <c r="I16" s="36">
        <f>VLOOKUP($B$16:$B$23,'Наименование работ'!B:R,17,)</f>
        <v>4756367.6970000006</v>
      </c>
      <c r="J16" s="38" t="s">
        <v>352</v>
      </c>
      <c r="K16" s="147">
        <v>1</v>
      </c>
      <c r="L16" s="33">
        <f>(N16+O16)*0.04</f>
        <v>279456.71812799998</v>
      </c>
      <c r="M16" s="33">
        <f>147300*K16</f>
        <v>147300</v>
      </c>
      <c r="N16" s="34">
        <f>K16*H16</f>
        <v>2230050.2561999988</v>
      </c>
      <c r="O16" s="34">
        <f>K16*I16</f>
        <v>4756367.6970000006</v>
      </c>
      <c r="P16" s="34">
        <f t="shared" ref="P16" si="0">SUM(L16:O16)</f>
        <v>7413174.6713279989</v>
      </c>
      <c r="Q16" s="25"/>
      <c r="R16" s="25"/>
      <c r="S16" s="25"/>
      <c r="T16" s="25"/>
      <c r="U16" s="20"/>
      <c r="V16" s="17"/>
    </row>
    <row r="17" spans="1:22" ht="28.5" customHeight="1" x14ac:dyDescent="0.25">
      <c r="A17" s="10" t="s">
        <v>363</v>
      </c>
      <c r="B17" s="40" t="s">
        <v>100</v>
      </c>
      <c r="C17" s="37">
        <f>VLOOKUP($B$16:$B$23,'Наименование работ'!B:G,6,)</f>
        <v>13582.88</v>
      </c>
      <c r="D17" s="37">
        <f>VLOOKUP($B$16:$B$23,'Наименование работ'!B:K,10,)</f>
        <v>19.489999999999998</v>
      </c>
      <c r="E17" s="37">
        <f>VLOOKUP($B$16:$B$23,'Наименование работ'!B:M,12,)</f>
        <v>10.17</v>
      </c>
      <c r="F17" s="37">
        <f>VLOOKUP($B$16:$B$23,'Наименование работ'!B:O,14,)</f>
        <v>7.86</v>
      </c>
      <c r="G17" s="37">
        <f>VLOOKUP($B$16:$B$23,'Наименование работ'!B:Q,16,)</f>
        <v>6.33</v>
      </c>
      <c r="H17" s="36">
        <f>VLOOKUP(B17:B29,'Наименование работ'!B:S,18,)</f>
        <v>132369.54559999998</v>
      </c>
      <c r="I17" s="36">
        <f>VLOOKUP($B$16:$B$23,'Наименование работ'!B:R,17,)</f>
        <v>0</v>
      </c>
      <c r="J17" s="38" t="s">
        <v>364</v>
      </c>
      <c r="K17" s="147">
        <v>2</v>
      </c>
      <c r="L17" s="33">
        <f t="shared" ref="L17:L23" si="1">(N17+O17)*0.08</f>
        <v>21179.127295999999</v>
      </c>
      <c r="M17" s="33">
        <v>0</v>
      </c>
      <c r="N17" s="34">
        <f t="shared" ref="N17:N23" si="2">K17*H17</f>
        <v>264739.09119999997</v>
      </c>
      <c r="O17" s="34">
        <f t="shared" ref="O17:O23" si="3">K17*I17</f>
        <v>0</v>
      </c>
      <c r="P17" s="34">
        <f t="shared" ref="P17" si="4">SUM(L17:O17)</f>
        <v>285918.21849599999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VLOOKUP($B$16:$B$23,'Наименование работ'!B:G,6,)</f>
        <v>0</v>
      </c>
      <c r="D18" s="37">
        <f>VLOOKUP($B$16:$B$23,'Наименование работ'!B:K,10,)</f>
        <v>0</v>
      </c>
      <c r="E18" s="37">
        <f>VLOOKUP($B$16:$B$23,'Наименование работ'!B:M,12,)</f>
        <v>0</v>
      </c>
      <c r="F18" s="37">
        <f>VLOOKUP($B$16:$B$23,'Наименование работ'!B:O,14,)</f>
        <v>0</v>
      </c>
      <c r="G18" s="37">
        <f>VLOOKUP($B$16:$B$23,'Наименование работ'!B:Q,16,)</f>
        <v>0</v>
      </c>
      <c r="H18" s="36">
        <f>VLOOKUP(B18:B31,'Наименование работ'!B:S,18,)</f>
        <v>0</v>
      </c>
      <c r="I18" s="36">
        <f>VLOOKUP($B$16:$B$23,'Наименование работ'!B:R,17,)</f>
        <v>0</v>
      </c>
      <c r="J18" s="38" t="s">
        <v>340</v>
      </c>
      <c r="K18" s="138">
        <v>0</v>
      </c>
      <c r="L18" s="33">
        <f t="shared" si="1"/>
        <v>0</v>
      </c>
      <c r="M18" s="33">
        <f t="shared" ref="M18:M23" si="5">147300*K18</f>
        <v>0</v>
      </c>
      <c r="N18" s="34">
        <f t="shared" ref="N18:N22" si="6">K18*H18</f>
        <v>0</v>
      </c>
      <c r="O18" s="34">
        <f t="shared" si="3"/>
        <v>0</v>
      </c>
      <c r="P18" s="34">
        <f t="shared" ref="P18:P22" si="7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VLOOKUP($B$16:$B$23,'Наименование работ'!B:G,6,)</f>
        <v>0</v>
      </c>
      <c r="D19" s="37">
        <f>VLOOKUP($B$16:$B$23,'Наименование работ'!B:K,10,)</f>
        <v>0</v>
      </c>
      <c r="E19" s="37">
        <f>VLOOKUP($B$16:$B$23,'Наименование работ'!B:M,12,)</f>
        <v>0</v>
      </c>
      <c r="F19" s="37">
        <f>VLOOKUP($B$16:$B$23,'Наименование работ'!B:O,14,)</f>
        <v>0</v>
      </c>
      <c r="G19" s="37">
        <f>VLOOKUP($B$16:$B$23,'Наименование работ'!B:Q,16,)</f>
        <v>0</v>
      </c>
      <c r="H19" s="36">
        <f>VLOOKUP(B19:B32,'Наименование работ'!B:S,18,)</f>
        <v>0</v>
      </c>
      <c r="I19" s="36">
        <f>VLOOKUP($B$16:$B$23,'Наименование работ'!B:R,17,)</f>
        <v>0</v>
      </c>
      <c r="J19" s="38" t="s">
        <v>340</v>
      </c>
      <c r="K19" s="138">
        <v>0</v>
      </c>
      <c r="L19" s="33">
        <f t="shared" si="1"/>
        <v>0</v>
      </c>
      <c r="M19" s="33">
        <f t="shared" si="5"/>
        <v>0</v>
      </c>
      <c r="N19" s="34">
        <f t="shared" si="6"/>
        <v>0</v>
      </c>
      <c r="O19" s="34">
        <f t="shared" si="3"/>
        <v>0</v>
      </c>
      <c r="P19" s="34">
        <f t="shared" si="7"/>
        <v>0</v>
      </c>
      <c r="Q19" s="25"/>
      <c r="R19" s="25"/>
      <c r="S19" s="25"/>
      <c r="T19" s="25"/>
      <c r="U19" s="20"/>
      <c r="V19" s="17"/>
    </row>
    <row r="20" spans="1:22" ht="15.75" hidden="1" customHeight="1" x14ac:dyDescent="0.25">
      <c r="A20" s="10"/>
      <c r="B20" s="40" t="s">
        <v>330</v>
      </c>
      <c r="C20" s="37">
        <f>VLOOKUP($B$16:$B$23,'Наименование работ'!B:G,6,)</f>
        <v>0</v>
      </c>
      <c r="D20" s="37">
        <f>VLOOKUP($B$16:$B$23,'Наименование работ'!B:K,10,)</f>
        <v>0</v>
      </c>
      <c r="E20" s="37">
        <f>VLOOKUP($B$16:$B$23,'Наименование работ'!B:M,12,)</f>
        <v>0</v>
      </c>
      <c r="F20" s="37">
        <f>VLOOKUP($B$16:$B$23,'Наименование работ'!B:O,14,)</f>
        <v>0</v>
      </c>
      <c r="G20" s="37">
        <f>VLOOKUP($B$16:$B$23,'Наименование работ'!B:Q,16,)</f>
        <v>0</v>
      </c>
      <c r="H20" s="36">
        <f>VLOOKUP(B20:B33,'Наименование работ'!B:S,18,)</f>
        <v>0</v>
      </c>
      <c r="I20" s="36">
        <f>VLOOKUP($B$16:$B$23,'Наименование работ'!B:R,17,)</f>
        <v>0</v>
      </c>
      <c r="J20" s="38" t="s">
        <v>340</v>
      </c>
      <c r="K20" s="138">
        <v>0</v>
      </c>
      <c r="L20" s="33">
        <f t="shared" si="1"/>
        <v>0</v>
      </c>
      <c r="M20" s="33">
        <f t="shared" si="5"/>
        <v>0</v>
      </c>
      <c r="N20" s="34">
        <f t="shared" si="6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9.25" hidden="1" customHeight="1" x14ac:dyDescent="0.25">
      <c r="A21" s="10"/>
      <c r="B21" s="40" t="s">
        <v>330</v>
      </c>
      <c r="C21" s="37">
        <f>VLOOKUP($B$16:$B$23,'Наименование работ'!B:G,6,)</f>
        <v>0</v>
      </c>
      <c r="D21" s="37">
        <f>VLOOKUP($B$16:$B$23,'Наименование работ'!B:K,10,)</f>
        <v>0</v>
      </c>
      <c r="E21" s="37">
        <f>VLOOKUP($B$16:$B$23,'Наименование работ'!B:M,12,)</f>
        <v>0</v>
      </c>
      <c r="F21" s="37">
        <f>VLOOKUP($B$16:$B$23,'Наименование работ'!B:O,14,)</f>
        <v>0</v>
      </c>
      <c r="G21" s="37">
        <f>VLOOKUP($B$16:$B$23,'Наименование работ'!B:Q,16,)</f>
        <v>0</v>
      </c>
      <c r="H21" s="36">
        <f>VLOOKUP(B21:B34,'Наименование работ'!B:S,18,)</f>
        <v>0</v>
      </c>
      <c r="I21" s="36">
        <f>VLOOKUP($B$16:$B$23,'Наименование работ'!B:R,17,)</f>
        <v>0</v>
      </c>
      <c r="J21" s="38" t="s">
        <v>340</v>
      </c>
      <c r="K21" s="138">
        <v>0</v>
      </c>
      <c r="L21" s="33">
        <f t="shared" si="1"/>
        <v>0</v>
      </c>
      <c r="M21" s="33">
        <f t="shared" si="5"/>
        <v>0</v>
      </c>
      <c r="N21" s="34">
        <f t="shared" si="6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18.75" hidden="1" customHeight="1" x14ac:dyDescent="0.25">
      <c r="A22" s="10"/>
      <c r="B22" s="40" t="s">
        <v>330</v>
      </c>
      <c r="C22" s="37">
        <f>VLOOKUP($B$16:$B$23,'Наименование работ'!B:G,6,)</f>
        <v>0</v>
      </c>
      <c r="D22" s="37">
        <f>VLOOKUP($B$16:$B$23,'Наименование работ'!B:K,10,)</f>
        <v>0</v>
      </c>
      <c r="E22" s="37">
        <f>VLOOKUP($B$16:$B$23,'Наименование работ'!B:M,12,)</f>
        <v>0</v>
      </c>
      <c r="F22" s="37">
        <f>VLOOKUP($B$16:$B$23,'Наименование работ'!B:O,14,)</f>
        <v>0</v>
      </c>
      <c r="G22" s="37">
        <f>VLOOKUP($B$16:$B$23,'Наименование работ'!B:Q,16,)</f>
        <v>0</v>
      </c>
      <c r="H22" s="36">
        <f>VLOOKUP(B22:B35,'Наименование работ'!B:S,18,)</f>
        <v>0</v>
      </c>
      <c r="I22" s="36">
        <f>VLOOKUP($B$16:$B$23,'Наименование работ'!B:R,17,)</f>
        <v>0</v>
      </c>
      <c r="J22" s="38" t="s">
        <v>340</v>
      </c>
      <c r="K22" s="138">
        <v>0</v>
      </c>
      <c r="L22" s="33">
        <f t="shared" si="1"/>
        <v>0</v>
      </c>
      <c r="M22" s="33">
        <f t="shared" si="5"/>
        <v>0</v>
      </c>
      <c r="N22" s="34">
        <f t="shared" si="6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30" hidden="1" customHeight="1" x14ac:dyDescent="0.25">
      <c r="A23" s="11"/>
      <c r="B23" s="40" t="s">
        <v>330</v>
      </c>
      <c r="C23" s="37">
        <f>VLOOKUP($B$16:$B$23,'Наименование работ'!B:G,6,)</f>
        <v>0</v>
      </c>
      <c r="D23" s="37">
        <f>VLOOKUP($B$16:$B$23,'Наименование работ'!B:K,10,)</f>
        <v>0</v>
      </c>
      <c r="E23" s="37">
        <f>VLOOKUP($B$16:$B$23,'Наименование работ'!B:M,12,)</f>
        <v>0</v>
      </c>
      <c r="F23" s="37">
        <f>VLOOKUP($B$16:$B$23,'Наименование работ'!B:O,14,)</f>
        <v>0</v>
      </c>
      <c r="G23" s="37">
        <f>VLOOKUP($B$16:$B$23,'Наименование работ'!B:Q,16,)</f>
        <v>0</v>
      </c>
      <c r="H23" s="36">
        <f>VLOOKUP(B23:B36,'Наименование работ'!B:S,18,)</f>
        <v>0</v>
      </c>
      <c r="I23" s="36">
        <f>VLOOKUP($B$16:$B$23,'Наименование работ'!B:R,17,)</f>
        <v>0</v>
      </c>
      <c r="J23" s="38" t="s">
        <v>340</v>
      </c>
      <c r="K23" s="138">
        <v>0</v>
      </c>
      <c r="L23" s="33">
        <f t="shared" si="1"/>
        <v>0</v>
      </c>
      <c r="M23" s="33">
        <f t="shared" si="5"/>
        <v>0</v>
      </c>
      <c r="N23" s="34">
        <f t="shared" si="2"/>
        <v>0</v>
      </c>
      <c r="O23" s="34">
        <f t="shared" si="3"/>
        <v>0</v>
      </c>
      <c r="P23" s="34">
        <f t="shared" ref="P23" si="8">SUM(L23:O23)</f>
        <v>0</v>
      </c>
      <c r="Q23" s="22"/>
      <c r="S23" s="18"/>
      <c r="T23" s="19"/>
      <c r="U23" s="20"/>
      <c r="V23" s="17"/>
    </row>
    <row r="24" spans="1:22" ht="16.5" customHeight="1" x14ac:dyDescent="0.25">
      <c r="A24" s="139"/>
      <c r="B24" s="161" t="s">
        <v>317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3"/>
      <c r="P24" s="34">
        <f>SUM(M16:M23)</f>
        <v>147300</v>
      </c>
    </row>
    <row r="25" spans="1:22" ht="16.5" customHeight="1" x14ac:dyDescent="0.25">
      <c r="A25" s="139"/>
      <c r="B25" s="161" t="s">
        <v>2</v>
      </c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3"/>
      <c r="P25" s="35">
        <f>SUM(N16:N23)</f>
        <v>2494789.3473999989</v>
      </c>
    </row>
    <row r="26" spans="1:22" ht="16.5" customHeight="1" x14ac:dyDescent="0.25">
      <c r="A26" s="139"/>
      <c r="B26" s="161" t="s">
        <v>3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3"/>
      <c r="P26" s="35">
        <f>SUM(O16:O23)</f>
        <v>4756367.6970000006</v>
      </c>
    </row>
    <row r="27" spans="1:22" ht="16.5" customHeight="1" x14ac:dyDescent="0.25">
      <c r="A27" s="139"/>
      <c r="B27" s="161" t="s">
        <v>346</v>
      </c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3"/>
      <c r="P27" s="35">
        <f>SUM(L16:L23)</f>
        <v>300635.845424</v>
      </c>
      <c r="Q27" s="32"/>
      <c r="R27" s="32"/>
    </row>
    <row r="28" spans="1:22" ht="16.5" customHeight="1" x14ac:dyDescent="0.25">
      <c r="A28" s="139"/>
      <c r="B28" s="165" t="s">
        <v>12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7"/>
      <c r="P28" s="34">
        <f>SUM(P24:P27)</f>
        <v>7699092.8898239993</v>
      </c>
    </row>
    <row r="29" spans="1:22" ht="7.5" customHeight="1" x14ac:dyDescent="0.25">
      <c r="A29" s="28"/>
      <c r="B29" s="29"/>
      <c r="C29" s="29"/>
      <c r="D29" s="29"/>
      <c r="E29" s="29"/>
      <c r="F29" s="29"/>
      <c r="G29" s="29"/>
      <c r="H29" s="29"/>
      <c r="I29" s="29"/>
      <c r="J29" s="30"/>
      <c r="K29" s="140"/>
      <c r="L29" s="140"/>
      <c r="M29" s="140"/>
      <c r="N29" s="141"/>
      <c r="O29" s="141"/>
      <c r="P29" s="3"/>
    </row>
    <row r="30" spans="1:22" ht="20.25" customHeight="1" x14ac:dyDescent="0.25">
      <c r="A30" s="12" t="s">
        <v>332</v>
      </c>
      <c r="B30" s="3"/>
      <c r="C30" s="3"/>
      <c r="D30" s="3"/>
      <c r="E30" s="3"/>
      <c r="F30" s="3"/>
      <c r="G30" s="3"/>
      <c r="H30" s="3"/>
      <c r="I30" s="3"/>
      <c r="J30" s="3"/>
      <c r="K30" s="142"/>
      <c r="L30" s="142"/>
      <c r="M30" s="142"/>
      <c r="N30" s="3"/>
      <c r="O30" s="3"/>
      <c r="P30" s="3"/>
    </row>
    <row r="31" spans="1:22" ht="9" customHeight="1" x14ac:dyDescent="0.25">
      <c r="A31" s="12"/>
      <c r="B31" s="3"/>
      <c r="C31" s="3"/>
      <c r="D31" s="3"/>
      <c r="E31" s="3"/>
      <c r="F31" s="3"/>
      <c r="G31" s="3"/>
      <c r="H31" s="3"/>
      <c r="I31" s="3"/>
      <c r="J31" s="3"/>
      <c r="K31" s="142"/>
      <c r="L31" s="142"/>
      <c r="M31" s="142"/>
      <c r="N31" s="3"/>
      <c r="O31" s="3"/>
      <c r="P31" s="3"/>
    </row>
    <row r="32" spans="1:22" ht="42.75" customHeight="1" x14ac:dyDescent="0.25">
      <c r="A32" s="134" t="s">
        <v>6</v>
      </c>
      <c r="B32" s="180" t="s">
        <v>0</v>
      </c>
      <c r="C32" s="180"/>
      <c r="D32" s="180"/>
      <c r="E32" s="180"/>
      <c r="F32" s="181" t="s">
        <v>337</v>
      </c>
      <c r="G32" s="181"/>
      <c r="H32" s="182"/>
      <c r="I32" s="169" t="s">
        <v>353</v>
      </c>
      <c r="J32" s="170"/>
      <c r="K32" s="164" t="s">
        <v>338</v>
      </c>
      <c r="L32" s="164"/>
      <c r="M32" s="164" t="s">
        <v>339</v>
      </c>
      <c r="N32" s="164"/>
      <c r="O32" s="160"/>
      <c r="P32" s="160"/>
      <c r="Q32" s="143"/>
      <c r="R32" s="143"/>
      <c r="S32" s="22"/>
      <c r="T32" s="22"/>
      <c r="U32" s="22"/>
    </row>
    <row r="33" spans="1:21" ht="16.5" customHeight="1" x14ac:dyDescent="0.25">
      <c r="A33" s="23">
        <v>1</v>
      </c>
      <c r="B33" s="177" t="s">
        <v>319</v>
      </c>
      <c r="C33" s="177"/>
      <c r="D33" s="177"/>
      <c r="E33" s="177"/>
      <c r="F33" s="183">
        <f>P27+P24</f>
        <v>447935.845424</v>
      </c>
      <c r="G33" s="183"/>
      <c r="H33" s="184"/>
      <c r="I33" s="171">
        <f>VLOOKUP(H9,O33:P40,2,)</f>
        <v>1.1457783975918339</v>
      </c>
      <c r="J33" s="172"/>
      <c r="K33" s="168">
        <f>F33*$I$33</f>
        <v>513235.21519385412</v>
      </c>
      <c r="L33" s="168"/>
      <c r="M33" s="168">
        <f>K33*1.2</f>
        <v>615882.25823262497</v>
      </c>
      <c r="N33" s="168"/>
      <c r="O33" s="152" t="s">
        <v>74</v>
      </c>
      <c r="P33" s="153">
        <v>1.147</v>
      </c>
      <c r="Q33" s="144"/>
      <c r="R33" s="144"/>
      <c r="S33" s="22"/>
      <c r="T33" s="22"/>
      <c r="U33" s="22"/>
    </row>
    <row r="34" spans="1:21" ht="16.5" customHeight="1" x14ac:dyDescent="0.25">
      <c r="A34" s="23">
        <v>2</v>
      </c>
      <c r="B34" s="177" t="s">
        <v>2</v>
      </c>
      <c r="C34" s="177"/>
      <c r="D34" s="177"/>
      <c r="E34" s="177"/>
      <c r="F34" s="175">
        <f>P25</f>
        <v>2494789.3473999989</v>
      </c>
      <c r="G34" s="175"/>
      <c r="H34" s="176"/>
      <c r="I34" s="173"/>
      <c r="J34" s="174"/>
      <c r="K34" s="168">
        <f>F34*$I$33</f>
        <v>2858475.7407931476</v>
      </c>
      <c r="L34" s="168"/>
      <c r="M34" s="168">
        <f>K34*1.2</f>
        <v>3430170.888951777</v>
      </c>
      <c r="N34" s="168"/>
      <c r="O34" s="152" t="s">
        <v>75</v>
      </c>
      <c r="P34" s="153">
        <v>1.06968874824043</v>
      </c>
      <c r="Q34" s="144"/>
      <c r="R34" s="144"/>
      <c r="S34" s="22"/>
      <c r="T34" s="22"/>
      <c r="U34" s="22"/>
    </row>
    <row r="35" spans="1:21" ht="16.5" customHeight="1" x14ac:dyDescent="0.25">
      <c r="A35" s="23">
        <v>3</v>
      </c>
      <c r="B35" s="177" t="s">
        <v>3</v>
      </c>
      <c r="C35" s="177"/>
      <c r="D35" s="177"/>
      <c r="E35" s="177"/>
      <c r="F35" s="175">
        <f>P26</f>
        <v>4756367.6970000006</v>
      </c>
      <c r="G35" s="175"/>
      <c r="H35" s="176"/>
      <c r="I35" s="173"/>
      <c r="J35" s="174"/>
      <c r="K35" s="168">
        <f>F35*$I$33</f>
        <v>5449743.358226222</v>
      </c>
      <c r="L35" s="168"/>
      <c r="M35" s="198">
        <f>K35*1.2</f>
        <v>6539692.0298714666</v>
      </c>
      <c r="N35" s="198"/>
      <c r="O35" s="152" t="s">
        <v>76</v>
      </c>
      <c r="P35" s="153">
        <v>1.0527260918901</v>
      </c>
      <c r="Q35" s="144"/>
      <c r="R35" s="144"/>
      <c r="S35" s="22"/>
      <c r="T35" s="22"/>
      <c r="U35" s="22"/>
    </row>
    <row r="36" spans="1:21" ht="16.5" customHeight="1" x14ac:dyDescent="0.25">
      <c r="A36" s="23">
        <v>4</v>
      </c>
      <c r="B36" s="177" t="s">
        <v>4</v>
      </c>
      <c r="C36" s="177"/>
      <c r="D36" s="177"/>
      <c r="E36" s="177"/>
      <c r="F36" s="175"/>
      <c r="G36" s="175"/>
      <c r="H36" s="176"/>
      <c r="I36" s="173"/>
      <c r="J36" s="174"/>
      <c r="K36" s="192">
        <f>SUM(F37:H39)*$I$33</f>
        <v>1811926.716139396</v>
      </c>
      <c r="L36" s="193"/>
      <c r="M36" s="192">
        <f>K36*1.2</f>
        <v>2174312.0593672749</v>
      </c>
      <c r="N36" s="193"/>
      <c r="O36" s="152" t="s">
        <v>77</v>
      </c>
      <c r="P36" s="153">
        <v>1.04761984318213</v>
      </c>
      <c r="Q36" s="150"/>
      <c r="R36" s="144"/>
      <c r="S36" s="22"/>
      <c r="T36" s="22"/>
      <c r="U36" s="22"/>
    </row>
    <row r="37" spans="1:21" ht="15.75" customHeight="1" x14ac:dyDescent="0.25">
      <c r="A37" s="135" t="s">
        <v>78</v>
      </c>
      <c r="B37" s="178" t="s">
        <v>355</v>
      </c>
      <c r="C37" s="178"/>
      <c r="D37" s="178"/>
      <c r="E37" s="178"/>
      <c r="F37" s="199">
        <f>SUM(F33:H35)/100*P43</f>
        <v>164760.5878422336</v>
      </c>
      <c r="G37" s="199"/>
      <c r="H37" s="200"/>
      <c r="I37" s="173"/>
      <c r="J37" s="174"/>
      <c r="K37" s="194"/>
      <c r="L37" s="195"/>
      <c r="M37" s="194"/>
      <c r="N37" s="195"/>
      <c r="O37" s="154" t="s">
        <v>358</v>
      </c>
      <c r="P37" s="153">
        <f>1.0457995653007*P36</f>
        <v>1.0956003766002589</v>
      </c>
      <c r="Q37" s="150"/>
      <c r="R37" s="148"/>
      <c r="S37" s="22"/>
      <c r="T37" s="22"/>
      <c r="U37" s="22"/>
    </row>
    <row r="38" spans="1:21" ht="15.75" customHeight="1" x14ac:dyDescent="0.25">
      <c r="A38" s="135" t="s">
        <v>79</v>
      </c>
      <c r="B38" s="178" t="s">
        <v>357</v>
      </c>
      <c r="C38" s="178"/>
      <c r="D38" s="178"/>
      <c r="E38" s="178"/>
      <c r="F38" s="199">
        <f>SUM(F33:H35)/100*P44</f>
        <v>900793.86810940783</v>
      </c>
      <c r="G38" s="199"/>
      <c r="H38" s="200"/>
      <c r="I38" s="173"/>
      <c r="J38" s="174"/>
      <c r="K38" s="194"/>
      <c r="L38" s="195"/>
      <c r="M38" s="194"/>
      <c r="N38" s="195"/>
      <c r="O38" s="154" t="s">
        <v>359</v>
      </c>
      <c r="P38" s="153">
        <f>1.0457995653007*P37</f>
        <v>1.1457783975918339</v>
      </c>
      <c r="Q38" s="150"/>
      <c r="R38" s="148"/>
      <c r="S38" s="22"/>
      <c r="T38" s="22"/>
      <c r="U38" s="22"/>
    </row>
    <row r="39" spans="1:21" ht="15.75" customHeight="1" x14ac:dyDescent="0.25">
      <c r="A39" s="135" t="s">
        <v>80</v>
      </c>
      <c r="B39" s="179" t="s">
        <v>356</v>
      </c>
      <c r="C39" s="179"/>
      <c r="D39" s="179"/>
      <c r="E39" s="179"/>
      <c r="F39" s="199">
        <f>SUM(F33:H35)/100*P45</f>
        <v>515839.22361820797</v>
      </c>
      <c r="G39" s="199"/>
      <c r="H39" s="200"/>
      <c r="I39" s="173"/>
      <c r="J39" s="174"/>
      <c r="K39" s="194"/>
      <c r="L39" s="195"/>
      <c r="M39" s="194"/>
      <c r="N39" s="195"/>
      <c r="O39" s="154" t="s">
        <v>360</v>
      </c>
      <c r="P39" s="153">
        <f>1.0457995653007*P38</f>
        <v>1.1982545501324724</v>
      </c>
      <c r="Q39" s="150"/>
      <c r="R39" s="148"/>
      <c r="S39" s="22"/>
      <c r="T39" s="22"/>
      <c r="U39" s="22"/>
    </row>
    <row r="40" spans="1:21" ht="14.25" customHeight="1" x14ac:dyDescent="0.25">
      <c r="A40" s="196" t="s">
        <v>81</v>
      </c>
      <c r="B40" s="196"/>
      <c r="C40" s="196"/>
      <c r="D40" s="196"/>
      <c r="E40" s="196"/>
      <c r="F40" s="197">
        <f>SUM(F33:H39)</f>
        <v>9280486.569393849</v>
      </c>
      <c r="G40" s="197"/>
      <c r="H40" s="197"/>
      <c r="I40" s="197"/>
      <c r="J40" s="197"/>
      <c r="K40" s="188">
        <f>SUM(K33:L39)</f>
        <v>10633381.03035262</v>
      </c>
      <c r="L40" s="188"/>
      <c r="M40" s="188">
        <f>SUM(M33:N39)</f>
        <v>12760057.236423144</v>
      </c>
      <c r="N40" s="188"/>
      <c r="O40" s="154" t="s">
        <v>361</v>
      </c>
      <c r="P40" s="153">
        <f>1.0457995653007*P39</f>
        <v>1.2531340876481254</v>
      </c>
      <c r="Q40" s="150"/>
      <c r="R40" s="149"/>
      <c r="S40" s="46"/>
      <c r="T40" s="47"/>
      <c r="U40" s="22"/>
    </row>
    <row r="41" spans="1:21" ht="14.25" customHeight="1" x14ac:dyDescent="0.25">
      <c r="A41" s="48"/>
      <c r="B41" s="48"/>
      <c r="C41" s="48"/>
      <c r="D41" s="48"/>
      <c r="E41" s="48"/>
      <c r="F41" s="49"/>
      <c r="G41" s="50"/>
      <c r="H41" s="50"/>
      <c r="I41" s="50"/>
      <c r="J41" s="50"/>
      <c r="K41" s="51"/>
      <c r="L41" s="51"/>
      <c r="M41" s="51"/>
      <c r="N41" s="51"/>
      <c r="O41" s="154"/>
      <c r="P41" s="155"/>
      <c r="Q41" s="145"/>
      <c r="R41" s="45"/>
      <c r="S41" s="46"/>
      <c r="T41" s="47"/>
      <c r="U41" s="22"/>
    </row>
    <row r="42" spans="1:21" s="26" customFormat="1" ht="14.25" customHeight="1" x14ac:dyDescent="0.25">
      <c r="A42" s="58" t="s">
        <v>13</v>
      </c>
      <c r="B42" s="58"/>
      <c r="C42" s="59"/>
      <c r="D42" s="59"/>
      <c r="E42" s="59"/>
      <c r="F42" s="59"/>
      <c r="G42" s="59"/>
      <c r="H42" s="60"/>
      <c r="I42" s="60"/>
      <c r="J42" s="60"/>
      <c r="K42" s="61"/>
      <c r="L42" s="61"/>
      <c r="M42" s="61"/>
      <c r="N42" s="61"/>
      <c r="O42" s="154"/>
      <c r="P42" s="156"/>
      <c r="Q42" s="146"/>
      <c r="R42" s="53"/>
      <c r="S42" s="46"/>
      <c r="T42" s="47"/>
      <c r="U42" s="54"/>
    </row>
    <row r="43" spans="1:21" s="26" customFormat="1" ht="39.75" customHeight="1" x14ac:dyDescent="0.25">
      <c r="A43" s="62"/>
      <c r="B43" s="191" t="s">
        <v>342</v>
      </c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54"/>
      <c r="P43" s="157">
        <v>2.14</v>
      </c>
      <c r="Q43" s="146"/>
      <c r="R43" s="53"/>
      <c r="S43" s="46"/>
      <c r="T43" s="47"/>
      <c r="U43" s="54"/>
    </row>
    <row r="44" spans="1:21" s="26" customFormat="1" ht="28.5" customHeight="1" x14ac:dyDescent="0.25">
      <c r="A44" s="62"/>
      <c r="B44" s="191" t="s">
        <v>345</v>
      </c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54"/>
      <c r="P44" s="157">
        <v>11.7</v>
      </c>
      <c r="Q44" s="52"/>
      <c r="R44" s="53"/>
      <c r="S44" s="46"/>
      <c r="T44" s="47"/>
      <c r="U44" s="54"/>
    </row>
    <row r="45" spans="1:21" s="26" customFormat="1" ht="17.25" customHeight="1" x14ac:dyDescent="0.25">
      <c r="A45" s="62"/>
      <c r="B45" s="190" t="s">
        <v>343</v>
      </c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54"/>
      <c r="P45" s="158">
        <v>6.7</v>
      </c>
      <c r="Q45" s="52"/>
      <c r="R45" s="53"/>
      <c r="S45" s="46"/>
      <c r="T45" s="47"/>
      <c r="U45" s="54"/>
    </row>
    <row r="46" spans="1:21" s="26" customFormat="1" ht="17.25" customHeight="1" x14ac:dyDescent="0.25">
      <c r="A46" s="63"/>
      <c r="B46" s="190" t="s">
        <v>344</v>
      </c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54"/>
      <c r="P46" s="156"/>
      <c r="Q46" s="52"/>
      <c r="R46" s="53"/>
      <c r="S46" s="46"/>
      <c r="T46" s="47"/>
      <c r="U46" s="54"/>
    </row>
    <row r="47" spans="1:21" s="26" customFormat="1" ht="17.25" customHeight="1" x14ac:dyDescent="0.25">
      <c r="A47" s="55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54"/>
      <c r="P47" s="156"/>
      <c r="Q47" s="52"/>
      <c r="R47" s="53"/>
      <c r="S47" s="46"/>
      <c r="T47" s="47"/>
      <c r="U47" s="54"/>
    </row>
    <row r="48" spans="1:21" s="26" customFormat="1" x14ac:dyDescent="0.25">
      <c r="A48" s="56"/>
      <c r="B48" s="57"/>
      <c r="C48" s="57"/>
      <c r="D48" s="57"/>
      <c r="E48" s="57"/>
      <c r="F48" s="57"/>
      <c r="G48" s="57"/>
      <c r="H48" s="57"/>
      <c r="I48" s="57"/>
    </row>
  </sheetData>
  <dataConsolidate>
    <dataRefs count="1">
      <dataRef ref="B8:B287" sheet="Наименование работ"/>
    </dataRefs>
  </dataConsolidate>
  <mergeCells count="56">
    <mergeCell ref="B37:E37"/>
    <mergeCell ref="K34:L34"/>
    <mergeCell ref="K35:L35"/>
    <mergeCell ref="K36:L39"/>
    <mergeCell ref="F37:H37"/>
    <mergeCell ref="F38:H38"/>
    <mergeCell ref="F39:H39"/>
    <mergeCell ref="B36:E36"/>
    <mergeCell ref="K40:L40"/>
    <mergeCell ref="J13:J14"/>
    <mergeCell ref="K13:K14"/>
    <mergeCell ref="C15:P15"/>
    <mergeCell ref="B47:N47"/>
    <mergeCell ref="B45:N45"/>
    <mergeCell ref="B46:N46"/>
    <mergeCell ref="B43:N43"/>
    <mergeCell ref="B44:N44"/>
    <mergeCell ref="M36:N39"/>
    <mergeCell ref="A40:E40"/>
    <mergeCell ref="F40:H40"/>
    <mergeCell ref="M34:N34"/>
    <mergeCell ref="M35:N35"/>
    <mergeCell ref="M40:N40"/>
    <mergeCell ref="I40:J40"/>
    <mergeCell ref="F32:H32"/>
    <mergeCell ref="F33:H33"/>
    <mergeCell ref="F34:H34"/>
    <mergeCell ref="H7:P7"/>
    <mergeCell ref="A5:N5"/>
    <mergeCell ref="B25:O25"/>
    <mergeCell ref="B26:O26"/>
    <mergeCell ref="B27:O27"/>
    <mergeCell ref="H9:K9"/>
    <mergeCell ref="C13:C14"/>
    <mergeCell ref="H13:H14"/>
    <mergeCell ref="I13:I14"/>
    <mergeCell ref="D13:G13"/>
    <mergeCell ref="P13:P14"/>
    <mergeCell ref="A13:A14"/>
    <mergeCell ref="B13:B14"/>
    <mergeCell ref="B24:O24"/>
    <mergeCell ref="M32:N32"/>
    <mergeCell ref="B28:O28"/>
    <mergeCell ref="K32:L32"/>
    <mergeCell ref="K33:L33"/>
    <mergeCell ref="M33:N33"/>
    <mergeCell ref="I32:J32"/>
    <mergeCell ref="I33:J39"/>
    <mergeCell ref="F36:H36"/>
    <mergeCell ref="F35:H35"/>
    <mergeCell ref="B35:E35"/>
    <mergeCell ref="B38:E38"/>
    <mergeCell ref="B39:E39"/>
    <mergeCell ref="B32:E32"/>
    <mergeCell ref="B33:E33"/>
    <mergeCell ref="B34:E3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2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7" sqref="B17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41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3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2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2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2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2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2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2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2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2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2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2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2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2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2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2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2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2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2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2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2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2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2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2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2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2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2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2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2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2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2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2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2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2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2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2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2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2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2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2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2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2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2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2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2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2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2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2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2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2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2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2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2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2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2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2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2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2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2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2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2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2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2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2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2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2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2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2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2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2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2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2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2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2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2">
        <f t="shared" si="11"/>
        <v>6066276.4975000005</v>
      </c>
    </row>
    <row r="91" spans="1:19" s="15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2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2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2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2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2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2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2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2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2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2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2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2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2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2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2">
        <f t="shared" si="11"/>
        <v>6247508.0406000009</v>
      </c>
    </row>
    <row r="106" spans="1:19" ht="23.25" hidden="1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2">
        <f t="shared" si="11"/>
        <v>7127385.8018000005</v>
      </c>
    </row>
    <row r="107" spans="1:19" s="14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2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2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2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2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2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2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2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2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2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2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2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2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2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2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2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2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2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2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2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2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2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2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2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2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2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2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2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2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2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2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2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2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2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2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2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2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2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2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2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2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2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2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2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2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2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2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2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2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2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2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2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2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2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2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2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2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2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2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2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2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2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2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2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2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2">
        <f t="shared" si="28"/>
        <v>962046.08890000009</v>
      </c>
    </row>
    <row r="172" spans="1:19" hidden="1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2">
        <f t="shared" si="28"/>
        <v>164832.92600000001</v>
      </c>
    </row>
    <row r="173" spans="1:19" hidden="1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2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2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2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2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2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2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2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2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2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2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2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2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2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2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2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2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2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2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2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2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2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2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2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2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2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2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2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2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2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2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2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2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2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2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2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2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2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2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2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2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2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2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2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2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2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2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2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2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2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2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2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2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2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2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2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2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2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2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2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2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2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2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2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2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2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2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2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2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2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2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2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2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2">
        <f t="shared" si="37"/>
        <v>635150.25799999991</v>
      </c>
    </row>
    <row r="246" spans="1:19" ht="22.5" hidden="1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2">
        <f t="shared" si="37"/>
        <v>4392880.2402999997</v>
      </c>
    </row>
    <row r="247" spans="1:19" hidden="1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2">
        <f t="shared" si="37"/>
        <v>4683584.5935999993</v>
      </c>
    </row>
    <row r="248" spans="1:19" ht="22.5" hidden="1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2">
        <f t="shared" si="37"/>
        <v>5149073.2668000013</v>
      </c>
    </row>
    <row r="249" spans="1:19" ht="22.5" hidden="1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2">
        <f t="shared" si="37"/>
        <v>4072175.7607999993</v>
      </c>
    </row>
    <row r="250" spans="1:19" ht="14.25" hidden="1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2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2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2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2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2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2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2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2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2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2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2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2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2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2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2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2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2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2">
        <f t="shared" si="45"/>
        <v>367310.80249999999</v>
      </c>
    </row>
    <row r="268" spans="1:19" ht="15.75" hidden="1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2">
        <f t="shared" si="45"/>
        <v>703914.19419999979</v>
      </c>
    </row>
    <row r="269" spans="1:19" hidden="1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2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2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2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2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2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2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2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2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2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2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2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2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2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2">
        <f t="shared" si="45"/>
        <v>102937.0815</v>
      </c>
    </row>
    <row r="283" spans="1:19" hidden="1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2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2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2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2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2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2">
        <f t="shared" si="45"/>
        <v>1461107.9273000001</v>
      </c>
    </row>
    <row r="289" spans="1:19" hidden="1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2">
        <f t="shared" si="45"/>
        <v>13128032.572800003</v>
      </c>
    </row>
    <row r="290" spans="1:19" hidden="1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2">
        <f t="shared" si="45"/>
        <v>9180522.1402000003</v>
      </c>
    </row>
    <row r="291" spans="1:19" ht="22.5" hidden="1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2">
        <f t="shared" si="45"/>
        <v>336108.72829999996</v>
      </c>
    </row>
    <row r="292" spans="1:19" ht="22.5" hidden="1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2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Ограждение СТП, МТП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2024-01-22T06:50:09Z</dcterms:modified>
</cp:coreProperties>
</file>