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5B312D4D-3AB8-4CEF-B49A-391BF5556D51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O_25-1-17-3-05-04-0-0015" sheetId="1" r:id="rId1"/>
    <sheet name="Матрица" sheetId="2" state="hidden" r:id="rId2"/>
  </sheets>
  <calcPr calcId="191029" calcMode="manual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10" i="1" s="1"/>
  <c r="H10" i="1"/>
  <c r="I10" i="1" s="1"/>
  <c r="K10" i="1"/>
  <c r="L10" i="1" s="1"/>
  <c r="M9" i="1" l="1"/>
  <c r="E9" i="1"/>
  <c r="C6" i="2"/>
  <c r="D6" i="2" s="1"/>
  <c r="J3" i="2"/>
  <c r="J13" i="2" s="1"/>
  <c r="I3" i="2"/>
  <c r="I12" i="2" s="1"/>
  <c r="H3" i="2"/>
  <c r="H11" i="2" s="1"/>
  <c r="G3" i="2"/>
  <c r="F3" i="2"/>
  <c r="F9" i="2" s="1"/>
  <c r="E3" i="2"/>
  <c r="E8" i="2" s="1"/>
  <c r="F8" i="2" s="1"/>
  <c r="D3" i="2"/>
  <c r="D7" i="2" s="1"/>
  <c r="C3" i="2"/>
  <c r="B3" i="2"/>
  <c r="G9" i="2" l="1"/>
  <c r="H9" i="2" s="1"/>
  <c r="J12" i="2"/>
  <c r="G10" i="2"/>
  <c r="E6" i="2"/>
  <c r="F6" i="2" s="1"/>
  <c r="G6" i="2" s="1"/>
  <c r="H6" i="2" s="1"/>
  <c r="I6" i="2" s="1"/>
  <c r="J6" i="2" s="1"/>
  <c r="E7" i="2"/>
  <c r="G8" i="2"/>
  <c r="H8" i="2" s="1"/>
  <c r="I8" i="2" s="1"/>
  <c r="J8" i="2" s="1"/>
  <c r="J10" i="2"/>
  <c r="I9" i="2"/>
  <c r="J9" i="2" s="1"/>
  <c r="H10" i="2"/>
  <c r="I10" i="2"/>
  <c r="I11" i="2"/>
  <c r="J11" i="2" s="1"/>
  <c r="F7" i="2" l="1"/>
  <c r="G7" i="2" s="1"/>
  <c r="H7" i="2" s="1"/>
  <c r="I7" i="2" s="1"/>
  <c r="J7" i="2" s="1"/>
  <c r="E15" i="1"/>
  <c r="L9" i="1"/>
  <c r="K9" i="1"/>
  <c r="J9" i="1"/>
  <c r="I9" i="1"/>
  <c r="H9" i="1"/>
  <c r="G9" i="1"/>
  <c r="F9" i="1"/>
  <c r="H14" i="1" l="1"/>
  <c r="J14" i="1"/>
  <c r="I14" i="1"/>
  <c r="G14" i="1"/>
  <c r="K14" i="1"/>
  <c r="F14" i="1"/>
  <c r="L14" i="1"/>
  <c r="M14" i="1"/>
  <c r="E14" i="1"/>
  <c r="E18" i="1"/>
  <c r="E19" i="1" s="1"/>
</calcChain>
</file>

<file path=xl/sharedStrings.xml><?xml version="1.0" encoding="utf-8"?>
<sst xmlns="http://schemas.openxmlformats.org/spreadsheetml/2006/main" count="47" uniqueCount="33">
  <si>
    <t>№</t>
  </si>
  <si>
    <t>Наименование</t>
  </si>
  <si>
    <t>Наименование инвестиционного проекта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</si>
  <si>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</si>
  <si>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</si>
  <si>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</si>
  <si>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</si>
  <si>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</si>
  <si>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</si>
  <si>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</si>
  <si>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</si>
  <si>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</si>
  <si>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</si>
  <si>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</si>
  <si>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</si>
  <si>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</si>
  <si>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</si>
  <si>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</si>
  <si>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</si>
  <si>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</si>
  <si>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</si>
  <si>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</si>
  <si>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</si>
  <si>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</si>
  <si>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</si>
  <si>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</si>
  <si>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</si>
  <si>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</si>
  <si>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</si>
  <si>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"Электронприбор"</t>
  </si>
  <si>
    <t>ООО "НЭП"</t>
  </si>
  <si>
    <t>ООО "Терра Импэкс"</t>
  </si>
  <si>
    <t>Приобретение измерительной установки РЕТОМ-30КА-12 (1 шт) для Пригородного филиала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</si>
</sst>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43" fontId="2" fillId="0" borderId="1" xfId="1" applyFont="1" applyBorder="1" applyProtection="1"/>
    <xf numFmtId="0" fontId="3" fillId="0" borderId="2" xfId="0" applyFont="1" applyBorder="1" applyAlignment="1" applyProtection="1">
      <alignment horizontal="centerContinuous"/>
      <protection locked="0"/>
    </xf>
    <xf numFmtId="0" fontId="3" fillId="0" borderId="12" xfId="0" applyFont="1" applyBorder="1" applyAlignment="1" applyProtection="1">
      <alignment horizontal="centerContinuous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43" fontId="2" fillId="0" borderId="1" xfId="1" applyFont="1" applyBorder="1" applyAlignment="1" applyProtection="1">
      <alignment horizontal="center" vertical="center"/>
      <protection locked="0"/>
    </xf>
    <xf numFmtId="43" fontId="2" fillId="0" borderId="3" xfId="1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I25" sqref="I25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16</v>
      </c>
    </row>
    <row r="6" spans="1:13" x14ac:dyDescent="0.25">
      <c r="A6" s="22" t="s">
        <v>0</v>
      </c>
      <c r="B6" s="30" t="s">
        <v>1</v>
      </c>
      <c r="C6" s="31"/>
      <c r="D6" s="22" t="s">
        <v>8</v>
      </c>
      <c r="E6" s="6" t="s">
        <v>9</v>
      </c>
      <c r="F6" s="6"/>
      <c r="G6" s="6"/>
      <c r="H6" s="6" t="s">
        <v>10</v>
      </c>
      <c r="I6" s="6"/>
      <c r="J6" s="6"/>
      <c r="K6" s="6" t="s">
        <v>11</v>
      </c>
      <c r="L6" s="6"/>
      <c r="M6" s="6"/>
    </row>
    <row r="7" spans="1:13" x14ac:dyDescent="0.25">
      <c r="A7" s="22"/>
      <c r="B7" s="32"/>
      <c r="C7" s="33"/>
      <c r="D7" s="22"/>
      <c r="E7" s="6" t="s">
        <v>30</v>
      </c>
      <c r="F7" s="17"/>
      <c r="G7" s="18"/>
      <c r="H7" s="6" t="s">
        <v>29</v>
      </c>
      <c r="I7" s="17"/>
      <c r="J7" s="18"/>
      <c r="K7" s="19" t="s">
        <v>31</v>
      </c>
      <c r="L7" s="20"/>
      <c r="M7" s="21"/>
    </row>
    <row r="8" spans="1:13" x14ac:dyDescent="0.25">
      <c r="A8" s="22"/>
      <c r="B8" s="34"/>
      <c r="C8" s="35"/>
      <c r="D8" s="22"/>
      <c r="E8" s="6" t="s">
        <v>13</v>
      </c>
      <c r="F8" s="6" t="s">
        <v>14</v>
      </c>
      <c r="G8" s="6" t="s">
        <v>15</v>
      </c>
      <c r="H8" s="6" t="s">
        <v>13</v>
      </c>
      <c r="I8" s="6" t="s">
        <v>14</v>
      </c>
      <c r="J8" s="6" t="s">
        <v>15</v>
      </c>
      <c r="K8" s="6" t="s">
        <v>13</v>
      </c>
      <c r="L8" s="6" t="s">
        <v>14</v>
      </c>
      <c r="M8" s="6" t="s">
        <v>15</v>
      </c>
    </row>
    <row r="9" spans="1:13" ht="19.5" customHeight="1" x14ac:dyDescent="0.25">
      <c r="A9" s="7" t="s">
        <v>3</v>
      </c>
      <c r="B9" s="26" t="s">
        <v>2</v>
      </c>
      <c r="C9" s="27"/>
      <c r="D9" s="8">
        <v>1</v>
      </c>
      <c r="E9" s="38">
        <f>SUM(E10:E13)</f>
        <v>2933.3333333333335</v>
      </c>
      <c r="F9" s="38">
        <f t="shared" ref="F9:L9" si="0">SUM(F10:F13)</f>
        <v>586.66666666666674</v>
      </c>
      <c r="G9" s="38">
        <f t="shared" si="0"/>
        <v>3520</v>
      </c>
      <c r="H9" s="38">
        <f t="shared" si="0"/>
        <v>2702.09</v>
      </c>
      <c r="I9" s="38">
        <f t="shared" si="0"/>
        <v>540.41800000000001</v>
      </c>
      <c r="J9" s="38">
        <f t="shared" si="0"/>
        <v>3242.5079999999998</v>
      </c>
      <c r="K9" s="38">
        <f t="shared" si="0"/>
        <v>2647.8503833333334</v>
      </c>
      <c r="L9" s="38">
        <f t="shared" si="0"/>
        <v>529.57007666666675</v>
      </c>
      <c r="M9" s="38">
        <f>SUM(M10:M13)</f>
        <v>3177.4204599999998</v>
      </c>
    </row>
    <row r="10" spans="1:13" ht="66" customHeight="1" x14ac:dyDescent="0.25">
      <c r="A10" s="7" t="s">
        <v>4</v>
      </c>
      <c r="B10" s="36" t="s">
        <v>32</v>
      </c>
      <c r="C10" s="37"/>
      <c r="D10" s="8">
        <v>1</v>
      </c>
      <c r="E10" s="38">
        <f>G10/1.2</f>
        <v>2933.3333333333335</v>
      </c>
      <c r="F10" s="38">
        <f>E10*0.2</f>
        <v>586.66666666666674</v>
      </c>
      <c r="G10" s="38">
        <v>3520</v>
      </c>
      <c r="H10" s="38">
        <f>J10/1.2</f>
        <v>2702.09</v>
      </c>
      <c r="I10" s="38">
        <f>H10*0.2</f>
        <v>540.41800000000001</v>
      </c>
      <c r="J10" s="38">
        <v>3242.5079999999998</v>
      </c>
      <c r="K10" s="38">
        <f>M10/1.2</f>
        <v>2647.8503833333334</v>
      </c>
      <c r="L10" s="38">
        <f>K10*0.2</f>
        <v>529.57007666666675</v>
      </c>
      <c r="M10" s="38">
        <v>3177.4204599999998</v>
      </c>
    </row>
    <row r="11" spans="1:13" ht="15" hidden="1" customHeight="1" x14ac:dyDescent="0.25">
      <c r="A11" s="7" t="s">
        <v>5</v>
      </c>
      <c r="B11" s="28" t="s">
        <v>26</v>
      </c>
      <c r="C11" s="29"/>
      <c r="D11" s="8"/>
      <c r="E11" s="38"/>
      <c r="F11" s="38"/>
      <c r="G11" s="38"/>
      <c r="H11" s="38"/>
      <c r="I11" s="38"/>
      <c r="J11" s="38"/>
      <c r="K11" s="38"/>
      <c r="L11" s="38"/>
      <c r="M11" s="38"/>
    </row>
    <row r="12" spans="1:13" ht="15" hidden="1" customHeight="1" x14ac:dyDescent="0.25">
      <c r="A12" s="7" t="s">
        <v>6</v>
      </c>
      <c r="B12" s="28" t="s">
        <v>26</v>
      </c>
      <c r="C12" s="29"/>
      <c r="D12" s="8"/>
      <c r="E12" s="38"/>
      <c r="F12" s="38"/>
      <c r="G12" s="38"/>
      <c r="H12" s="38"/>
      <c r="I12" s="38"/>
      <c r="J12" s="38"/>
      <c r="K12" s="38"/>
      <c r="L12" s="38"/>
      <c r="M12" s="38"/>
    </row>
    <row r="13" spans="1:13" ht="15" hidden="1" customHeight="1" x14ac:dyDescent="0.25">
      <c r="A13" s="7" t="s">
        <v>7</v>
      </c>
      <c r="B13" s="28" t="s">
        <v>26</v>
      </c>
      <c r="C13" s="29"/>
      <c r="D13" s="8"/>
      <c r="E13" s="39"/>
      <c r="F13" s="39"/>
      <c r="G13" s="39"/>
      <c r="H13" s="38"/>
      <c r="I13" s="38"/>
      <c r="J13" s="38"/>
      <c r="K13" s="38"/>
      <c r="L13" s="38"/>
      <c r="M13" s="38"/>
    </row>
    <row r="14" spans="1:13" x14ac:dyDescent="0.25">
      <c r="A14" s="7" t="s">
        <v>21</v>
      </c>
      <c r="B14" s="26" t="s">
        <v>12</v>
      </c>
      <c r="C14" s="27"/>
      <c r="D14" s="8"/>
      <c r="E14" s="38">
        <f>IFERROR(E9*$E$15,"Не указан год КП и год поставки")</f>
        <v>3235.0464470123056</v>
      </c>
      <c r="F14" s="38">
        <f t="shared" ref="F14:M14" si="1">IFERROR(F9*$E$15,"Не указан год КП и год поставки")</f>
        <v>647.00928940246126</v>
      </c>
      <c r="G14" s="38">
        <f>IFERROR(G9*$E$15,"Не указан год КП и год поставки")</f>
        <v>3882.0557364147667</v>
      </c>
      <c r="H14" s="38">
        <f t="shared" si="1"/>
        <v>2980.0181775025503</v>
      </c>
      <c r="I14" s="38">
        <f t="shared" si="1"/>
        <v>596.00363550051009</v>
      </c>
      <c r="J14" s="38">
        <f t="shared" si="1"/>
        <v>3576.0218130030603</v>
      </c>
      <c r="K14" s="38">
        <f t="shared" si="1"/>
        <v>2920.1996505077291</v>
      </c>
      <c r="L14" s="38">
        <f t="shared" si="1"/>
        <v>584.03993010154591</v>
      </c>
      <c r="M14" s="38">
        <f t="shared" si="1"/>
        <v>3504.2395806092745</v>
      </c>
    </row>
    <row r="15" spans="1:13" x14ac:dyDescent="0.25">
      <c r="A15" s="7" t="s">
        <v>22</v>
      </c>
      <c r="B15" s="26" t="s">
        <v>17</v>
      </c>
      <c r="C15" s="27"/>
      <c r="D15" s="9" t="s">
        <v>20</v>
      </c>
      <c r="E15" s="11">
        <f>IFERROR(INDEX(Матрица!$B$6:$J$14,MATCH($E$16,Матрица!$A$6:$A$14,0),MATCH($E$17,Матрица!$B$5:$J$5,0)),"")</f>
        <v>1.1028567432996497</v>
      </c>
    </row>
    <row r="16" spans="1:13" x14ac:dyDescent="0.25">
      <c r="A16" s="7" t="s">
        <v>23</v>
      </c>
      <c r="B16" s="26" t="s">
        <v>18</v>
      </c>
      <c r="C16" s="27"/>
      <c r="D16" s="9" t="s">
        <v>20</v>
      </c>
      <c r="E16" s="8">
        <v>2023</v>
      </c>
    </row>
    <row r="17" spans="1:5" x14ac:dyDescent="0.25">
      <c r="A17" s="7" t="s">
        <v>24</v>
      </c>
      <c r="B17" s="26" t="s">
        <v>19</v>
      </c>
      <c r="C17" s="27"/>
      <c r="D17" s="9" t="s">
        <v>20</v>
      </c>
      <c r="E17" s="8">
        <v>2025</v>
      </c>
    </row>
    <row r="18" spans="1:5" x14ac:dyDescent="0.25">
      <c r="A18" s="24" t="s">
        <v>25</v>
      </c>
      <c r="B18" s="23" t="s">
        <v>28</v>
      </c>
      <c r="C18" s="10" t="s">
        <v>13</v>
      </c>
      <c r="D18" s="10" t="s">
        <v>20</v>
      </c>
      <c r="E18" s="16">
        <f>AVERAGE(E14,H14,K14)*D9</f>
        <v>3045.0880916741953</v>
      </c>
    </row>
    <row r="19" spans="1:5" x14ac:dyDescent="0.25">
      <c r="A19" s="25"/>
      <c r="B19" s="23"/>
      <c r="C19" s="9" t="s">
        <v>15</v>
      </c>
      <c r="D19" s="9" t="s">
        <v>20</v>
      </c>
      <c r="E19" s="16">
        <f>E18*1.2</f>
        <v>3654.1057100090343</v>
      </c>
    </row>
  </sheetData>
  <mergeCells count="15">
    <mergeCell ref="K7:M7"/>
    <mergeCell ref="D6:D8"/>
    <mergeCell ref="A6:A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B6:C8"/>
  </mergeCells>
  <dataValidations count="1">
    <dataValidation type="list" allowBlank="1" showInputMessage="1" showErrorMessage="1" sqref="E16:E17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  <ignoredErrors>
    <ignoredError sqref="E9:M9 E14:G14 H14:M14 E11:M13 E10:F10 H10:I10 K10:L1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O_25-1-17-3-05-04-0-0015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2024-01-10T10:35:42Z</dcterms:modified>
</cp:coreProperties>
</file>