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CC85818F-1D3A-430E-B9DC-D002B04422A5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E27" i="6" l="1"/>
  <c r="E28" i="6"/>
  <c r="E29" i="6"/>
  <c r="E30" i="6"/>
  <c r="E31" i="6"/>
  <c r="E32" i="6"/>
  <c r="E33" i="6"/>
  <c r="E34" i="6"/>
  <c r="E35" i="6"/>
  <c r="E26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8" i="6"/>
  <c r="D46" i="6" l="1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45" i="6"/>
  <c r="G66" i="6"/>
  <c r="G67" i="6"/>
  <c r="G64" i="6"/>
  <c r="G69" i="6"/>
  <c r="G70" i="6"/>
  <c r="G68" i="6"/>
  <c r="G72" i="6"/>
  <c r="G71" i="6" l="1"/>
  <c r="G65" i="6"/>
  <c r="G63" i="6"/>
  <c r="D64" i="6" l="1"/>
  <c r="D65" i="6"/>
  <c r="D66" i="6"/>
  <c r="D67" i="6"/>
  <c r="D68" i="6"/>
  <c r="D69" i="6"/>
  <c r="D70" i="6"/>
  <c r="D71" i="6"/>
  <c r="D72" i="6"/>
  <c r="D63" i="6"/>
  <c r="C64" i="6"/>
  <c r="C65" i="6"/>
  <c r="C66" i="6"/>
  <c r="C67" i="6"/>
  <c r="C68" i="6"/>
  <c r="C69" i="6"/>
  <c r="C70" i="6"/>
  <c r="C71" i="6"/>
  <c r="C72" i="6"/>
  <c r="C63" i="6"/>
  <c r="G27" i="6"/>
  <c r="G28" i="6"/>
  <c r="G29" i="6"/>
  <c r="G30" i="6"/>
  <c r="G31" i="6"/>
  <c r="G32" i="6"/>
  <c r="G33" i="6"/>
  <c r="G34" i="6"/>
  <c r="E71" i="6" s="1"/>
  <c r="G35" i="6"/>
  <c r="G26" i="6"/>
  <c r="E63" i="6" s="1"/>
  <c r="K63" i="6" l="1"/>
  <c r="K71" i="6"/>
  <c r="E64" i="6"/>
  <c r="K64" i="6" s="1"/>
  <c r="E68" i="6"/>
  <c r="K68" i="6" s="1"/>
  <c r="J42" i="6"/>
  <c r="I42" i="6"/>
  <c r="H42" i="6"/>
  <c r="K34" i="6"/>
  <c r="K26" i="6"/>
  <c r="F68" i="6" l="1"/>
  <c r="P68" i="6"/>
  <c r="F64" i="6"/>
  <c r="P64" i="6"/>
  <c r="K35" i="6"/>
  <c r="E72" i="6"/>
  <c r="K72" i="6" s="1"/>
  <c r="K27" i="6"/>
  <c r="K28" i="6"/>
  <c r="E65" i="6"/>
  <c r="K65" i="6" s="1"/>
  <c r="F34" i="6"/>
  <c r="P34" i="6"/>
  <c r="K29" i="6"/>
  <c r="K36" i="6" s="1"/>
  <c r="E66" i="6"/>
  <c r="K66" i="6" s="1"/>
  <c r="K30" i="6"/>
  <c r="E67" i="6"/>
  <c r="K67" i="6" s="1"/>
  <c r="P71" i="6"/>
  <c r="F71" i="6"/>
  <c r="K31" i="6"/>
  <c r="K32" i="6"/>
  <c r="E69" i="6"/>
  <c r="K69" i="6" s="1"/>
  <c r="F26" i="6"/>
  <c r="P26" i="6"/>
  <c r="K33" i="6"/>
  <c r="E70" i="6"/>
  <c r="K70" i="6" s="1"/>
  <c r="K73" i="6" s="1"/>
  <c r="F63" i="6"/>
  <c r="P63" i="6"/>
  <c r="F33" i="6" l="1"/>
  <c r="P33" i="6"/>
  <c r="F67" i="6"/>
  <c r="P67" i="6"/>
  <c r="P72" i="6"/>
  <c r="F72" i="6"/>
  <c r="F35" i="6"/>
  <c r="P35" i="6"/>
  <c r="F28" i="6"/>
  <c r="P28" i="6"/>
  <c r="F70" i="6"/>
  <c r="P70" i="6"/>
  <c r="F31" i="6"/>
  <c r="F36" i="6" s="1"/>
  <c r="P31" i="6"/>
  <c r="F29" i="6"/>
  <c r="P29" i="6"/>
  <c r="P65" i="6"/>
  <c r="P73" i="6" s="1"/>
  <c r="F65" i="6"/>
  <c r="F69" i="6"/>
  <c r="P69" i="6"/>
  <c r="F30" i="6"/>
  <c r="P30" i="6"/>
  <c r="F32" i="6"/>
  <c r="P32" i="6"/>
  <c r="P66" i="6"/>
  <c r="F66" i="6"/>
  <c r="F73" i="6" s="1"/>
  <c r="F27" i="6"/>
  <c r="P27" i="6"/>
  <c r="P36" i="6" s="1"/>
  <c r="G8" i="6"/>
  <c r="E45" i="6" l="1"/>
  <c r="K8" i="6"/>
  <c r="F8" i="6" s="1"/>
  <c r="C47" i="6" l="1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G10" i="6"/>
  <c r="E47" i="6" s="1"/>
  <c r="G11" i="6"/>
  <c r="E48" i="6" s="1"/>
  <c r="G12" i="6"/>
  <c r="E49" i="6" s="1"/>
  <c r="G13" i="6"/>
  <c r="E50" i="6" s="1"/>
  <c r="G14" i="6"/>
  <c r="E51" i="6" s="1"/>
  <c r="G15" i="6"/>
  <c r="E52" i="6" s="1"/>
  <c r="G16" i="6"/>
  <c r="E53" i="6" s="1"/>
  <c r="G17" i="6"/>
  <c r="E54" i="6" s="1"/>
  <c r="G18" i="6"/>
  <c r="E55" i="6" s="1"/>
  <c r="G19" i="6"/>
  <c r="E56" i="6" s="1"/>
  <c r="G20" i="6"/>
  <c r="E57" i="6" s="1"/>
  <c r="G21" i="6"/>
  <c r="E58" i="6" s="1"/>
  <c r="G22" i="6"/>
  <c r="E59" i="6" s="1"/>
  <c r="G23" i="6"/>
  <c r="E60" i="6" l="1"/>
  <c r="G55" i="6"/>
  <c r="G49" i="6"/>
  <c r="G60" i="6"/>
  <c r="G54" i="6"/>
  <c r="G48" i="6"/>
  <c r="G58" i="6"/>
  <c r="G52" i="6"/>
  <c r="G57" i="6"/>
  <c r="G51" i="6"/>
  <c r="G56" i="6"/>
  <c r="G50" i="6"/>
  <c r="G53" i="6"/>
  <c r="G59" i="6"/>
  <c r="G47" i="6"/>
  <c r="O61" i="6"/>
  <c r="N61" i="6"/>
  <c r="M61" i="6"/>
  <c r="L61" i="6"/>
  <c r="L24" i="6"/>
  <c r="M24" i="6"/>
  <c r="N24" i="6"/>
  <c r="O24" i="6"/>
  <c r="G9" i="6"/>
  <c r="E46" i="6" s="1"/>
  <c r="K47" i="6" l="1"/>
  <c r="F47" i="6" s="1"/>
  <c r="K50" i="6"/>
  <c r="F50" i="6" s="1"/>
  <c r="K49" i="6"/>
  <c r="F49" i="6" s="1"/>
  <c r="K56" i="6"/>
  <c r="F56" i="6" s="1"/>
  <c r="K59" i="6"/>
  <c r="P59" i="6" s="1"/>
  <c r="K48" i="6"/>
  <c r="F48" i="6" s="1"/>
  <c r="K15" i="6"/>
  <c r="K60" i="6"/>
  <c r="F60" i="6" s="1"/>
  <c r="K19" i="6"/>
  <c r="K23" i="6"/>
  <c r="K52" i="6"/>
  <c r="K22" i="6"/>
  <c r="K54" i="6"/>
  <c r="F54" i="6" s="1"/>
  <c r="K13" i="6"/>
  <c r="K20" i="6"/>
  <c r="F20" i="6" s="1"/>
  <c r="K16" i="6"/>
  <c r="K17" i="6"/>
  <c r="K18" i="6"/>
  <c r="K53" i="6"/>
  <c r="F53" i="6" s="1"/>
  <c r="K51" i="6"/>
  <c r="F51" i="6" s="1"/>
  <c r="K57" i="6"/>
  <c r="F57" i="6" s="1"/>
  <c r="K55" i="6"/>
  <c r="K58" i="6"/>
  <c r="K14" i="6"/>
  <c r="K10" i="6"/>
  <c r="K11" i="6"/>
  <c r="K12" i="6"/>
  <c r="K21" i="6"/>
  <c r="P8" i="6"/>
  <c r="P47" i="6" l="1"/>
  <c r="P56" i="6"/>
  <c r="P50" i="6"/>
  <c r="P49" i="6"/>
  <c r="F59" i="6"/>
  <c r="P53" i="6"/>
  <c r="P60" i="6"/>
  <c r="P48" i="6"/>
  <c r="P23" i="6"/>
  <c r="F23" i="6"/>
  <c r="P19" i="6"/>
  <c r="F19" i="6"/>
  <c r="P51" i="6"/>
  <c r="P22" i="6"/>
  <c r="F22" i="6"/>
  <c r="F15" i="6"/>
  <c r="P15" i="6"/>
  <c r="P54" i="6"/>
  <c r="F52" i="6"/>
  <c r="P52" i="6"/>
  <c r="F11" i="6"/>
  <c r="P11" i="6"/>
  <c r="P17" i="6"/>
  <c r="F17" i="6"/>
  <c r="F10" i="6"/>
  <c r="P10" i="6"/>
  <c r="K9" i="6"/>
  <c r="K24" i="6" s="1"/>
  <c r="F16" i="6"/>
  <c r="P16" i="6"/>
  <c r="P14" i="6"/>
  <c r="F14" i="6"/>
  <c r="P20" i="6"/>
  <c r="F18" i="6"/>
  <c r="P18" i="6"/>
  <c r="P58" i="6"/>
  <c r="F58" i="6"/>
  <c r="P13" i="6"/>
  <c r="F13" i="6"/>
  <c r="F12" i="6"/>
  <c r="P12" i="6"/>
  <c r="P57" i="6"/>
  <c r="F21" i="6"/>
  <c r="P21" i="6"/>
  <c r="F55" i="6"/>
  <c r="P55" i="6"/>
  <c r="G45" i="6"/>
  <c r="G46" i="6"/>
  <c r="C45" i="6"/>
  <c r="C46" i="6"/>
  <c r="P9" i="6" l="1"/>
  <c r="F9" i="6"/>
  <c r="F24" i="6" s="1"/>
  <c r="K45" i="6"/>
  <c r="K46" i="6"/>
  <c r="F46" i="6" s="1"/>
  <c r="O73" i="6"/>
  <c r="O74" i="6" s="1"/>
  <c r="N73" i="6"/>
  <c r="N74" i="6" s="1"/>
  <c r="M73" i="6"/>
  <c r="L73" i="6"/>
  <c r="L74" i="6" s="1"/>
  <c r="J73" i="6"/>
  <c r="I73" i="6"/>
  <c r="H73" i="6"/>
  <c r="G73" i="6"/>
  <c r="L36" i="6"/>
  <c r="L37" i="6" s="1"/>
  <c r="M36" i="6"/>
  <c r="M37" i="6" s="1"/>
  <c r="N36" i="6"/>
  <c r="N37" i="6" s="1"/>
  <c r="O36" i="6"/>
  <c r="O37" i="6" s="1"/>
  <c r="P45" i="6" l="1"/>
  <c r="K61" i="6"/>
  <c r="P24" i="6"/>
  <c r="F45" i="6"/>
  <c r="F61" i="6" s="1"/>
  <c r="P46" i="6"/>
  <c r="M74" i="6"/>
  <c r="P61" i="6" l="1"/>
  <c r="P74" i="6" s="1"/>
  <c r="F74" i="6"/>
  <c r="P37" i="6" l="1"/>
  <c r="F37" i="6" l="1"/>
  <c r="K74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K37" i="6" l="1"/>
</calcChain>
</file>

<file path=xl/sharedStrings.xml><?xml version="1.0" encoding="utf-8"?>
<sst xmlns="http://schemas.openxmlformats.org/spreadsheetml/2006/main" count="156" uniqueCount="109">
  <si>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</si>
  <si>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</si>
  <si>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</si>
  <si>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</si>
  <si>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</si>
  <si>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</si>
  <si>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</si>
  <si>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</si>
  <si>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</si>
  <si>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</si>
  <si>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</si>
  <si>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ед. изм.</t>
  </si>
  <si>
    <t>инд.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</si>
  <si>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</si>
  <si>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</si>
  <si>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</si>
  <si>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</si>
  <si>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</si>
  <si>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</si>
  <si>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</si>
  <si>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</si>
  <si>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</si>
  <si>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</si>
  <si>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</si>
  <si>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</si>
  <si>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</si>
  <si>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</si>
  <si>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</si>
  <si>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</si>
  <si>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</si>
  <si>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</si>
  <si>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</si>
  <si>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</si>
  <si>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</si>
  <si>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1.1</t>
  </si>
  <si>
    <t>Стоимость предложения (потенциальные поставщики), рублей без НДС</t>
  </si>
  <si>
    <t>Блок стратегии и инвестиций</t>
  </si>
  <si>
    <t>Темп роста индекса потребительских цен (ИПЦ)</t>
  </si>
  <si>
    <t>Группа «Интер РАО»</t>
  </si>
  <si>
    <t>2024 г.</t>
  </si>
  <si>
    <t>2025 г.</t>
  </si>
  <si>
    <t>Затраты за жизненный цикл</t>
  </si>
  <si>
    <t>2026 г.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</si>
  <si>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</si>
  <si>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</si>
  <si>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</si>
  <si>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</si>
  <si>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</si>
  <si>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</si>
  <si>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</si>
  <si>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</si>
  <si>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</si>
  <si>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</si>
  <si>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</si>
  <si>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</si>
  <si>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</si>
  <si>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</si>
  <si>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</si>
  <si>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2027 г.</t>
  </si>
  <si>
    <t>Единица измерения: тыс. руб. с НДС</t>
  </si>
  <si>
    <t>2023
1 кв</t>
  </si>
  <si>
    <t>2023
2 кв</t>
  </si>
  <si>
    <t>2023
3 кв</t>
  </si>
  <si>
    <t>2023
4 кв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</si>
  <si>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</si>
  <si>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</si>
  <si>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</si>
  <si>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</si>
  <si>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</si>
  <si>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</si>
  <si>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</si>
  <si>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</si>
  <si>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</si>
  <si>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Флат SoftSwitch Базовая пакет лицензий (вкл. 100 базовых пользователей). Бессрочная простая (неисключительная) лицензия.</t>
  </si>
  <si>
    <t>Флат SoftSwitch Лицензия дублирования системы. Бессрочная простая (неисключительная) лицензия.</t>
  </si>
  <si>
    <t>Флат SoftSwitch Лицензия расширенного пользователя. Бессрочная простая (неисключительная) лицензия.</t>
  </si>
  <si>
    <t>Флат SoftSwitch Лицензия базового пользователя. Бессрочная простая (неисключительная) лицензия.</t>
  </si>
  <si>
    <t>Флат SoftSwitch Лицензия эконом-пользователя. Бессрочная простая (неисключительная) лицензия.</t>
  </si>
  <si>
    <t>"Флат Контакт 2.4" Расширение на 1 порт автосекретаря. Бессрочная простая (неисключительная) лицензия.</t>
  </si>
  <si>
    <t>Флат АКС. Лицензия на 1 порт аудиоконференции. Бессрочная простая (неисключительная) лицензия.</t>
  </si>
  <si>
    <t>"Флат Контакт 2.4" Базовый комплект. Бессрочная простая (неисключительная) лицензия.</t>
  </si>
  <si>
    <t>"Флат Контакт 2.4 "Контактный-центр". Бессрочная простая (неисключительная) лицензия.</t>
  </si>
  <si>
    <t>"Флат Контакт 2.4" Расширение на 1 рабочее место оператора. Бессрочная простая (неисключительная) лицензия.</t>
  </si>
  <si>
    <t>"Флат Запись 4.0" Запись экранных форм (1 оператор). Бессрочная простая (неисключительная) лицензия.</t>
  </si>
  <si>
    <t>"Флат Запись 4.0." Расширение на 10 дополнительных голосовых каналов записи Флат SoftSwitch. Бессрочная простая (неисключительная) лицензия.</t>
  </si>
  <si>
    <t>"Флат Тарификация 2.8." Базовый пакет - Тарификационная система для УАТС. Включает тарификацию 50 абонентов, 1 АТС и 2 сетевых места учета. Бессрочная простая (неисключительная) лицензия.</t>
  </si>
  <si>
    <t>"Флат Тарификация 2.8" Расширение на 600 пользователей (кодовое слово). Бессрочная простая (неисключительная) лицензия.</t>
  </si>
  <si>
    <t>"Флат Тарификация 2.8" Расширение на 1000 пользователей (кодовое слово). Бессрочная простая (неисключительная) лицензия.</t>
  </si>
  <si>
    <t>Работы по внедрению системы IP- телефонии</t>
  </si>
  <si>
    <t>Флат SoftSwitch. Техническое сопровождение за 1 расширенного пользователя в год</t>
  </si>
  <si>
    <t>Flat SIP SS Техническое сопровождение за 1 базового пользователя в год</t>
  </si>
  <si>
    <t>Flat SIP SS Техническое сопровождение за 1 эконом-пользователя в год</t>
  </si>
  <si>
    <t>"Флат контакт" техническое сопровождение за 1 порт автосекретаря в год</t>
  </si>
  <si>
    <t>Техническое сопровождение за 1 порт аудиоконференции в год</t>
  </si>
  <si>
    <t>"Флат контакт" техническое сопровождение за 1 рабочее место оператора в год</t>
  </si>
  <si>
    <t>"Флат контакт" техническое сопровождение за 1 рабочее место супервизора в год</t>
  </si>
  <si>
    <t>"Флат Запись" 4.0 Техническое сопровождение за 1 порт записи экранных форм в год</t>
  </si>
  <si>
    <t>"Флат Запись" 4.0 Техническое сопровождение за 10 дополнительных голосовых каналов записи Флат SoftSwitch в год</t>
  </si>
  <si>
    <t>"Флат Тарификация" техническое сопровождение одного порта в год</t>
  </si>
  <si>
    <r>
      <t>Средняя цена за ед.</t>
    </r>
    <r>
      <rPr>
        <b/>
        <sz val="11"/>
        <color rgb="FFFF0000"/>
        <rFont val="Times New Roman"/>
        <family val="1"/>
        <charset val="204"/>
      </rPr>
      <t>, без НДС</t>
    </r>
  </si>
  <si>
    <r>
      <t>Показатель</t>
    </r>
    <r>
      <rPr>
        <b/>
        <vertAlign val="superscript"/>
        <sz val="11"/>
        <color theme="0"/>
        <rFont val="Times New Roman"/>
        <family val="1"/>
        <charset val="204"/>
      </rPr>
      <t>1</t>
    </r>
  </si>
  <si>
    <r>
      <t>Темп роста индекса потребительских цен (ИПЦ)</t>
    </r>
    <r>
      <rPr>
        <vertAlign val="superscript"/>
        <sz val="11"/>
        <rFont val="Times New Roman"/>
        <family val="1"/>
        <charset val="204"/>
      </rPr>
      <t>2</t>
    </r>
  </si>
  <si>
    <t>ООО "Базовые технологии"</t>
  </si>
  <si>
    <t>ЗАО "ПОЛИСЕРВИС ЦФО"</t>
  </si>
  <si>
    <t>ООО "Стинко"</t>
  </si>
  <si>
    <t>2028 г.</t>
  </si>
  <si>
    <t>Итого за период 2024-2028 гг.</t>
  </si>
  <si>
    <t>Единые сценарные условия 2023-2042 (проект 2023.04.21)</t>
  </si>
  <si>
    <t>Расчет стоимости проекта  «Приобретение и внедрение импортозамещённой системы IP-телефонии»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</si>
</sst>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_ ;\-#,##0.00\ 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vertAlign val="superscript"/>
      <sz val="11"/>
      <color theme="0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</borders>
  <cellStyleXfs count="7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3" fillId="0" borderId="0"/>
    <xf numFmtId="0" fontId="10" fillId="0" borderId="0"/>
  </cellStyleXfs>
  <cellXfs count="75">
    <xf numFmtId="0" fontId="0" fillId="0" borderId="0" xfId="0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5" fontId="5" fillId="3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/>
    <xf numFmtId="0" fontId="6" fillId="2" borderId="0" xfId="0" applyFont="1" applyFill="1" applyBorder="1" applyAlignment="1"/>
    <xf numFmtId="0" fontId="6" fillId="2" borderId="2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5" fontId="14" fillId="4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2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164" fontId="6" fillId="5" borderId="1" xfId="2" applyFont="1" applyFill="1" applyBorder="1" applyAlignment="1">
      <alignment horizontal="center" vertical="center" wrapText="1"/>
    </xf>
    <xf numFmtId="165" fontId="14" fillId="5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166" fontId="18" fillId="7" borderId="0" xfId="5" applyNumberFormat="1" applyFont="1" applyFill="1" applyBorder="1" applyAlignment="1">
      <alignment horizontal="center" vertical="center"/>
    </xf>
    <xf numFmtId="166" fontId="18" fillId="0" borderId="0" xfId="5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/>
    <xf numFmtId="0" fontId="5" fillId="0" borderId="0" xfId="0" applyFont="1" applyAlignment="1">
      <alignment vertical="center"/>
    </xf>
    <xf numFmtId="0" fontId="19" fillId="9" borderId="9" xfId="3" applyFont="1" applyFill="1" applyBorder="1" applyAlignment="1" applyProtection="1">
      <alignment horizontal="center" vertical="center" wrapText="1"/>
      <protection locked="0"/>
    </xf>
    <xf numFmtId="0" fontId="19" fillId="9" borderId="10" xfId="3" applyFont="1" applyFill="1" applyBorder="1" applyAlignment="1" applyProtection="1">
      <alignment horizontal="center" vertical="center" wrapText="1" readingOrder="1"/>
      <protection locked="0"/>
    </xf>
    <xf numFmtId="0" fontId="18" fillId="8" borderId="10" xfId="3" applyFont="1" applyFill="1" applyBorder="1" applyAlignment="1" applyProtection="1">
      <alignment horizontal="center" vertical="center" wrapText="1" readingOrder="1"/>
      <protection locked="0"/>
    </xf>
    <xf numFmtId="0" fontId="18" fillId="0" borderId="0" xfId="5" applyFont="1" applyFill="1" applyBorder="1"/>
    <xf numFmtId="0" fontId="18" fillId="0" borderId="0" xfId="4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6" fillId="4" borderId="7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7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6" xr:uid="{2763E21D-27DE-4979-B997-7D1E1B3E04B3}"/>
    <cellStyle name="Обычный_(ИПГУ)_6m 2010 анализа" xfId="5" xr:uid="{6173A9C6-A081-4BFB-914C-609CFE1DCDD6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P81"/>
  <sheetViews>
    <sheetView tabSelected="1" zoomScale="70" zoomScaleNormal="70" workbookViewId="0">
      <selection activeCell="T15" sqref="T15"/>
    </sheetView>
  </sheetViews>
  <sheetFormatPr defaultColWidth="9.140625" defaultRowHeight="15" outlineLevelCol="2" x14ac:dyDescent="0.25"/>
  <cols>
    <col min="1" max="1" width="9.140625" style="2"/>
    <col min="2" max="2" width="15.28515625" style="2" customWidth="1"/>
    <col min="3" max="3" width="68.5703125" style="1" customWidth="1"/>
    <col min="4" max="4" width="13.85546875" style="6" customWidth="1"/>
    <col min="5" max="5" width="13.7109375" style="3" customWidth="1"/>
    <col min="6" max="6" width="16.85546875" style="3" customWidth="1"/>
    <col min="7" max="7" width="16.85546875" style="3" hidden="1" customWidth="1" outlineLevel="2"/>
    <col min="8" max="8" width="18.7109375" style="2" hidden="1" customWidth="1" outlineLevel="2"/>
    <col min="9" max="9" width="19.7109375" style="6" hidden="1" customWidth="1" outlineLevel="2"/>
    <col min="10" max="10" width="19.5703125" style="6" hidden="1" customWidth="1" outlineLevel="2"/>
    <col min="11" max="11" width="15.7109375" style="2" customWidth="1" outlineLevel="1" collapsed="1"/>
    <col min="12" max="13" width="14.140625" style="2" customWidth="1" outlineLevel="1"/>
    <col min="14" max="15" width="16" style="2" customWidth="1" outlineLevel="1"/>
    <col min="16" max="16" width="19.5703125" style="2" customWidth="1"/>
    <col min="17" max="17" width="10.5703125" style="2" bestFit="1" customWidth="1"/>
    <col min="18" max="16384" width="9.140625" style="2"/>
  </cols>
  <sheetData>
    <row r="1" spans="2:16" s="4" customFormat="1" x14ac:dyDescent="0.25">
      <c r="C1" s="2"/>
      <c r="D1" s="2"/>
      <c r="E1" s="2"/>
      <c r="F1" s="2"/>
      <c r="G1" s="2"/>
      <c r="H1" s="2"/>
      <c r="I1" s="2"/>
      <c r="J1" s="2"/>
    </row>
    <row r="2" spans="2:16" s="4" customFormat="1" x14ac:dyDescent="0.25">
      <c r="B2" s="63" t="s">
        <v>108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2:16" s="4" customFormat="1" x14ac:dyDescent="0.25">
      <c r="B3" s="29" t="s">
        <v>5</v>
      </c>
      <c r="C3" s="30"/>
      <c r="D3" s="7"/>
      <c r="E3" s="7"/>
      <c r="F3" s="7"/>
      <c r="G3" s="7"/>
      <c r="H3" s="7"/>
      <c r="I3" s="7"/>
      <c r="J3" s="7"/>
      <c r="K3" s="5"/>
      <c r="L3" s="5"/>
      <c r="M3" s="5"/>
      <c r="N3" s="5"/>
      <c r="O3" s="5"/>
    </row>
    <row r="4" spans="2:16" s="4" customFormat="1" ht="27" customHeight="1" x14ac:dyDescent="0.25">
      <c r="B4" s="62" t="s">
        <v>3</v>
      </c>
      <c r="C4" s="62" t="s">
        <v>1</v>
      </c>
      <c r="D4" s="62" t="s">
        <v>4</v>
      </c>
      <c r="E4" s="62" t="s">
        <v>2</v>
      </c>
      <c r="F4" s="62" t="s">
        <v>6</v>
      </c>
      <c r="G4" s="67" t="s">
        <v>99</v>
      </c>
      <c r="H4" s="68" t="s">
        <v>35</v>
      </c>
      <c r="I4" s="68"/>
      <c r="J4" s="68"/>
      <c r="K4" s="72" t="s">
        <v>41</v>
      </c>
      <c r="L4" s="72"/>
      <c r="M4" s="72"/>
      <c r="N4" s="72"/>
      <c r="O4" s="72"/>
      <c r="P4" s="73"/>
    </row>
    <row r="5" spans="2:16" x14ac:dyDescent="0.25">
      <c r="B5" s="62"/>
      <c r="C5" s="62"/>
      <c r="D5" s="62"/>
      <c r="E5" s="62"/>
      <c r="F5" s="62"/>
      <c r="G5" s="67"/>
      <c r="H5" s="69" t="s">
        <v>102</v>
      </c>
      <c r="I5" s="69" t="s">
        <v>103</v>
      </c>
      <c r="J5" s="69" t="s">
        <v>104</v>
      </c>
      <c r="K5" s="71"/>
      <c r="L5" s="71"/>
      <c r="M5" s="71"/>
      <c r="N5" s="71"/>
      <c r="O5" s="71"/>
      <c r="P5" s="71"/>
    </row>
    <row r="6" spans="2:16" ht="28.5" x14ac:dyDescent="0.25">
      <c r="B6" s="62"/>
      <c r="C6" s="62"/>
      <c r="D6" s="62"/>
      <c r="E6" s="62"/>
      <c r="F6" s="62"/>
      <c r="G6" s="67"/>
      <c r="H6" s="70"/>
      <c r="I6" s="70"/>
      <c r="J6" s="70"/>
      <c r="K6" s="31" t="s">
        <v>39</v>
      </c>
      <c r="L6" s="31" t="s">
        <v>40</v>
      </c>
      <c r="M6" s="31" t="s">
        <v>42</v>
      </c>
      <c r="N6" s="31" t="s">
        <v>58</v>
      </c>
      <c r="O6" s="31" t="s">
        <v>105</v>
      </c>
      <c r="P6" s="31" t="s">
        <v>106</v>
      </c>
    </row>
    <row r="7" spans="2:16" x14ac:dyDescent="0.25">
      <c r="B7" s="58" t="s">
        <v>7</v>
      </c>
      <c r="C7" s="61"/>
      <c r="D7" s="61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60"/>
    </row>
    <row r="8" spans="2:16" ht="30" x14ac:dyDescent="0.25">
      <c r="B8" s="25" t="s">
        <v>34</v>
      </c>
      <c r="C8" s="32" t="s">
        <v>73</v>
      </c>
      <c r="D8" s="26">
        <v>1</v>
      </c>
      <c r="E8" s="24">
        <f>ROUND(G8*$J$81,5)</f>
        <v>887.32799999999997</v>
      </c>
      <c r="F8" s="21">
        <f>SUM(K8:O8)</f>
        <v>887.32799999999997</v>
      </c>
      <c r="G8" s="22">
        <f>AVERAGE(H8,I8,J8)/1000</f>
        <v>821.6</v>
      </c>
      <c r="H8" s="33">
        <v>790000</v>
      </c>
      <c r="I8" s="33">
        <v>845300</v>
      </c>
      <c r="J8" s="33">
        <v>829500</v>
      </c>
      <c r="K8" s="21">
        <f>ROUND($E8*$D8,5)</f>
        <v>887.32799999999997</v>
      </c>
      <c r="L8" s="8"/>
      <c r="M8" s="8"/>
      <c r="N8" s="8"/>
      <c r="O8" s="8"/>
      <c r="P8" s="34">
        <f>SUM(K8:O8)</f>
        <v>887.32799999999997</v>
      </c>
    </row>
    <row r="9" spans="2:16" ht="30" x14ac:dyDescent="0.25">
      <c r="B9" s="25" t="s">
        <v>43</v>
      </c>
      <c r="C9" s="32" t="s">
        <v>74</v>
      </c>
      <c r="D9" s="27">
        <v>1</v>
      </c>
      <c r="E9" s="24">
        <f t="shared" ref="E9:E23" si="0">ROUND(G9*$J$81,5)</f>
        <v>621.12959999999998</v>
      </c>
      <c r="F9" s="21">
        <f>SUM(K9:O9)</f>
        <v>621.12959999999998</v>
      </c>
      <c r="G9" s="22">
        <f t="shared" ref="G9:G23" si="1">AVERAGE(H9,I9,J9)/1000</f>
        <v>575.12</v>
      </c>
      <c r="H9" s="33">
        <v>553000</v>
      </c>
      <c r="I9" s="33">
        <v>591710</v>
      </c>
      <c r="J9" s="33">
        <v>580650</v>
      </c>
      <c r="K9" s="21">
        <f t="shared" ref="K9:K23" si="2">ROUND($E9*$D9,5)</f>
        <v>621.12959999999998</v>
      </c>
      <c r="L9" s="8"/>
      <c r="M9" s="8"/>
      <c r="N9" s="8"/>
      <c r="O9" s="8"/>
      <c r="P9" s="34">
        <f t="shared" ref="P9:P23" si="3">SUM(K9:O9)</f>
        <v>621.12959999999998</v>
      </c>
    </row>
    <row r="10" spans="2:16" ht="30" x14ac:dyDescent="0.25">
      <c r="B10" s="25" t="s">
        <v>44</v>
      </c>
      <c r="C10" s="32" t="s">
        <v>75</v>
      </c>
      <c r="D10" s="27">
        <v>470</v>
      </c>
      <c r="E10" s="24">
        <f t="shared" si="0"/>
        <v>15.97176</v>
      </c>
      <c r="F10" s="21">
        <f t="shared" ref="F10:F23" si="4">SUM(K10:O10)</f>
        <v>7506.7272000000003</v>
      </c>
      <c r="G10" s="22">
        <f t="shared" si="1"/>
        <v>14.788666666666666</v>
      </c>
      <c r="H10" s="33">
        <v>14220</v>
      </c>
      <c r="I10" s="33">
        <v>15215</v>
      </c>
      <c r="J10" s="33">
        <v>14931</v>
      </c>
      <c r="K10" s="21">
        <f t="shared" si="2"/>
        <v>7506.7272000000003</v>
      </c>
      <c r="L10" s="8"/>
      <c r="M10" s="8"/>
      <c r="N10" s="8"/>
      <c r="O10" s="8"/>
      <c r="P10" s="34">
        <f t="shared" si="3"/>
        <v>7506.7272000000003</v>
      </c>
    </row>
    <row r="11" spans="2:16" ht="30" x14ac:dyDescent="0.25">
      <c r="B11" s="25" t="s">
        <v>45</v>
      </c>
      <c r="C11" s="32" t="s">
        <v>76</v>
      </c>
      <c r="D11" s="27">
        <v>970</v>
      </c>
      <c r="E11" s="24">
        <f t="shared" si="0"/>
        <v>8.8732799999999994</v>
      </c>
      <c r="F11" s="21">
        <f t="shared" si="4"/>
        <v>8607.0815999999995</v>
      </c>
      <c r="G11" s="22">
        <f t="shared" si="1"/>
        <v>8.2159999999999993</v>
      </c>
      <c r="H11" s="33">
        <v>7900</v>
      </c>
      <c r="I11" s="33">
        <v>8453</v>
      </c>
      <c r="J11" s="33">
        <v>8295</v>
      </c>
      <c r="K11" s="21">
        <f t="shared" si="2"/>
        <v>8607.0815999999995</v>
      </c>
      <c r="L11" s="8"/>
      <c r="M11" s="8"/>
      <c r="N11" s="8"/>
      <c r="O11" s="8"/>
      <c r="P11" s="34">
        <f t="shared" si="3"/>
        <v>8607.0815999999995</v>
      </c>
    </row>
    <row r="12" spans="2:16" ht="30" x14ac:dyDescent="0.25">
      <c r="B12" s="25" t="s">
        <v>46</v>
      </c>
      <c r="C12" s="32" t="s">
        <v>77</v>
      </c>
      <c r="D12" s="27">
        <v>10</v>
      </c>
      <c r="E12" s="24">
        <f t="shared" si="0"/>
        <v>1.7747999999999999</v>
      </c>
      <c r="F12" s="21">
        <f t="shared" si="4"/>
        <v>17.748000000000001</v>
      </c>
      <c r="G12" s="22">
        <f t="shared" si="1"/>
        <v>1.6433333333333333</v>
      </c>
      <c r="H12" s="33">
        <v>1580</v>
      </c>
      <c r="I12" s="33">
        <v>1691</v>
      </c>
      <c r="J12" s="33">
        <v>1659</v>
      </c>
      <c r="K12" s="21">
        <f t="shared" si="2"/>
        <v>17.748000000000001</v>
      </c>
      <c r="L12" s="8"/>
      <c r="M12" s="8"/>
      <c r="N12" s="8"/>
      <c r="O12" s="8"/>
      <c r="P12" s="34">
        <f t="shared" si="3"/>
        <v>17.748000000000001</v>
      </c>
    </row>
    <row r="13" spans="2:16" ht="30" x14ac:dyDescent="0.25">
      <c r="B13" s="25" t="s">
        <v>47</v>
      </c>
      <c r="C13" s="32" t="s">
        <v>78</v>
      </c>
      <c r="D13" s="27">
        <v>20</v>
      </c>
      <c r="E13" s="24">
        <f t="shared" si="0"/>
        <v>38.332439999999998</v>
      </c>
      <c r="F13" s="21">
        <f t="shared" si="4"/>
        <v>766.64880000000005</v>
      </c>
      <c r="G13" s="22">
        <f t="shared" si="1"/>
        <v>35.493000000000002</v>
      </c>
      <c r="H13" s="33">
        <v>34128</v>
      </c>
      <c r="I13" s="33">
        <v>36517</v>
      </c>
      <c r="J13" s="33">
        <v>35834</v>
      </c>
      <c r="K13" s="21">
        <f t="shared" si="2"/>
        <v>766.64880000000005</v>
      </c>
      <c r="L13" s="8"/>
      <c r="M13" s="8"/>
      <c r="N13" s="8"/>
      <c r="O13" s="8"/>
      <c r="P13" s="34">
        <f t="shared" si="3"/>
        <v>766.64880000000005</v>
      </c>
    </row>
    <row r="14" spans="2:16" ht="30" x14ac:dyDescent="0.25">
      <c r="B14" s="25" t="s">
        <v>48</v>
      </c>
      <c r="C14" s="32" t="s">
        <v>79</v>
      </c>
      <c r="D14" s="27">
        <v>20</v>
      </c>
      <c r="E14" s="24">
        <f t="shared" si="0"/>
        <v>39.042360000000002</v>
      </c>
      <c r="F14" s="21">
        <f t="shared" si="4"/>
        <v>780.84720000000004</v>
      </c>
      <c r="G14" s="22">
        <f t="shared" si="1"/>
        <v>36.150333333333336</v>
      </c>
      <c r="H14" s="33">
        <v>34760</v>
      </c>
      <c r="I14" s="33">
        <v>37193</v>
      </c>
      <c r="J14" s="33">
        <v>36498</v>
      </c>
      <c r="K14" s="21">
        <f t="shared" si="2"/>
        <v>780.84720000000004</v>
      </c>
      <c r="L14" s="8"/>
      <c r="M14" s="8"/>
      <c r="N14" s="8"/>
      <c r="O14" s="8"/>
      <c r="P14" s="34">
        <f t="shared" si="3"/>
        <v>780.84720000000004</v>
      </c>
    </row>
    <row r="15" spans="2:16" ht="30" x14ac:dyDescent="0.25">
      <c r="B15" s="25" t="s">
        <v>49</v>
      </c>
      <c r="C15" s="32" t="s">
        <v>80</v>
      </c>
      <c r="D15" s="27">
        <v>1</v>
      </c>
      <c r="E15" s="24">
        <f t="shared" si="0"/>
        <v>84.296520000000001</v>
      </c>
      <c r="F15" s="21">
        <f t="shared" si="4"/>
        <v>84.296520000000001</v>
      </c>
      <c r="G15" s="22">
        <f t="shared" si="1"/>
        <v>78.052333333333323</v>
      </c>
      <c r="H15" s="33">
        <v>75050</v>
      </c>
      <c r="I15" s="33">
        <v>80304</v>
      </c>
      <c r="J15" s="33">
        <v>78803</v>
      </c>
      <c r="K15" s="21">
        <f t="shared" si="2"/>
        <v>84.296520000000001</v>
      </c>
      <c r="L15" s="8"/>
      <c r="M15" s="8"/>
      <c r="N15" s="8"/>
      <c r="O15" s="8"/>
      <c r="P15" s="34">
        <f t="shared" si="3"/>
        <v>84.296520000000001</v>
      </c>
    </row>
    <row r="16" spans="2:16" ht="30" x14ac:dyDescent="0.25">
      <c r="B16" s="25" t="s">
        <v>50</v>
      </c>
      <c r="C16" s="32" t="s">
        <v>81</v>
      </c>
      <c r="D16" s="27">
        <v>1</v>
      </c>
      <c r="E16" s="24">
        <f t="shared" si="0"/>
        <v>494.44416000000001</v>
      </c>
      <c r="F16" s="21">
        <f t="shared" si="4"/>
        <v>494.44416000000001</v>
      </c>
      <c r="G16" s="22">
        <f t="shared" si="1"/>
        <v>457.81866666666667</v>
      </c>
      <c r="H16" s="33">
        <v>440210</v>
      </c>
      <c r="I16" s="33">
        <v>471025</v>
      </c>
      <c r="J16" s="33">
        <v>462221</v>
      </c>
      <c r="K16" s="21">
        <f t="shared" si="2"/>
        <v>494.44416000000001</v>
      </c>
      <c r="L16" s="8"/>
      <c r="M16" s="8"/>
      <c r="N16" s="8"/>
      <c r="O16" s="8"/>
      <c r="P16" s="34">
        <f t="shared" si="3"/>
        <v>494.44416000000001</v>
      </c>
    </row>
    <row r="17" spans="2:16" ht="30" x14ac:dyDescent="0.25">
      <c r="B17" s="25" t="s">
        <v>51</v>
      </c>
      <c r="C17" s="32" t="s">
        <v>82</v>
      </c>
      <c r="D17" s="27">
        <v>10</v>
      </c>
      <c r="E17" s="24">
        <f t="shared" si="0"/>
        <v>64.875960000000006</v>
      </c>
      <c r="F17" s="21">
        <f t="shared" si="4"/>
        <v>648.75959999999998</v>
      </c>
      <c r="G17" s="22">
        <f t="shared" si="1"/>
        <v>60.070333333333338</v>
      </c>
      <c r="H17" s="33">
        <v>57760</v>
      </c>
      <c r="I17" s="33">
        <v>61803</v>
      </c>
      <c r="J17" s="33">
        <v>60648</v>
      </c>
      <c r="K17" s="21">
        <f t="shared" si="2"/>
        <v>648.75959999999998</v>
      </c>
      <c r="L17" s="8"/>
      <c r="M17" s="8"/>
      <c r="N17" s="8"/>
      <c r="O17" s="8"/>
      <c r="P17" s="34">
        <f t="shared" si="3"/>
        <v>648.75959999999998</v>
      </c>
    </row>
    <row r="18" spans="2:16" ht="30" x14ac:dyDescent="0.25">
      <c r="B18" s="25" t="s">
        <v>52</v>
      </c>
      <c r="C18" s="32" t="s">
        <v>83</v>
      </c>
      <c r="D18" s="27">
        <v>3</v>
      </c>
      <c r="E18" s="24">
        <f t="shared" si="0"/>
        <v>17.9712</v>
      </c>
      <c r="F18" s="21">
        <f t="shared" si="4"/>
        <v>53.913600000000002</v>
      </c>
      <c r="G18" s="22">
        <f t="shared" si="1"/>
        <v>16.64</v>
      </c>
      <c r="H18" s="33">
        <v>16000</v>
      </c>
      <c r="I18" s="33">
        <v>17120</v>
      </c>
      <c r="J18" s="33">
        <v>16800</v>
      </c>
      <c r="K18" s="21">
        <f t="shared" si="2"/>
        <v>53.913600000000002</v>
      </c>
      <c r="L18" s="8"/>
      <c r="M18" s="8"/>
      <c r="N18" s="8"/>
      <c r="O18" s="8"/>
      <c r="P18" s="34">
        <f t="shared" si="3"/>
        <v>53.913600000000002</v>
      </c>
    </row>
    <row r="19" spans="2:16" ht="45" x14ac:dyDescent="0.25">
      <c r="B19" s="25" t="s">
        <v>53</v>
      </c>
      <c r="C19" s="32" t="s">
        <v>84</v>
      </c>
      <c r="D19" s="27">
        <v>1</v>
      </c>
      <c r="E19" s="24">
        <f t="shared" si="0"/>
        <v>124.22592</v>
      </c>
      <c r="F19" s="21">
        <f t="shared" si="4"/>
        <v>124.22592</v>
      </c>
      <c r="G19" s="22">
        <f t="shared" si="1"/>
        <v>115.024</v>
      </c>
      <c r="H19" s="33">
        <v>110600</v>
      </c>
      <c r="I19" s="33">
        <v>118342</v>
      </c>
      <c r="J19" s="33">
        <v>116130</v>
      </c>
      <c r="K19" s="21">
        <f t="shared" si="2"/>
        <v>124.22592</v>
      </c>
      <c r="L19" s="8"/>
      <c r="M19" s="8"/>
      <c r="N19" s="8"/>
      <c r="O19" s="8"/>
      <c r="P19" s="34">
        <f t="shared" si="3"/>
        <v>124.22592</v>
      </c>
    </row>
    <row r="20" spans="2:16" ht="45" x14ac:dyDescent="0.25">
      <c r="B20" s="25" t="s">
        <v>54</v>
      </c>
      <c r="C20" s="32" t="s">
        <v>85</v>
      </c>
      <c r="D20" s="27">
        <v>1</v>
      </c>
      <c r="E20" s="24">
        <f t="shared" si="0"/>
        <v>93.731399999999994</v>
      </c>
      <c r="F20" s="21">
        <f>SUM(K20:O20)</f>
        <v>93.731399999999994</v>
      </c>
      <c r="G20" s="22">
        <f t="shared" si="1"/>
        <v>86.788333333333327</v>
      </c>
      <c r="H20" s="33">
        <v>83450</v>
      </c>
      <c r="I20" s="33">
        <v>89292</v>
      </c>
      <c r="J20" s="33">
        <v>87623</v>
      </c>
      <c r="K20" s="21">
        <f t="shared" si="2"/>
        <v>93.731399999999994</v>
      </c>
      <c r="L20" s="8"/>
      <c r="M20" s="8"/>
      <c r="N20" s="8"/>
      <c r="O20" s="8"/>
      <c r="P20" s="34">
        <f t="shared" si="3"/>
        <v>93.731399999999994</v>
      </c>
    </row>
    <row r="21" spans="2:16" ht="30" x14ac:dyDescent="0.25">
      <c r="B21" s="25" t="s">
        <v>55</v>
      </c>
      <c r="C21" s="32" t="s">
        <v>86</v>
      </c>
      <c r="D21" s="27">
        <v>1</v>
      </c>
      <c r="E21" s="24">
        <f t="shared" si="0"/>
        <v>229.23396</v>
      </c>
      <c r="F21" s="21">
        <f t="shared" si="4"/>
        <v>229.23396</v>
      </c>
      <c r="G21" s="22">
        <f t="shared" si="1"/>
        <v>212.25366666666665</v>
      </c>
      <c r="H21" s="33">
        <v>204090</v>
      </c>
      <c r="I21" s="33">
        <v>218376</v>
      </c>
      <c r="J21" s="33">
        <v>214295</v>
      </c>
      <c r="K21" s="21">
        <f t="shared" si="2"/>
        <v>229.23396</v>
      </c>
      <c r="L21" s="8"/>
      <c r="M21" s="8"/>
      <c r="N21" s="8"/>
      <c r="O21" s="8"/>
      <c r="P21" s="34">
        <f t="shared" si="3"/>
        <v>229.23396</v>
      </c>
    </row>
    <row r="22" spans="2:16" ht="30" x14ac:dyDescent="0.25">
      <c r="B22" s="25" t="s">
        <v>56</v>
      </c>
      <c r="C22" s="32" t="s">
        <v>87</v>
      </c>
      <c r="D22" s="27">
        <v>1</v>
      </c>
      <c r="E22" s="24">
        <f t="shared" si="0"/>
        <v>343.84536000000003</v>
      </c>
      <c r="F22" s="21">
        <f t="shared" si="4"/>
        <v>343.84536000000003</v>
      </c>
      <c r="G22" s="22">
        <f t="shared" si="1"/>
        <v>318.37533333333329</v>
      </c>
      <c r="H22" s="33">
        <v>306130</v>
      </c>
      <c r="I22" s="33">
        <v>327559</v>
      </c>
      <c r="J22" s="33">
        <v>321437</v>
      </c>
      <c r="K22" s="21">
        <f t="shared" si="2"/>
        <v>343.84536000000003</v>
      </c>
      <c r="L22" s="8"/>
      <c r="M22" s="8"/>
      <c r="N22" s="8"/>
      <c r="O22" s="8"/>
      <c r="P22" s="34">
        <f t="shared" si="3"/>
        <v>343.84536000000003</v>
      </c>
    </row>
    <row r="23" spans="2:16" x14ac:dyDescent="0.25">
      <c r="B23" s="25" t="s">
        <v>57</v>
      </c>
      <c r="C23" s="32" t="s">
        <v>88</v>
      </c>
      <c r="D23" s="27">
        <v>1</v>
      </c>
      <c r="E23" s="24">
        <f t="shared" si="0"/>
        <v>4251.9924000000001</v>
      </c>
      <c r="F23" s="21">
        <f t="shared" si="4"/>
        <v>4251.9924000000001</v>
      </c>
      <c r="G23" s="22">
        <f t="shared" si="1"/>
        <v>3937.03</v>
      </c>
      <c r="H23" s="33">
        <v>3785618</v>
      </c>
      <c r="I23" s="33">
        <v>4050574</v>
      </c>
      <c r="J23" s="33">
        <v>3974898</v>
      </c>
      <c r="K23" s="21">
        <f t="shared" si="2"/>
        <v>4251.9924000000001</v>
      </c>
      <c r="L23" s="8"/>
      <c r="M23" s="8"/>
      <c r="N23" s="8"/>
      <c r="O23" s="8"/>
      <c r="P23" s="34">
        <f t="shared" si="3"/>
        <v>4251.9924000000001</v>
      </c>
    </row>
    <row r="24" spans="2:16" x14ac:dyDescent="0.25">
      <c r="B24" s="35"/>
      <c r="C24" s="64" t="s">
        <v>0</v>
      </c>
      <c r="D24" s="64"/>
      <c r="E24" s="65"/>
      <c r="F24" s="36">
        <f>SUM(F8:F23)</f>
        <v>25511.953320000001</v>
      </c>
      <c r="G24" s="37"/>
      <c r="H24" s="37"/>
      <c r="I24" s="37"/>
      <c r="J24" s="37"/>
      <c r="K24" s="38">
        <f t="shared" ref="K24:P24" si="5">SUM(K8:K23)</f>
        <v>25511.953320000001</v>
      </c>
      <c r="L24" s="38">
        <f t="shared" si="5"/>
        <v>0</v>
      </c>
      <c r="M24" s="38">
        <f t="shared" si="5"/>
        <v>0</v>
      </c>
      <c r="N24" s="38">
        <f t="shared" si="5"/>
        <v>0</v>
      </c>
      <c r="O24" s="38">
        <f t="shared" si="5"/>
        <v>0</v>
      </c>
      <c r="P24" s="38">
        <f t="shared" si="5"/>
        <v>25511.953320000001</v>
      </c>
    </row>
    <row r="25" spans="2:16" x14ac:dyDescent="0.25">
      <c r="B25" s="58" t="s">
        <v>8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60"/>
    </row>
    <row r="26" spans="2:16" ht="30" x14ac:dyDescent="0.25">
      <c r="B26" s="25" t="s">
        <v>9</v>
      </c>
      <c r="C26" s="32" t="s">
        <v>89</v>
      </c>
      <c r="D26" s="26">
        <v>470</v>
      </c>
      <c r="E26" s="24">
        <f>ROUND(G26*$J$81,5)</f>
        <v>2.13408</v>
      </c>
      <c r="F26" s="21">
        <f>SUM(K26:O26)</f>
        <v>1003.0176</v>
      </c>
      <c r="G26" s="22">
        <f>AVERAGE(H26:J26)/1000</f>
        <v>1.976</v>
      </c>
      <c r="H26" s="33">
        <v>1900</v>
      </c>
      <c r="I26" s="33">
        <v>2033</v>
      </c>
      <c r="J26" s="33">
        <v>1995</v>
      </c>
      <c r="K26" s="21">
        <f>ROUND(E26*D26,5)</f>
        <v>1003.0176</v>
      </c>
      <c r="L26" s="8"/>
      <c r="M26" s="8"/>
      <c r="N26" s="8"/>
      <c r="O26" s="8"/>
      <c r="P26" s="34">
        <f>SUM(K26:O26)</f>
        <v>1003.0176</v>
      </c>
    </row>
    <row r="27" spans="2:16" ht="30" x14ac:dyDescent="0.25">
      <c r="B27" s="8" t="s">
        <v>64</v>
      </c>
      <c r="C27" s="39" t="s">
        <v>90</v>
      </c>
      <c r="D27" s="27">
        <v>1070</v>
      </c>
      <c r="E27" s="24">
        <f t="shared" ref="E27:E35" si="6">ROUND(G27*$J$81,5)</f>
        <v>1.0782</v>
      </c>
      <c r="F27" s="21">
        <f t="shared" ref="F27:F35" si="7">SUM(K27:O27)</f>
        <v>1153.674</v>
      </c>
      <c r="G27" s="22">
        <f t="shared" ref="G27:G35" si="8">AVERAGE(H27:J27)/1000</f>
        <v>0.99833333333333341</v>
      </c>
      <c r="H27" s="33">
        <v>960</v>
      </c>
      <c r="I27" s="33">
        <v>1027</v>
      </c>
      <c r="J27" s="33">
        <v>1008</v>
      </c>
      <c r="K27" s="21">
        <f t="shared" ref="K27:K35" si="9">ROUND(E27*D27,5)</f>
        <v>1153.674</v>
      </c>
      <c r="L27" s="40"/>
      <c r="M27" s="40"/>
      <c r="N27" s="40"/>
      <c r="O27" s="40"/>
      <c r="P27" s="34">
        <f t="shared" ref="P27:P35" si="10">SUM(K27:O27)</f>
        <v>1153.674</v>
      </c>
    </row>
    <row r="28" spans="2:16" x14ac:dyDescent="0.25">
      <c r="B28" s="8" t="s">
        <v>65</v>
      </c>
      <c r="C28" s="39" t="s">
        <v>91</v>
      </c>
      <c r="D28" s="27">
        <v>10</v>
      </c>
      <c r="E28" s="24">
        <f t="shared" si="6"/>
        <v>0.22464000000000001</v>
      </c>
      <c r="F28" s="21">
        <f t="shared" si="7"/>
        <v>2.2464</v>
      </c>
      <c r="G28" s="22">
        <f t="shared" si="8"/>
        <v>0.20799999999999999</v>
      </c>
      <c r="H28" s="33">
        <v>200</v>
      </c>
      <c r="I28" s="33">
        <v>214</v>
      </c>
      <c r="J28" s="33">
        <v>210</v>
      </c>
      <c r="K28" s="21">
        <f t="shared" si="9"/>
        <v>2.2464</v>
      </c>
      <c r="L28" s="40"/>
      <c r="M28" s="40"/>
      <c r="N28" s="40"/>
      <c r="O28" s="40"/>
      <c r="P28" s="34">
        <f t="shared" si="10"/>
        <v>2.2464</v>
      </c>
    </row>
    <row r="29" spans="2:16" ht="30" x14ac:dyDescent="0.25">
      <c r="B29" s="8" t="s">
        <v>66</v>
      </c>
      <c r="C29" s="39" t="s">
        <v>92</v>
      </c>
      <c r="D29" s="27">
        <v>20</v>
      </c>
      <c r="E29" s="24">
        <f t="shared" si="6"/>
        <v>4.9870799999999997</v>
      </c>
      <c r="F29" s="21">
        <f t="shared" si="7"/>
        <v>99.741600000000005</v>
      </c>
      <c r="G29" s="22">
        <f t="shared" si="8"/>
        <v>4.6176666666666666</v>
      </c>
      <c r="H29" s="33">
        <v>4440</v>
      </c>
      <c r="I29" s="33">
        <v>4751</v>
      </c>
      <c r="J29" s="33">
        <v>4662</v>
      </c>
      <c r="K29" s="21">
        <f t="shared" si="9"/>
        <v>99.741600000000005</v>
      </c>
      <c r="L29" s="40"/>
      <c r="M29" s="40"/>
      <c r="N29" s="40"/>
      <c r="O29" s="40"/>
      <c r="P29" s="34">
        <f t="shared" si="10"/>
        <v>99.741600000000005</v>
      </c>
    </row>
    <row r="30" spans="2:16" x14ac:dyDescent="0.25">
      <c r="B30" s="8" t="s">
        <v>67</v>
      </c>
      <c r="C30" s="39" t="s">
        <v>93</v>
      </c>
      <c r="D30" s="27">
        <v>20</v>
      </c>
      <c r="E30" s="24">
        <f t="shared" si="6"/>
        <v>4.6951200000000002</v>
      </c>
      <c r="F30" s="21">
        <f t="shared" si="7"/>
        <v>93.9024</v>
      </c>
      <c r="G30" s="22">
        <f t="shared" si="8"/>
        <v>4.3473333333333333</v>
      </c>
      <c r="H30" s="33">
        <v>4180</v>
      </c>
      <c r="I30" s="33">
        <v>4473</v>
      </c>
      <c r="J30" s="33">
        <v>4389</v>
      </c>
      <c r="K30" s="21">
        <f t="shared" si="9"/>
        <v>93.9024</v>
      </c>
      <c r="L30" s="40"/>
      <c r="M30" s="40"/>
      <c r="N30" s="40"/>
      <c r="O30" s="40"/>
      <c r="P30" s="34">
        <f t="shared" si="10"/>
        <v>93.9024</v>
      </c>
    </row>
    <row r="31" spans="2:16" ht="30" x14ac:dyDescent="0.25">
      <c r="B31" s="8" t="s">
        <v>68</v>
      </c>
      <c r="C31" s="39" t="s">
        <v>94</v>
      </c>
      <c r="D31" s="27">
        <v>10</v>
      </c>
      <c r="E31" s="24">
        <f t="shared" si="6"/>
        <v>8.4355200000000004</v>
      </c>
      <c r="F31" s="21">
        <f t="shared" si="7"/>
        <v>84.355199999999996</v>
      </c>
      <c r="G31" s="22">
        <f t="shared" si="8"/>
        <v>7.8106666666666671</v>
      </c>
      <c r="H31" s="33">
        <v>7510</v>
      </c>
      <c r="I31" s="33">
        <v>8036</v>
      </c>
      <c r="J31" s="33">
        <v>7886</v>
      </c>
      <c r="K31" s="21">
        <f t="shared" si="9"/>
        <v>84.355199999999996</v>
      </c>
      <c r="L31" s="40"/>
      <c r="M31" s="40"/>
      <c r="N31" s="40"/>
      <c r="O31" s="40"/>
      <c r="P31" s="34">
        <f t="shared" si="10"/>
        <v>84.355199999999996</v>
      </c>
    </row>
    <row r="32" spans="2:16" ht="30" x14ac:dyDescent="0.25">
      <c r="B32" s="8" t="s">
        <v>69</v>
      </c>
      <c r="C32" s="39" t="s">
        <v>95</v>
      </c>
      <c r="D32" s="27">
        <v>2</v>
      </c>
      <c r="E32" s="24">
        <f t="shared" si="6"/>
        <v>5.0544000000000002</v>
      </c>
      <c r="F32" s="21">
        <f t="shared" si="7"/>
        <v>10.1088</v>
      </c>
      <c r="G32" s="22">
        <f t="shared" si="8"/>
        <v>4.68</v>
      </c>
      <c r="H32" s="33">
        <v>4500</v>
      </c>
      <c r="I32" s="33">
        <v>4815</v>
      </c>
      <c r="J32" s="33">
        <v>4725</v>
      </c>
      <c r="K32" s="21">
        <f t="shared" si="9"/>
        <v>10.1088</v>
      </c>
      <c r="L32" s="40"/>
      <c r="M32" s="40"/>
      <c r="N32" s="40"/>
      <c r="O32" s="40"/>
      <c r="P32" s="34">
        <f t="shared" si="10"/>
        <v>10.1088</v>
      </c>
    </row>
    <row r="33" spans="2:16" ht="30" x14ac:dyDescent="0.25">
      <c r="B33" s="8" t="s">
        <v>70</v>
      </c>
      <c r="C33" s="39" t="s">
        <v>96</v>
      </c>
      <c r="D33" s="27">
        <v>3</v>
      </c>
      <c r="E33" s="24">
        <f t="shared" si="6"/>
        <v>2.2464</v>
      </c>
      <c r="F33" s="21">
        <f t="shared" si="7"/>
        <v>6.7392000000000003</v>
      </c>
      <c r="G33" s="22">
        <f t="shared" si="8"/>
        <v>2.08</v>
      </c>
      <c r="H33" s="33">
        <v>2000</v>
      </c>
      <c r="I33" s="33">
        <v>2140</v>
      </c>
      <c r="J33" s="33">
        <v>2100</v>
      </c>
      <c r="K33" s="21">
        <f t="shared" si="9"/>
        <v>6.7392000000000003</v>
      </c>
      <c r="L33" s="40"/>
      <c r="M33" s="40"/>
      <c r="N33" s="40"/>
      <c r="O33" s="40"/>
      <c r="P33" s="34">
        <f t="shared" si="10"/>
        <v>6.7392000000000003</v>
      </c>
    </row>
    <row r="34" spans="2:16" ht="30" x14ac:dyDescent="0.25">
      <c r="B34" s="8" t="s">
        <v>71</v>
      </c>
      <c r="C34" s="39" t="s">
        <v>97</v>
      </c>
      <c r="D34" s="27">
        <v>1</v>
      </c>
      <c r="E34" s="24">
        <f t="shared" si="6"/>
        <v>16.151759999999999</v>
      </c>
      <c r="F34" s="21">
        <f t="shared" si="7"/>
        <v>16.151759999999999</v>
      </c>
      <c r="G34" s="22">
        <f t="shared" si="8"/>
        <v>14.955333333333334</v>
      </c>
      <c r="H34" s="33">
        <v>14380</v>
      </c>
      <c r="I34" s="33">
        <v>15387</v>
      </c>
      <c r="J34" s="33">
        <v>15099</v>
      </c>
      <c r="K34" s="21">
        <f t="shared" si="9"/>
        <v>16.151759999999999</v>
      </c>
      <c r="L34" s="40"/>
      <c r="M34" s="40"/>
      <c r="N34" s="40"/>
      <c r="O34" s="40"/>
      <c r="P34" s="34">
        <f t="shared" si="10"/>
        <v>16.151759999999999</v>
      </c>
    </row>
    <row r="35" spans="2:16" x14ac:dyDescent="0.25">
      <c r="B35" s="8" t="s">
        <v>72</v>
      </c>
      <c r="C35" s="39" t="s">
        <v>98</v>
      </c>
      <c r="D35" s="27">
        <v>1650</v>
      </c>
      <c r="E35" s="24">
        <f t="shared" si="6"/>
        <v>6.7320000000000005E-2</v>
      </c>
      <c r="F35" s="21">
        <f t="shared" si="7"/>
        <v>111.078</v>
      </c>
      <c r="G35" s="22">
        <f t="shared" si="8"/>
        <v>6.2333333333333338E-2</v>
      </c>
      <c r="H35" s="33">
        <v>60</v>
      </c>
      <c r="I35" s="33">
        <v>64</v>
      </c>
      <c r="J35" s="33">
        <v>63</v>
      </c>
      <c r="K35" s="21">
        <f t="shared" si="9"/>
        <v>111.078</v>
      </c>
      <c r="L35" s="40"/>
      <c r="M35" s="40"/>
      <c r="N35" s="40"/>
      <c r="O35" s="40"/>
      <c r="P35" s="34">
        <f t="shared" si="10"/>
        <v>111.078</v>
      </c>
    </row>
    <row r="36" spans="2:16" x14ac:dyDescent="0.25">
      <c r="B36" s="35"/>
      <c r="C36" s="65" t="s">
        <v>0</v>
      </c>
      <c r="D36" s="65"/>
      <c r="E36" s="65"/>
      <c r="F36" s="36">
        <f>SUM(F26:F35)</f>
        <v>2581.01496</v>
      </c>
      <c r="G36" s="36"/>
      <c r="H36" s="36"/>
      <c r="I36" s="36"/>
      <c r="J36" s="36"/>
      <c r="K36" s="36">
        <f>SUM(K26:K35)</f>
        <v>2581.01496</v>
      </c>
      <c r="L36" s="36">
        <f t="shared" ref="L36:O36" si="11">L35</f>
        <v>0</v>
      </c>
      <c r="M36" s="36">
        <f t="shared" si="11"/>
        <v>0</v>
      </c>
      <c r="N36" s="36">
        <f t="shared" si="11"/>
        <v>0</v>
      </c>
      <c r="O36" s="36">
        <f t="shared" si="11"/>
        <v>0</v>
      </c>
      <c r="P36" s="36">
        <f>SUM(P26:P35)</f>
        <v>2581.01496</v>
      </c>
    </row>
    <row r="37" spans="2:16" x14ac:dyDescent="0.25">
      <c r="B37" s="41"/>
      <c r="C37" s="66" t="s">
        <v>10</v>
      </c>
      <c r="D37" s="66"/>
      <c r="E37" s="66"/>
      <c r="F37" s="42">
        <f>SUM(F36,F24)</f>
        <v>28092.968280000001</v>
      </c>
      <c r="G37" s="43"/>
      <c r="H37" s="43"/>
      <c r="I37" s="43"/>
      <c r="J37" s="43"/>
      <c r="K37" s="44">
        <f t="shared" ref="K37:P37" si="12">K24+K36</f>
        <v>28092.968280000001</v>
      </c>
      <c r="L37" s="44">
        <f t="shared" si="12"/>
        <v>0</v>
      </c>
      <c r="M37" s="44">
        <f t="shared" si="12"/>
        <v>0</v>
      </c>
      <c r="N37" s="44">
        <f t="shared" si="12"/>
        <v>0</v>
      </c>
      <c r="O37" s="44">
        <f t="shared" si="12"/>
        <v>0</v>
      </c>
      <c r="P37" s="44">
        <f t="shared" si="12"/>
        <v>28092.968280000001</v>
      </c>
    </row>
    <row r="38" spans="2:16" x14ac:dyDescent="0.25">
      <c r="B38" s="23"/>
      <c r="C38" s="32" t="s">
        <v>37</v>
      </c>
      <c r="D38" s="45"/>
      <c r="E38" s="45"/>
      <c r="F38" s="46"/>
      <c r="G38" s="47"/>
      <c r="H38" s="47"/>
      <c r="I38" s="47"/>
      <c r="J38" s="47"/>
      <c r="K38" s="48">
        <v>1.08</v>
      </c>
      <c r="L38" s="48">
        <v>1.06</v>
      </c>
      <c r="M38" s="48">
        <v>1.07</v>
      </c>
      <c r="N38" s="48">
        <v>1.07</v>
      </c>
      <c r="O38" s="48">
        <v>1.07</v>
      </c>
    </row>
    <row r="39" spans="2:16" x14ac:dyDescent="0.25">
      <c r="C39" s="28"/>
    </row>
    <row r="40" spans="2:16" x14ac:dyDescent="0.25">
      <c r="B40" s="50" t="s">
        <v>59</v>
      </c>
      <c r="C40" s="29"/>
      <c r="D40" s="7"/>
      <c r="E40" s="7"/>
      <c r="F40" s="7"/>
      <c r="G40" s="7"/>
      <c r="H40" s="7"/>
      <c r="I40" s="7"/>
      <c r="J40" s="7"/>
      <c r="K40" s="5"/>
      <c r="L40" s="5"/>
      <c r="M40" s="5"/>
      <c r="N40" s="5"/>
      <c r="O40" s="5"/>
      <c r="P40" s="4"/>
    </row>
    <row r="41" spans="2:16" ht="27" customHeight="1" x14ac:dyDescent="0.25">
      <c r="B41" s="62" t="s">
        <v>3</v>
      </c>
      <c r="C41" s="62" t="s">
        <v>1</v>
      </c>
      <c r="D41" s="62" t="s">
        <v>4</v>
      </c>
      <c r="E41" s="62" t="s">
        <v>2</v>
      </c>
      <c r="F41" s="62" t="s">
        <v>6</v>
      </c>
      <c r="G41" s="67" t="s">
        <v>99</v>
      </c>
      <c r="H41" s="68" t="s">
        <v>35</v>
      </c>
      <c r="I41" s="68"/>
      <c r="J41" s="68"/>
      <c r="K41" s="72" t="s">
        <v>41</v>
      </c>
      <c r="L41" s="72"/>
      <c r="M41" s="72"/>
      <c r="N41" s="72"/>
      <c r="O41" s="72"/>
      <c r="P41" s="73"/>
    </row>
    <row r="42" spans="2:16" ht="13.9" customHeight="1" x14ac:dyDescent="0.25">
      <c r="B42" s="62"/>
      <c r="C42" s="62"/>
      <c r="D42" s="62"/>
      <c r="E42" s="62"/>
      <c r="F42" s="62"/>
      <c r="G42" s="67"/>
      <c r="H42" s="69" t="str">
        <f>H5</f>
        <v>ООО "Базовые технологии"</v>
      </c>
      <c r="I42" s="69" t="str">
        <f>I5</f>
        <v>ЗАО "ПОЛИСЕРВИС ЦФО"</v>
      </c>
      <c r="J42" s="69" t="str">
        <f>J5</f>
        <v>ООО "Стинко"</v>
      </c>
      <c r="K42" s="71"/>
      <c r="L42" s="71"/>
      <c r="M42" s="71"/>
      <c r="N42" s="71"/>
      <c r="O42" s="71"/>
      <c r="P42" s="71"/>
    </row>
    <row r="43" spans="2:16" ht="28.5" x14ac:dyDescent="0.25">
      <c r="B43" s="62"/>
      <c r="C43" s="62"/>
      <c r="D43" s="62"/>
      <c r="E43" s="62"/>
      <c r="F43" s="62"/>
      <c r="G43" s="67"/>
      <c r="H43" s="70"/>
      <c r="I43" s="70"/>
      <c r="J43" s="70"/>
      <c r="K43" s="31" t="s">
        <v>39</v>
      </c>
      <c r="L43" s="31" t="s">
        <v>40</v>
      </c>
      <c r="M43" s="31" t="s">
        <v>42</v>
      </c>
      <c r="N43" s="31" t="s">
        <v>58</v>
      </c>
      <c r="O43" s="31" t="s">
        <v>105</v>
      </c>
      <c r="P43" s="31" t="s">
        <v>106</v>
      </c>
    </row>
    <row r="44" spans="2:16" x14ac:dyDescent="0.25">
      <c r="B44" s="71" t="s">
        <v>7</v>
      </c>
      <c r="C44" s="74"/>
      <c r="D44" s="74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2:16" ht="30" x14ac:dyDescent="0.25">
      <c r="B45" s="25" t="s">
        <v>34</v>
      </c>
      <c r="C45" s="32" t="str">
        <f>C8</f>
        <v>Флат SoftSwitch Базовая пакет лицензий (вкл. 100 базовых пользователей). Бессрочная простая (неисключительная) лицензия.</v>
      </c>
      <c r="D45" s="26">
        <f>D8</f>
        <v>1</v>
      </c>
      <c r="E45" s="24">
        <f>E8</f>
        <v>887.32799999999997</v>
      </c>
      <c r="F45" s="21">
        <f>SUM(K45:O45)</f>
        <v>887.32799999999997</v>
      </c>
      <c r="G45" s="22">
        <f t="shared" ref="G45:G60" si="13">AVERAGE(H45,I45,J45)/1000</f>
        <v>821.6</v>
      </c>
      <c r="H45" s="33">
        <v>790000</v>
      </c>
      <c r="I45" s="33">
        <v>845300</v>
      </c>
      <c r="J45" s="33">
        <v>829500</v>
      </c>
      <c r="K45" s="21">
        <f>ROUND($E45*$D45,5)</f>
        <v>887.32799999999997</v>
      </c>
      <c r="L45" s="8"/>
      <c r="M45" s="8"/>
      <c r="N45" s="8"/>
      <c r="O45" s="8"/>
      <c r="P45" s="34">
        <f>SUM(K45:O45)</f>
        <v>887.32799999999997</v>
      </c>
    </row>
    <row r="46" spans="2:16" ht="30" x14ac:dyDescent="0.25">
      <c r="B46" s="25" t="s">
        <v>43</v>
      </c>
      <c r="C46" s="32" t="str">
        <f t="shared" ref="C46:C60" si="14">C9</f>
        <v>Флат SoftSwitch Лицензия дублирования системы. Бессрочная простая (неисключительная) лицензия.</v>
      </c>
      <c r="D46" s="26">
        <f>D9</f>
        <v>1</v>
      </c>
      <c r="E46" s="24">
        <f>E9</f>
        <v>621.12959999999998</v>
      </c>
      <c r="F46" s="21">
        <f t="shared" ref="F46:F60" si="15">SUM(K46:O46)</f>
        <v>621.12959999999998</v>
      </c>
      <c r="G46" s="22">
        <f t="shared" si="13"/>
        <v>575.12</v>
      </c>
      <c r="H46" s="33">
        <v>553000</v>
      </c>
      <c r="I46" s="33">
        <v>591710</v>
      </c>
      <c r="J46" s="33">
        <v>580650</v>
      </c>
      <c r="K46" s="21">
        <f t="shared" ref="K46:K60" si="16">ROUND($E46*$D46,5)</f>
        <v>621.12959999999998</v>
      </c>
      <c r="L46" s="8"/>
      <c r="M46" s="8"/>
      <c r="N46" s="8"/>
      <c r="O46" s="8"/>
      <c r="P46" s="34">
        <f t="shared" ref="P46:P60" si="17">SUM(K46:O46)</f>
        <v>621.12959999999998</v>
      </c>
    </row>
    <row r="47" spans="2:16" ht="30" x14ac:dyDescent="0.25">
      <c r="B47" s="25" t="s">
        <v>44</v>
      </c>
      <c r="C47" s="32" t="str">
        <f t="shared" si="14"/>
        <v>Флат SoftSwitch Лицензия расширенного пользователя. Бессрочная простая (неисключительная) лицензия.</v>
      </c>
      <c r="D47" s="26">
        <f>D10</f>
        <v>470</v>
      </c>
      <c r="E47" s="24">
        <f>E10</f>
        <v>15.97176</v>
      </c>
      <c r="F47" s="21">
        <f t="shared" si="15"/>
        <v>7506.7272000000003</v>
      </c>
      <c r="G47" s="22">
        <f t="shared" si="13"/>
        <v>14.788666666666666</v>
      </c>
      <c r="H47" s="33">
        <v>14220</v>
      </c>
      <c r="I47" s="33">
        <v>15215</v>
      </c>
      <c r="J47" s="33">
        <v>14931</v>
      </c>
      <c r="K47" s="21">
        <f t="shared" si="16"/>
        <v>7506.7272000000003</v>
      </c>
      <c r="L47" s="8"/>
      <c r="M47" s="8"/>
      <c r="N47" s="8"/>
      <c r="O47" s="8"/>
      <c r="P47" s="34">
        <f t="shared" si="17"/>
        <v>7506.7272000000003</v>
      </c>
    </row>
    <row r="48" spans="2:16" ht="30" x14ac:dyDescent="0.25">
      <c r="B48" s="25" t="s">
        <v>45</v>
      </c>
      <c r="C48" s="32" t="str">
        <f t="shared" si="14"/>
        <v>Флат SoftSwitch Лицензия базового пользователя. Бессрочная простая (неисключительная) лицензия.</v>
      </c>
      <c r="D48" s="26">
        <f>D11</f>
        <v>970</v>
      </c>
      <c r="E48" s="24">
        <f>E11</f>
        <v>8.8732799999999994</v>
      </c>
      <c r="F48" s="21">
        <f t="shared" si="15"/>
        <v>8607.0815999999995</v>
      </c>
      <c r="G48" s="22">
        <f t="shared" si="13"/>
        <v>8.2159999999999993</v>
      </c>
      <c r="H48" s="33">
        <v>7900</v>
      </c>
      <c r="I48" s="33">
        <v>8453</v>
      </c>
      <c r="J48" s="33">
        <v>8295</v>
      </c>
      <c r="K48" s="21">
        <f t="shared" si="16"/>
        <v>8607.0815999999995</v>
      </c>
      <c r="L48" s="8"/>
      <c r="M48" s="8"/>
      <c r="N48" s="8"/>
      <c r="O48" s="8"/>
      <c r="P48" s="34">
        <f t="shared" si="17"/>
        <v>8607.0815999999995</v>
      </c>
    </row>
    <row r="49" spans="2:16" ht="30" x14ac:dyDescent="0.25">
      <c r="B49" s="25" t="s">
        <v>46</v>
      </c>
      <c r="C49" s="32" t="str">
        <f t="shared" si="14"/>
        <v>Флат SoftSwitch Лицензия эконом-пользователя. Бессрочная простая (неисключительная) лицензия.</v>
      </c>
      <c r="D49" s="26">
        <f>D12</f>
        <v>10</v>
      </c>
      <c r="E49" s="24">
        <f>E12</f>
        <v>1.7747999999999999</v>
      </c>
      <c r="F49" s="21">
        <f t="shared" si="15"/>
        <v>17.748000000000001</v>
      </c>
      <c r="G49" s="22">
        <f t="shared" si="13"/>
        <v>1.6433333333333333</v>
      </c>
      <c r="H49" s="33">
        <v>1580</v>
      </c>
      <c r="I49" s="33">
        <v>1691</v>
      </c>
      <c r="J49" s="33">
        <v>1659</v>
      </c>
      <c r="K49" s="21">
        <f t="shared" si="16"/>
        <v>17.748000000000001</v>
      </c>
      <c r="L49" s="8"/>
      <c r="M49" s="8"/>
      <c r="N49" s="8"/>
      <c r="O49" s="8"/>
      <c r="P49" s="34">
        <f t="shared" si="17"/>
        <v>17.748000000000001</v>
      </c>
    </row>
    <row r="50" spans="2:16" ht="30" x14ac:dyDescent="0.25">
      <c r="B50" s="25" t="s">
        <v>47</v>
      </c>
      <c r="C50" s="32" t="str">
        <f t="shared" si="14"/>
        <v>"Флат Контакт 2.4" Расширение на 1 порт автосекретаря. Бессрочная простая (неисключительная) лицензия.</v>
      </c>
      <c r="D50" s="26">
        <f>D13</f>
        <v>20</v>
      </c>
      <c r="E50" s="24">
        <f>E13</f>
        <v>38.332439999999998</v>
      </c>
      <c r="F50" s="21">
        <f t="shared" si="15"/>
        <v>766.64880000000005</v>
      </c>
      <c r="G50" s="22">
        <f t="shared" si="13"/>
        <v>35.493000000000002</v>
      </c>
      <c r="H50" s="33">
        <v>34128</v>
      </c>
      <c r="I50" s="33">
        <v>36517</v>
      </c>
      <c r="J50" s="33">
        <v>35834</v>
      </c>
      <c r="K50" s="21">
        <f t="shared" si="16"/>
        <v>766.64880000000005</v>
      </c>
      <c r="L50" s="8"/>
      <c r="M50" s="8"/>
      <c r="N50" s="8"/>
      <c r="O50" s="8"/>
      <c r="P50" s="34">
        <f t="shared" si="17"/>
        <v>766.64880000000005</v>
      </c>
    </row>
    <row r="51" spans="2:16" ht="30" x14ac:dyDescent="0.25">
      <c r="B51" s="25" t="s">
        <v>48</v>
      </c>
      <c r="C51" s="32" t="str">
        <f t="shared" si="14"/>
        <v>Флат АКС. Лицензия на 1 порт аудиоконференции. Бессрочная простая (неисключительная) лицензия.</v>
      </c>
      <c r="D51" s="26">
        <f>D14</f>
        <v>20</v>
      </c>
      <c r="E51" s="24">
        <f>E14</f>
        <v>39.042360000000002</v>
      </c>
      <c r="F51" s="21">
        <f t="shared" si="15"/>
        <v>780.84720000000004</v>
      </c>
      <c r="G51" s="22">
        <f t="shared" si="13"/>
        <v>36.150333333333336</v>
      </c>
      <c r="H51" s="33">
        <v>34760</v>
      </c>
      <c r="I51" s="33">
        <v>37193</v>
      </c>
      <c r="J51" s="33">
        <v>36498</v>
      </c>
      <c r="K51" s="21">
        <f t="shared" si="16"/>
        <v>780.84720000000004</v>
      </c>
      <c r="L51" s="8"/>
      <c r="M51" s="8"/>
      <c r="N51" s="8"/>
      <c r="O51" s="8"/>
      <c r="P51" s="34">
        <f t="shared" si="17"/>
        <v>780.84720000000004</v>
      </c>
    </row>
    <row r="52" spans="2:16" ht="30" x14ac:dyDescent="0.25">
      <c r="B52" s="25" t="s">
        <v>49</v>
      </c>
      <c r="C52" s="32" t="str">
        <f t="shared" si="14"/>
        <v>"Флат Контакт 2.4" Базовый комплект. Бессрочная простая (неисключительная) лицензия.</v>
      </c>
      <c r="D52" s="26">
        <f>D15</f>
        <v>1</v>
      </c>
      <c r="E52" s="24">
        <f>E15</f>
        <v>84.296520000000001</v>
      </c>
      <c r="F52" s="21">
        <f>SUM(K52:O52)</f>
        <v>84.296520000000001</v>
      </c>
      <c r="G52" s="22">
        <f t="shared" si="13"/>
        <v>78.052333333333323</v>
      </c>
      <c r="H52" s="33">
        <v>75050</v>
      </c>
      <c r="I52" s="33">
        <v>80304</v>
      </c>
      <c r="J52" s="33">
        <v>78803</v>
      </c>
      <c r="K52" s="21">
        <f t="shared" si="16"/>
        <v>84.296520000000001</v>
      </c>
      <c r="L52" s="8"/>
      <c r="M52" s="8"/>
      <c r="N52" s="8"/>
      <c r="O52" s="8"/>
      <c r="P52" s="34">
        <f t="shared" si="17"/>
        <v>84.296520000000001</v>
      </c>
    </row>
    <row r="53" spans="2:16" ht="30" x14ac:dyDescent="0.25">
      <c r="B53" s="25" t="s">
        <v>50</v>
      </c>
      <c r="C53" s="32" t="str">
        <f t="shared" si="14"/>
        <v>"Флат Контакт 2.4 "Контактный-центр". Бессрочная простая (неисключительная) лицензия.</v>
      </c>
      <c r="D53" s="26">
        <f>D16</f>
        <v>1</v>
      </c>
      <c r="E53" s="24">
        <f>E16</f>
        <v>494.44416000000001</v>
      </c>
      <c r="F53" s="21">
        <f t="shared" si="15"/>
        <v>494.44416000000001</v>
      </c>
      <c r="G53" s="22">
        <f t="shared" si="13"/>
        <v>457.81866666666667</v>
      </c>
      <c r="H53" s="33">
        <v>440210</v>
      </c>
      <c r="I53" s="33">
        <v>471025</v>
      </c>
      <c r="J53" s="33">
        <v>462221</v>
      </c>
      <c r="K53" s="21">
        <f t="shared" si="16"/>
        <v>494.44416000000001</v>
      </c>
      <c r="L53" s="8"/>
      <c r="M53" s="8"/>
      <c r="N53" s="8"/>
      <c r="O53" s="8"/>
      <c r="P53" s="34">
        <f t="shared" si="17"/>
        <v>494.44416000000001</v>
      </c>
    </row>
    <row r="54" spans="2:16" ht="30" x14ac:dyDescent="0.25">
      <c r="B54" s="25" t="s">
        <v>51</v>
      </c>
      <c r="C54" s="32" t="str">
        <f t="shared" si="14"/>
        <v>"Флат Контакт 2.4" Расширение на 1 рабочее место оператора. Бессрочная простая (неисключительная) лицензия.</v>
      </c>
      <c r="D54" s="26">
        <f>D17</f>
        <v>10</v>
      </c>
      <c r="E54" s="24">
        <f>E17</f>
        <v>64.875960000000006</v>
      </c>
      <c r="F54" s="21">
        <f t="shared" si="15"/>
        <v>648.75959999999998</v>
      </c>
      <c r="G54" s="22">
        <f t="shared" si="13"/>
        <v>60.070333333333338</v>
      </c>
      <c r="H54" s="33">
        <v>57760</v>
      </c>
      <c r="I54" s="33">
        <v>61803</v>
      </c>
      <c r="J54" s="33">
        <v>60648</v>
      </c>
      <c r="K54" s="21">
        <f t="shared" si="16"/>
        <v>648.75959999999998</v>
      </c>
      <c r="L54" s="8"/>
      <c r="M54" s="8"/>
      <c r="N54" s="8"/>
      <c r="O54" s="8"/>
      <c r="P54" s="34">
        <f t="shared" si="17"/>
        <v>648.75959999999998</v>
      </c>
    </row>
    <row r="55" spans="2:16" ht="30" x14ac:dyDescent="0.25">
      <c r="B55" s="25" t="s">
        <v>52</v>
      </c>
      <c r="C55" s="32" t="str">
        <f t="shared" si="14"/>
        <v>"Флат Запись 4.0" Запись экранных форм (1 оператор). Бессрочная простая (неисключительная) лицензия.</v>
      </c>
      <c r="D55" s="26">
        <f>D18</f>
        <v>3</v>
      </c>
      <c r="E55" s="24">
        <f>E18</f>
        <v>17.9712</v>
      </c>
      <c r="F55" s="21">
        <f t="shared" si="15"/>
        <v>53.913600000000002</v>
      </c>
      <c r="G55" s="22">
        <f t="shared" si="13"/>
        <v>16.64</v>
      </c>
      <c r="H55" s="33">
        <v>16000</v>
      </c>
      <c r="I55" s="33">
        <v>17120</v>
      </c>
      <c r="J55" s="33">
        <v>16800</v>
      </c>
      <c r="K55" s="21">
        <f t="shared" si="16"/>
        <v>53.913600000000002</v>
      </c>
      <c r="L55" s="8"/>
      <c r="M55" s="8"/>
      <c r="N55" s="8"/>
      <c r="O55" s="8"/>
      <c r="P55" s="34">
        <f t="shared" si="17"/>
        <v>53.913600000000002</v>
      </c>
    </row>
    <row r="56" spans="2:16" ht="45" x14ac:dyDescent="0.25">
      <c r="B56" s="25" t="s">
        <v>53</v>
      </c>
      <c r="C56" s="32" t="str">
        <f t="shared" si="14"/>
        <v>"Флат Запись 4.0." Расширение на 10 дополнительных голосовых каналов записи Флат SoftSwitch. Бессрочная простая (неисключительная) лицензия.</v>
      </c>
      <c r="D56" s="26">
        <f>D19</f>
        <v>1</v>
      </c>
      <c r="E56" s="24">
        <f>E19</f>
        <v>124.22592</v>
      </c>
      <c r="F56" s="21">
        <f t="shared" si="15"/>
        <v>124.22592</v>
      </c>
      <c r="G56" s="22">
        <f t="shared" si="13"/>
        <v>115.024</v>
      </c>
      <c r="H56" s="33">
        <v>110600</v>
      </c>
      <c r="I56" s="33">
        <v>118342</v>
      </c>
      <c r="J56" s="33">
        <v>116130</v>
      </c>
      <c r="K56" s="21">
        <f t="shared" si="16"/>
        <v>124.22592</v>
      </c>
      <c r="L56" s="8"/>
      <c r="M56" s="8"/>
      <c r="N56" s="8"/>
      <c r="O56" s="8"/>
      <c r="P56" s="34">
        <f t="shared" si="17"/>
        <v>124.22592</v>
      </c>
    </row>
    <row r="57" spans="2:16" ht="45" x14ac:dyDescent="0.25">
      <c r="B57" s="25" t="s">
        <v>54</v>
      </c>
      <c r="C57" s="32" t="str">
        <f t="shared" si="14"/>
        <v>"Флат Тарификация 2.8." Базовый пакет - Тарификационная система для УАТС. Включает тарификацию 50 абонентов, 1 АТС и 2 сетевых места учета. Бессрочная простая (неисключительная) лицензия.</v>
      </c>
      <c r="D57" s="26">
        <f>D20</f>
        <v>1</v>
      </c>
      <c r="E57" s="24">
        <f>E20</f>
        <v>93.731399999999994</v>
      </c>
      <c r="F57" s="21">
        <f t="shared" si="15"/>
        <v>93.731399999999994</v>
      </c>
      <c r="G57" s="22">
        <f t="shared" si="13"/>
        <v>86.788333333333327</v>
      </c>
      <c r="H57" s="33">
        <v>83450</v>
      </c>
      <c r="I57" s="33">
        <v>89292</v>
      </c>
      <c r="J57" s="33">
        <v>87623</v>
      </c>
      <c r="K57" s="21">
        <f t="shared" si="16"/>
        <v>93.731399999999994</v>
      </c>
      <c r="L57" s="8"/>
      <c r="M57" s="8"/>
      <c r="N57" s="8"/>
      <c r="O57" s="8"/>
      <c r="P57" s="34">
        <f t="shared" si="17"/>
        <v>93.731399999999994</v>
      </c>
    </row>
    <row r="58" spans="2:16" ht="30" x14ac:dyDescent="0.25">
      <c r="B58" s="25" t="s">
        <v>55</v>
      </c>
      <c r="C58" s="32" t="str">
        <f t="shared" si="14"/>
        <v>"Флат Тарификация 2.8" Расширение на 600 пользователей (кодовое слово). Бессрочная простая (неисключительная) лицензия.</v>
      </c>
      <c r="D58" s="26">
        <f>D21</f>
        <v>1</v>
      </c>
      <c r="E58" s="24">
        <f>E21</f>
        <v>229.23396</v>
      </c>
      <c r="F58" s="21">
        <f t="shared" si="15"/>
        <v>229.23396</v>
      </c>
      <c r="G58" s="22">
        <f t="shared" si="13"/>
        <v>212.25366666666665</v>
      </c>
      <c r="H58" s="33">
        <v>204090</v>
      </c>
      <c r="I58" s="33">
        <v>218376</v>
      </c>
      <c r="J58" s="33">
        <v>214295</v>
      </c>
      <c r="K58" s="21">
        <f t="shared" si="16"/>
        <v>229.23396</v>
      </c>
      <c r="L58" s="8"/>
      <c r="M58" s="8"/>
      <c r="N58" s="8"/>
      <c r="O58" s="8"/>
      <c r="P58" s="34">
        <f t="shared" si="17"/>
        <v>229.23396</v>
      </c>
    </row>
    <row r="59" spans="2:16" ht="30" x14ac:dyDescent="0.25">
      <c r="B59" s="25" t="s">
        <v>56</v>
      </c>
      <c r="C59" s="32" t="str">
        <f t="shared" si="14"/>
        <v>"Флат Тарификация 2.8" Расширение на 1000 пользователей (кодовое слово). Бессрочная простая (неисключительная) лицензия.</v>
      </c>
      <c r="D59" s="26">
        <f>D22</f>
        <v>1</v>
      </c>
      <c r="E59" s="24">
        <f>E22</f>
        <v>343.84536000000003</v>
      </c>
      <c r="F59" s="21">
        <f t="shared" si="15"/>
        <v>343.84536000000003</v>
      </c>
      <c r="G59" s="22">
        <f t="shared" si="13"/>
        <v>318.37533333333329</v>
      </c>
      <c r="H59" s="33">
        <v>306130</v>
      </c>
      <c r="I59" s="33">
        <v>327559</v>
      </c>
      <c r="J59" s="33">
        <v>321437</v>
      </c>
      <c r="K59" s="21">
        <f t="shared" si="16"/>
        <v>343.84536000000003</v>
      </c>
      <c r="L59" s="8"/>
      <c r="M59" s="8"/>
      <c r="N59" s="8"/>
      <c r="O59" s="8"/>
      <c r="P59" s="34">
        <f t="shared" si="17"/>
        <v>343.84536000000003</v>
      </c>
    </row>
    <row r="60" spans="2:16" x14ac:dyDescent="0.25">
      <c r="B60" s="25" t="s">
        <v>57</v>
      </c>
      <c r="C60" s="32" t="str">
        <f t="shared" si="14"/>
        <v>Работы по внедрению системы IP- телефонии</v>
      </c>
      <c r="D60" s="26">
        <f>D23</f>
        <v>1</v>
      </c>
      <c r="E60" s="24">
        <f>ROUND(E23*1.2,5)</f>
        <v>5102.3908799999999</v>
      </c>
      <c r="F60" s="21">
        <f t="shared" si="15"/>
        <v>5102.3908799999999</v>
      </c>
      <c r="G60" s="22">
        <f t="shared" si="13"/>
        <v>3937.03</v>
      </c>
      <c r="H60" s="33">
        <v>3785618</v>
      </c>
      <c r="I60" s="33">
        <v>4050574</v>
      </c>
      <c r="J60" s="33">
        <v>3974898</v>
      </c>
      <c r="K60" s="21">
        <f t="shared" si="16"/>
        <v>5102.3908799999999</v>
      </c>
      <c r="L60" s="8"/>
      <c r="M60" s="8"/>
      <c r="N60" s="8"/>
      <c r="O60" s="8"/>
      <c r="P60" s="34">
        <f t="shared" si="17"/>
        <v>5102.3908799999999</v>
      </c>
    </row>
    <row r="61" spans="2:16" x14ac:dyDescent="0.25">
      <c r="B61" s="35"/>
      <c r="C61" s="64" t="s">
        <v>0</v>
      </c>
      <c r="D61" s="64"/>
      <c r="E61" s="65"/>
      <c r="F61" s="36">
        <f>SUM(F45:F60)</f>
        <v>26362.3518</v>
      </c>
      <c r="G61" s="37"/>
      <c r="H61" s="37"/>
      <c r="I61" s="37"/>
      <c r="J61" s="37"/>
      <c r="K61" s="38">
        <f t="shared" ref="K61:P61" si="18">SUM(K45:K60)</f>
        <v>26362.3518</v>
      </c>
      <c r="L61" s="38">
        <f t="shared" si="18"/>
        <v>0</v>
      </c>
      <c r="M61" s="38">
        <f t="shared" si="18"/>
        <v>0</v>
      </c>
      <c r="N61" s="38">
        <f t="shared" si="18"/>
        <v>0</v>
      </c>
      <c r="O61" s="38">
        <f t="shared" si="18"/>
        <v>0</v>
      </c>
      <c r="P61" s="38">
        <f t="shared" si="18"/>
        <v>26362.3518</v>
      </c>
    </row>
    <row r="62" spans="2:16" x14ac:dyDescent="0.25">
      <c r="B62" s="58" t="s">
        <v>8</v>
      </c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60"/>
    </row>
    <row r="63" spans="2:16" ht="30" x14ac:dyDescent="0.25">
      <c r="B63" s="25" t="s">
        <v>9</v>
      </c>
      <c r="C63" s="32" t="str">
        <f>C26</f>
        <v>Флат SoftSwitch. Техническое сопровождение за 1 расширенного пользователя в год</v>
      </c>
      <c r="D63" s="27">
        <f>D26</f>
        <v>470</v>
      </c>
      <c r="E63" s="24">
        <f>ROUND(E26*1.2,5)</f>
        <v>2.5609000000000002</v>
      </c>
      <c r="F63" s="21">
        <f>SUM(K63:O63)</f>
        <v>1203.623</v>
      </c>
      <c r="G63" s="22">
        <f>AVERAGE(H63:J63)/1000</f>
        <v>1.976</v>
      </c>
      <c r="H63" s="33">
        <v>1900</v>
      </c>
      <c r="I63" s="33">
        <v>2033</v>
      </c>
      <c r="J63" s="33">
        <v>1995</v>
      </c>
      <c r="K63" s="21">
        <f>ROUND(D63*E63,5)</f>
        <v>1203.623</v>
      </c>
      <c r="L63" s="8"/>
      <c r="M63" s="8"/>
      <c r="N63" s="8"/>
      <c r="O63" s="8"/>
      <c r="P63" s="34">
        <f>SUM(K63:O63)</f>
        <v>1203.623</v>
      </c>
    </row>
    <row r="64" spans="2:16" ht="30" x14ac:dyDescent="0.25">
      <c r="B64" s="25" t="s">
        <v>64</v>
      </c>
      <c r="C64" s="32" t="str">
        <f>C27</f>
        <v>Flat SIP SS Техническое сопровождение за 1 базового пользователя в год</v>
      </c>
      <c r="D64" s="27">
        <f>D27</f>
        <v>1070</v>
      </c>
      <c r="E64" s="24">
        <f>ROUND(E27*1.2,5)</f>
        <v>1.2938400000000001</v>
      </c>
      <c r="F64" s="21">
        <f t="shared" ref="F64:F72" si="19">SUM(K64:O64)</f>
        <v>1384.4087999999999</v>
      </c>
      <c r="G64" s="22">
        <f t="shared" ref="G64:G72" si="20">AVERAGE(H64:J64)/1000</f>
        <v>0.99833333333333341</v>
      </c>
      <c r="H64" s="33">
        <v>960</v>
      </c>
      <c r="I64" s="33">
        <v>1027</v>
      </c>
      <c r="J64" s="33">
        <v>1008</v>
      </c>
      <c r="K64" s="21">
        <f t="shared" ref="K64:K72" si="21">ROUND(D64*E64,5)</f>
        <v>1384.4087999999999</v>
      </c>
      <c r="L64" s="8"/>
      <c r="M64" s="8"/>
      <c r="N64" s="8"/>
      <c r="O64" s="8"/>
      <c r="P64" s="34">
        <f t="shared" ref="P64:P72" si="22">SUM(K64:O64)</f>
        <v>1384.4087999999999</v>
      </c>
    </row>
    <row r="65" spans="2:16" x14ac:dyDescent="0.25">
      <c r="B65" s="25" t="s">
        <v>65</v>
      </c>
      <c r="C65" s="32" t="str">
        <f>C28</f>
        <v>Flat SIP SS Техническое сопровождение за 1 эконом-пользователя в год</v>
      </c>
      <c r="D65" s="27">
        <f>D28</f>
        <v>10</v>
      </c>
      <c r="E65" s="24">
        <f>ROUND(E28*1.2,5)</f>
        <v>0.26956999999999998</v>
      </c>
      <c r="F65" s="21">
        <f t="shared" si="19"/>
        <v>2.6957</v>
      </c>
      <c r="G65" s="22">
        <f t="shared" si="20"/>
        <v>0.20799999999999999</v>
      </c>
      <c r="H65" s="33">
        <v>200</v>
      </c>
      <c r="I65" s="33">
        <v>214</v>
      </c>
      <c r="J65" s="33">
        <v>210</v>
      </c>
      <c r="K65" s="21">
        <f t="shared" si="21"/>
        <v>2.6957</v>
      </c>
      <c r="L65" s="8"/>
      <c r="M65" s="8"/>
      <c r="N65" s="8"/>
      <c r="O65" s="8"/>
      <c r="P65" s="34">
        <f t="shared" si="22"/>
        <v>2.6957</v>
      </c>
    </row>
    <row r="66" spans="2:16" ht="30" x14ac:dyDescent="0.25">
      <c r="B66" s="25" t="s">
        <v>66</v>
      </c>
      <c r="C66" s="32" t="str">
        <f>C29</f>
        <v>"Флат контакт" техническое сопровождение за 1 порт автосекретаря в год</v>
      </c>
      <c r="D66" s="27">
        <f>D29</f>
        <v>20</v>
      </c>
      <c r="E66" s="24">
        <f>ROUND(E29*1.2,5)</f>
        <v>5.9844999999999997</v>
      </c>
      <c r="F66" s="21">
        <f t="shared" si="19"/>
        <v>119.69</v>
      </c>
      <c r="G66" s="22">
        <f t="shared" si="20"/>
        <v>4.6176666666666666</v>
      </c>
      <c r="H66" s="33">
        <v>4440</v>
      </c>
      <c r="I66" s="33">
        <v>4751</v>
      </c>
      <c r="J66" s="33">
        <v>4662</v>
      </c>
      <c r="K66" s="21">
        <f t="shared" si="21"/>
        <v>119.69</v>
      </c>
      <c r="L66" s="8"/>
      <c r="M66" s="8"/>
      <c r="N66" s="8"/>
      <c r="O66" s="8"/>
      <c r="P66" s="34">
        <f t="shared" si="22"/>
        <v>119.69</v>
      </c>
    </row>
    <row r="67" spans="2:16" x14ac:dyDescent="0.25">
      <c r="B67" s="25" t="s">
        <v>67</v>
      </c>
      <c r="C67" s="32" t="str">
        <f>C30</f>
        <v>Техническое сопровождение за 1 порт аудиоконференции в год</v>
      </c>
      <c r="D67" s="27">
        <f>D30</f>
        <v>20</v>
      </c>
      <c r="E67" s="24">
        <f>ROUND(E30*1.2,5)</f>
        <v>5.6341400000000004</v>
      </c>
      <c r="F67" s="21">
        <f t="shared" si="19"/>
        <v>112.6828</v>
      </c>
      <c r="G67" s="22">
        <f t="shared" si="20"/>
        <v>4.3473333333333333</v>
      </c>
      <c r="H67" s="33">
        <v>4180</v>
      </c>
      <c r="I67" s="33">
        <v>4473</v>
      </c>
      <c r="J67" s="33">
        <v>4389</v>
      </c>
      <c r="K67" s="21">
        <f t="shared" si="21"/>
        <v>112.6828</v>
      </c>
      <c r="L67" s="8"/>
      <c r="M67" s="8"/>
      <c r="N67" s="8"/>
      <c r="O67" s="8"/>
      <c r="P67" s="34">
        <f t="shared" si="22"/>
        <v>112.6828</v>
      </c>
    </row>
    <row r="68" spans="2:16" ht="30" x14ac:dyDescent="0.25">
      <c r="B68" s="25" t="s">
        <v>68</v>
      </c>
      <c r="C68" s="32" t="str">
        <f>C31</f>
        <v>"Флат контакт" техническое сопровождение за 1 рабочее место оператора в год</v>
      </c>
      <c r="D68" s="27">
        <f>D31</f>
        <v>10</v>
      </c>
      <c r="E68" s="24">
        <f>ROUND(E31*1.2,5)</f>
        <v>10.12262</v>
      </c>
      <c r="F68" s="21">
        <f t="shared" si="19"/>
        <v>101.22620000000001</v>
      </c>
      <c r="G68" s="22">
        <f t="shared" si="20"/>
        <v>7.8106666666666671</v>
      </c>
      <c r="H68" s="33">
        <v>7510</v>
      </c>
      <c r="I68" s="33">
        <v>8036</v>
      </c>
      <c r="J68" s="33">
        <v>7886</v>
      </c>
      <c r="K68" s="21">
        <f t="shared" si="21"/>
        <v>101.22620000000001</v>
      </c>
      <c r="L68" s="8"/>
      <c r="M68" s="8"/>
      <c r="N68" s="8"/>
      <c r="O68" s="8"/>
      <c r="P68" s="34">
        <f t="shared" si="22"/>
        <v>101.22620000000001</v>
      </c>
    </row>
    <row r="69" spans="2:16" ht="30" x14ac:dyDescent="0.25">
      <c r="B69" s="25" t="s">
        <v>69</v>
      </c>
      <c r="C69" s="32" t="str">
        <f>C32</f>
        <v>"Флат контакт" техническое сопровождение за 1 рабочее место супервизора в год</v>
      </c>
      <c r="D69" s="27">
        <f>D32</f>
        <v>2</v>
      </c>
      <c r="E69" s="24">
        <f>ROUND(E32*1.2,5)</f>
        <v>6.0652799999999996</v>
      </c>
      <c r="F69" s="21">
        <f t="shared" si="19"/>
        <v>12.130559999999999</v>
      </c>
      <c r="G69" s="22">
        <f t="shared" si="20"/>
        <v>4.68</v>
      </c>
      <c r="H69" s="33">
        <v>4500</v>
      </c>
      <c r="I69" s="33">
        <v>4815</v>
      </c>
      <c r="J69" s="33">
        <v>4725</v>
      </c>
      <c r="K69" s="21">
        <f t="shared" si="21"/>
        <v>12.130559999999999</v>
      </c>
      <c r="L69" s="8"/>
      <c r="M69" s="8"/>
      <c r="N69" s="8"/>
      <c r="O69" s="8"/>
      <c r="P69" s="34">
        <f t="shared" si="22"/>
        <v>12.130559999999999</v>
      </c>
    </row>
    <row r="70" spans="2:16" ht="30" x14ac:dyDescent="0.25">
      <c r="B70" s="25" t="s">
        <v>70</v>
      </c>
      <c r="C70" s="32" t="str">
        <f>C33</f>
        <v>"Флат Запись" 4.0 Техническое сопровождение за 1 порт записи экранных форм в год</v>
      </c>
      <c r="D70" s="27">
        <f>D33</f>
        <v>3</v>
      </c>
      <c r="E70" s="24">
        <f>ROUND(E33*1.2,5)</f>
        <v>2.6956799999999999</v>
      </c>
      <c r="F70" s="21">
        <f t="shared" si="19"/>
        <v>8.08704</v>
      </c>
      <c r="G70" s="22">
        <f t="shared" si="20"/>
        <v>2.08</v>
      </c>
      <c r="H70" s="33">
        <v>2000</v>
      </c>
      <c r="I70" s="33">
        <v>2140</v>
      </c>
      <c r="J70" s="33">
        <v>2100</v>
      </c>
      <c r="K70" s="21">
        <f t="shared" si="21"/>
        <v>8.08704</v>
      </c>
      <c r="L70" s="8"/>
      <c r="M70" s="8"/>
      <c r="N70" s="8"/>
      <c r="O70" s="8"/>
      <c r="P70" s="34">
        <f t="shared" si="22"/>
        <v>8.08704</v>
      </c>
    </row>
    <row r="71" spans="2:16" ht="30" x14ac:dyDescent="0.25">
      <c r="B71" s="25" t="s">
        <v>71</v>
      </c>
      <c r="C71" s="32" t="str">
        <f>C34</f>
        <v>"Флат Запись" 4.0 Техническое сопровождение за 10 дополнительных голосовых каналов записи Флат SoftSwitch в год</v>
      </c>
      <c r="D71" s="27">
        <f>D34</f>
        <v>1</v>
      </c>
      <c r="E71" s="24">
        <f>ROUND(E34*1.2,5)</f>
        <v>19.382110000000001</v>
      </c>
      <c r="F71" s="21">
        <f t="shared" si="19"/>
        <v>19.382110000000001</v>
      </c>
      <c r="G71" s="22">
        <f t="shared" si="20"/>
        <v>14.955333333333334</v>
      </c>
      <c r="H71" s="33">
        <v>14380</v>
      </c>
      <c r="I71" s="33">
        <v>15387</v>
      </c>
      <c r="J71" s="33">
        <v>15099</v>
      </c>
      <c r="K71" s="21">
        <f t="shared" si="21"/>
        <v>19.382110000000001</v>
      </c>
      <c r="L71" s="8"/>
      <c r="M71" s="8"/>
      <c r="N71" s="8"/>
      <c r="O71" s="8"/>
      <c r="P71" s="34">
        <f t="shared" si="22"/>
        <v>19.382110000000001</v>
      </c>
    </row>
    <row r="72" spans="2:16" x14ac:dyDescent="0.25">
      <c r="B72" s="25" t="s">
        <v>72</v>
      </c>
      <c r="C72" s="32" t="str">
        <f>C35</f>
        <v>"Флат Тарификация" техническое сопровождение одного порта в год</v>
      </c>
      <c r="D72" s="27">
        <f>D35</f>
        <v>1650</v>
      </c>
      <c r="E72" s="24">
        <f>ROUND(E35*1.2,5)</f>
        <v>8.0780000000000005E-2</v>
      </c>
      <c r="F72" s="21">
        <f t="shared" si="19"/>
        <v>133.28700000000001</v>
      </c>
      <c r="G72" s="22">
        <f t="shared" si="20"/>
        <v>6.2333333333333338E-2</v>
      </c>
      <c r="H72" s="33">
        <v>60</v>
      </c>
      <c r="I72" s="33">
        <v>64</v>
      </c>
      <c r="J72" s="33">
        <v>63</v>
      </c>
      <c r="K72" s="21">
        <f t="shared" si="21"/>
        <v>133.28700000000001</v>
      </c>
      <c r="L72" s="8"/>
      <c r="M72" s="8"/>
      <c r="N72" s="8"/>
      <c r="O72" s="8"/>
      <c r="P72" s="34">
        <f t="shared" si="22"/>
        <v>133.28700000000001</v>
      </c>
    </row>
    <row r="73" spans="2:16" x14ac:dyDescent="0.25">
      <c r="B73" s="35"/>
      <c r="C73" s="65" t="s">
        <v>0</v>
      </c>
      <c r="D73" s="65"/>
      <c r="E73" s="65"/>
      <c r="F73" s="36">
        <f>SUM(F63:F72)</f>
        <v>3097.2132099999999</v>
      </c>
      <c r="G73" s="36">
        <f>G72</f>
        <v>6.2333333333333338E-2</v>
      </c>
      <c r="H73" s="36">
        <f>H72</f>
        <v>60</v>
      </c>
      <c r="I73" s="36">
        <f>I72</f>
        <v>64</v>
      </c>
      <c r="J73" s="36">
        <f>J72</f>
        <v>63</v>
      </c>
      <c r="K73" s="36">
        <f>SUM(K63:K72)</f>
        <v>3097.2132099999999</v>
      </c>
      <c r="L73" s="36">
        <f>L72</f>
        <v>0</v>
      </c>
      <c r="M73" s="36">
        <f>M72</f>
        <v>0</v>
      </c>
      <c r="N73" s="36">
        <f>N72</f>
        <v>0</v>
      </c>
      <c r="O73" s="36">
        <f>O72</f>
        <v>0</v>
      </c>
      <c r="P73" s="36">
        <f>SUM(P63:P72)</f>
        <v>3097.2132099999999</v>
      </c>
    </row>
    <row r="74" spans="2:16" x14ac:dyDescent="0.25">
      <c r="B74" s="41"/>
      <c r="C74" s="66" t="s">
        <v>10</v>
      </c>
      <c r="D74" s="66"/>
      <c r="E74" s="66"/>
      <c r="F74" s="42">
        <f>SUM(F73,F61)</f>
        <v>29459.565009999998</v>
      </c>
      <c r="G74" s="43"/>
      <c r="H74" s="43"/>
      <c r="I74" s="43"/>
      <c r="J74" s="43"/>
      <c r="K74" s="44">
        <f t="shared" ref="K74:P74" si="23">K61+K73</f>
        <v>29459.565009999998</v>
      </c>
      <c r="L74" s="44">
        <f t="shared" si="23"/>
        <v>0</v>
      </c>
      <c r="M74" s="44">
        <f t="shared" si="23"/>
        <v>0</v>
      </c>
      <c r="N74" s="44">
        <f t="shared" si="23"/>
        <v>0</v>
      </c>
      <c r="O74" s="44">
        <f t="shared" si="23"/>
        <v>0</v>
      </c>
      <c r="P74" s="44">
        <f t="shared" si="23"/>
        <v>29459.565009999998</v>
      </c>
    </row>
    <row r="75" spans="2:16" x14ac:dyDescent="0.25">
      <c r="B75" s="23"/>
      <c r="C75" s="32" t="s">
        <v>37</v>
      </c>
      <c r="D75" s="45"/>
      <c r="E75" s="45"/>
      <c r="F75" s="46"/>
      <c r="G75" s="47"/>
      <c r="H75" s="47"/>
      <c r="I75" s="47"/>
      <c r="J75" s="47"/>
      <c r="K75" s="48">
        <v>1.08</v>
      </c>
      <c r="L75" s="48">
        <v>1.06</v>
      </c>
      <c r="M75" s="48">
        <v>1.07</v>
      </c>
      <c r="N75" s="48">
        <v>1.07</v>
      </c>
      <c r="O75" s="48">
        <v>1.07</v>
      </c>
    </row>
    <row r="77" spans="2:16" x14ac:dyDescent="0.25">
      <c r="C77" s="51" t="s">
        <v>38</v>
      </c>
      <c r="D77" s="28"/>
      <c r="E77" s="28"/>
      <c r="F77" s="28"/>
      <c r="G77" s="28"/>
      <c r="H77" s="28"/>
      <c r="I77" s="28"/>
      <c r="J77" s="28"/>
    </row>
    <row r="78" spans="2:16" x14ac:dyDescent="0.25">
      <c r="C78" s="51" t="s">
        <v>36</v>
      </c>
      <c r="D78" s="28"/>
      <c r="E78" s="28"/>
      <c r="F78" s="28"/>
      <c r="G78" s="28"/>
      <c r="H78" s="28"/>
      <c r="I78" s="28"/>
      <c r="J78" s="28"/>
    </row>
    <row r="79" spans="2:16" ht="15.75" thickBot="1" x14ac:dyDescent="0.3">
      <c r="C79" s="57" t="s">
        <v>107</v>
      </c>
    </row>
    <row r="80" spans="2:16" ht="30" x14ac:dyDescent="0.25">
      <c r="C80" s="52" t="s">
        <v>100</v>
      </c>
      <c r="D80" s="52" t="s">
        <v>11</v>
      </c>
      <c r="E80" s="53">
        <v>2023</v>
      </c>
      <c r="F80" s="54" t="s">
        <v>60</v>
      </c>
      <c r="G80" s="54" t="s">
        <v>61</v>
      </c>
      <c r="H80" s="54" t="s">
        <v>62</v>
      </c>
      <c r="I80" s="54" t="s">
        <v>63</v>
      </c>
      <c r="J80" s="53">
        <v>2024</v>
      </c>
      <c r="K80" s="53">
        <v>2025</v>
      </c>
      <c r="L80" s="53">
        <v>2026</v>
      </c>
      <c r="M80" s="53">
        <v>2027</v>
      </c>
      <c r="N80" s="53">
        <v>2028</v>
      </c>
    </row>
    <row r="81" spans="3:14" ht="18" x14ac:dyDescent="0.25">
      <c r="C81" s="55" t="s">
        <v>101</v>
      </c>
      <c r="D81" s="56" t="s">
        <v>12</v>
      </c>
      <c r="E81" s="49">
        <v>1.1000000000000001</v>
      </c>
      <c r="F81" s="49">
        <v>1.087</v>
      </c>
      <c r="G81" s="49">
        <v>1.042</v>
      </c>
      <c r="H81" s="49">
        <v>1.08</v>
      </c>
      <c r="I81" s="49">
        <v>1.19</v>
      </c>
      <c r="J81" s="49">
        <v>1.08</v>
      </c>
      <c r="K81" s="49">
        <v>1.06</v>
      </c>
      <c r="L81" s="49">
        <v>1.07</v>
      </c>
      <c r="M81" s="49">
        <v>1.07</v>
      </c>
      <c r="N81" s="49">
        <v>1.07</v>
      </c>
    </row>
  </sheetData>
  <mergeCells count="35">
    <mergeCell ref="C74:E74"/>
    <mergeCell ref="K41:P41"/>
    <mergeCell ref="C73:E73"/>
    <mergeCell ref="B62:P62"/>
    <mergeCell ref="F41:F43"/>
    <mergeCell ref="G41:G43"/>
    <mergeCell ref="B44:P44"/>
    <mergeCell ref="C61:E61"/>
    <mergeCell ref="H41:J41"/>
    <mergeCell ref="H42:H43"/>
    <mergeCell ref="I42:I43"/>
    <mergeCell ref="J42:J43"/>
    <mergeCell ref="K42:P42"/>
    <mergeCell ref="E41:E43"/>
    <mergeCell ref="B2:P2"/>
    <mergeCell ref="C24:E24"/>
    <mergeCell ref="C36:E36"/>
    <mergeCell ref="C37:E37"/>
    <mergeCell ref="F4:F6"/>
    <mergeCell ref="G4:G6"/>
    <mergeCell ref="H4:J4"/>
    <mergeCell ref="H5:H6"/>
    <mergeCell ref="I5:I6"/>
    <mergeCell ref="J5:J6"/>
    <mergeCell ref="B4:B6"/>
    <mergeCell ref="C4:C6"/>
    <mergeCell ref="K5:P5"/>
    <mergeCell ref="D4:D6"/>
    <mergeCell ref="E4:E6"/>
    <mergeCell ref="K4:P4"/>
    <mergeCell ref="B25:P25"/>
    <mergeCell ref="B7:P7"/>
    <mergeCell ref="B41:B43"/>
    <mergeCell ref="C41:C43"/>
    <mergeCell ref="D41:D4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10"/>
    <col min="2" max="2" width="4.7109375" style="16" customWidth="1"/>
    <col min="3" max="3" width="37.28515625" style="15" customWidth="1"/>
    <col min="4" max="4" width="14.28515625" style="10" customWidth="1"/>
    <col min="5" max="5" width="7.5703125" style="10" customWidth="1"/>
    <col min="6" max="6" width="7.42578125" style="10" customWidth="1"/>
    <col min="7" max="7" width="20.42578125" style="10" customWidth="1"/>
    <col min="8" max="8" width="29.28515625" style="10" customWidth="1"/>
    <col min="9" max="16384" width="9.140625" style="10"/>
  </cols>
  <sheetData>
    <row r="3" spans="2:8" ht="87.75" customHeight="1" x14ac:dyDescent="0.25">
      <c r="B3" s="11" t="s">
        <v>13</v>
      </c>
      <c r="C3" s="11" t="s">
        <v>14</v>
      </c>
      <c r="D3" s="11" t="s">
        <v>15</v>
      </c>
      <c r="E3" s="12" t="s">
        <v>16</v>
      </c>
      <c r="F3" s="12" t="s">
        <v>17</v>
      </c>
      <c r="G3" s="11" t="s">
        <v>18</v>
      </c>
      <c r="H3" s="11" t="s">
        <v>19</v>
      </c>
    </row>
    <row r="4" spans="2:8" ht="63" x14ac:dyDescent="0.25">
      <c r="B4" s="13">
        <v>1</v>
      </c>
      <c r="C4" s="14" t="s">
        <v>33</v>
      </c>
      <c r="D4" s="13"/>
      <c r="E4" s="13"/>
      <c r="F4" s="13"/>
      <c r="G4" s="13"/>
      <c r="H4" s="13"/>
    </row>
    <row r="5" spans="2:8" x14ac:dyDescent="0.25">
      <c r="B5" s="17">
        <f>B4+1</f>
        <v>2</v>
      </c>
      <c r="C5" s="18" t="s">
        <v>20</v>
      </c>
      <c r="D5" s="19"/>
      <c r="E5" s="19"/>
      <c r="F5" s="19"/>
      <c r="G5" s="19"/>
      <c r="H5" s="19"/>
    </row>
    <row r="6" spans="2:8" x14ac:dyDescent="0.25">
      <c r="B6" s="17">
        <f t="shared" ref="B6:B16" si="0">B5+1</f>
        <v>3</v>
      </c>
      <c r="C6" s="20" t="s">
        <v>22</v>
      </c>
      <c r="D6" s="19"/>
      <c r="E6" s="19"/>
      <c r="F6" s="19"/>
      <c r="G6" s="19"/>
      <c r="H6" s="19"/>
    </row>
    <row r="7" spans="2:8" x14ac:dyDescent="0.25">
      <c r="B7" s="17">
        <f t="shared" si="0"/>
        <v>4</v>
      </c>
      <c r="C7" s="20" t="s">
        <v>23</v>
      </c>
      <c r="D7" s="19"/>
      <c r="E7" s="19"/>
      <c r="F7" s="19"/>
      <c r="G7" s="19"/>
      <c r="H7" s="19"/>
    </row>
    <row r="8" spans="2:8" x14ac:dyDescent="0.25">
      <c r="B8" s="17">
        <f t="shared" si="0"/>
        <v>5</v>
      </c>
      <c r="C8" s="20" t="s">
        <v>24</v>
      </c>
      <c r="D8" s="19"/>
      <c r="E8" s="19"/>
      <c r="F8" s="19"/>
      <c r="G8" s="19"/>
      <c r="H8" s="19"/>
    </row>
    <row r="9" spans="2:8" x14ac:dyDescent="0.25">
      <c r="B9" s="17">
        <f t="shared" si="0"/>
        <v>6</v>
      </c>
      <c r="C9" s="20" t="s">
        <v>25</v>
      </c>
      <c r="D9" s="19"/>
      <c r="E9" s="19"/>
      <c r="F9" s="19"/>
      <c r="G9" s="19"/>
      <c r="H9" s="19"/>
    </row>
    <row r="10" spans="2:8" x14ac:dyDescent="0.25">
      <c r="B10" s="17">
        <f t="shared" si="0"/>
        <v>7</v>
      </c>
      <c r="C10" s="20" t="s">
        <v>26</v>
      </c>
      <c r="D10" s="19"/>
      <c r="E10" s="19"/>
      <c r="F10" s="19"/>
      <c r="G10" s="19"/>
      <c r="H10" s="19"/>
    </row>
    <row r="11" spans="2:8" x14ac:dyDescent="0.25">
      <c r="B11" s="17">
        <f t="shared" si="0"/>
        <v>8</v>
      </c>
      <c r="C11" s="20" t="s">
        <v>27</v>
      </c>
      <c r="D11" s="19"/>
      <c r="E11" s="19"/>
      <c r="F11" s="19"/>
      <c r="G11" s="19"/>
      <c r="H11" s="19"/>
    </row>
    <row r="12" spans="2:8" x14ac:dyDescent="0.25">
      <c r="B12" s="17">
        <f t="shared" si="0"/>
        <v>9</v>
      </c>
      <c r="C12" s="20" t="s">
        <v>28</v>
      </c>
      <c r="D12" s="19"/>
      <c r="E12" s="19"/>
      <c r="F12" s="19"/>
      <c r="G12" s="19"/>
      <c r="H12" s="19"/>
    </row>
    <row r="13" spans="2:8" x14ac:dyDescent="0.25">
      <c r="B13" s="17">
        <f t="shared" si="0"/>
        <v>10</v>
      </c>
      <c r="C13" s="20" t="s">
        <v>29</v>
      </c>
      <c r="D13" s="19"/>
      <c r="E13" s="19"/>
      <c r="F13" s="19"/>
      <c r="G13" s="19"/>
      <c r="H13" s="19"/>
    </row>
    <row r="14" spans="2:8" x14ac:dyDescent="0.25">
      <c r="B14" s="17">
        <f t="shared" si="0"/>
        <v>11</v>
      </c>
      <c r="C14" s="20" t="s">
        <v>30</v>
      </c>
      <c r="D14" s="19"/>
      <c r="E14" s="19"/>
      <c r="F14" s="19"/>
      <c r="G14" s="19"/>
      <c r="H14" s="19"/>
    </row>
    <row r="15" spans="2:8" ht="31.5" x14ac:dyDescent="0.25">
      <c r="B15" s="17">
        <f t="shared" si="0"/>
        <v>12</v>
      </c>
      <c r="C15" s="20" t="s">
        <v>31</v>
      </c>
      <c r="D15" s="19"/>
      <c r="E15" s="19"/>
      <c r="F15" s="19"/>
      <c r="G15" s="19"/>
      <c r="H15" s="19"/>
    </row>
    <row r="16" spans="2:8" ht="27" customHeight="1" x14ac:dyDescent="0.25">
      <c r="B16" s="17">
        <f t="shared" si="0"/>
        <v>13</v>
      </c>
      <c r="C16" s="18" t="s">
        <v>21</v>
      </c>
      <c r="D16" s="19"/>
      <c r="E16" s="19"/>
      <c r="F16" s="19"/>
      <c r="G16" s="19"/>
      <c r="H16" s="19"/>
    </row>
    <row r="19" spans="2:2" x14ac:dyDescent="0.25">
      <c r="B19" s="9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2023-08-22T11:44:37Z</dcterms:modified>
</cp:coreProperties>
</file>