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681CB918-EA00-47B4-B2F4-7CE806D53B20}"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M80" i="31" l="1"/>
  <c r="M70" i="31"/>
  <c r="M29" i="31"/>
  <c r="M25" i="31"/>
  <c r="M24" i="31"/>
  <c r="O24" i="31"/>
  <c r="O70" i="31"/>
  <c r="O29" i="31"/>
  <c r="AN21" i="28" l="1"/>
  <c r="AM21" i="28"/>
  <c r="AL21" i="28"/>
  <c r="AK21" i="28"/>
  <c r="AJ21" i="28"/>
  <c r="AI21" i="28"/>
  <c r="AH21" i="28"/>
  <c r="AG21" i="28"/>
  <c r="AF21" i="28"/>
  <c r="AE21" i="28"/>
  <c r="AD21" i="28"/>
  <c r="AC21" i="28"/>
  <c r="AB21" i="28"/>
  <c r="AA21" i="28"/>
  <c r="Z21" i="28"/>
  <c r="Y21" i="28"/>
  <c r="X21" i="28"/>
  <c r="W21" i="28"/>
  <c r="V21" i="28"/>
  <c r="C117" i="22" l="1"/>
  <c r="N34" i="31"/>
  <c r="M26" i="31"/>
  <c r="M21" i="31"/>
  <c r="AE80" i="31"/>
  <c r="M34" i="31" l="1"/>
  <c r="C126" i="22"/>
  <c r="C21" i="22"/>
  <c r="D30" i="31"/>
  <c r="H30" i="31" s="1"/>
  <c r="C30" i="31"/>
  <c r="G30" i="31" s="1"/>
  <c r="L68" i="31"/>
  <c r="K68" i="31"/>
  <c r="I68" i="31"/>
  <c r="L35" i="31"/>
  <c r="K35" i="31"/>
  <c r="I35" i="31"/>
  <c r="I34" i="31"/>
  <c r="L33" i="31"/>
  <c r="K33" i="31"/>
  <c r="I33" i="31"/>
  <c r="L32" i="31"/>
  <c r="K32" i="31"/>
  <c r="I32" i="31"/>
  <c r="L26" i="31"/>
  <c r="L31" i="31" s="1"/>
  <c r="K26" i="31"/>
  <c r="K31" i="31" s="1"/>
  <c r="I26" i="31"/>
  <c r="I31" i="31" s="1"/>
  <c r="L24" i="31"/>
  <c r="L21" i="31" s="1"/>
  <c r="K21" i="31"/>
  <c r="I21" i="31"/>
  <c r="F30" i="31" l="1"/>
  <c r="K34" i="31"/>
  <c r="L34" i="31"/>
  <c r="AC80" i="31" l="1"/>
  <c r="C80" i="31" s="1"/>
  <c r="AC70" i="31"/>
  <c r="C70" i="31" s="1"/>
  <c r="AC29" i="31"/>
  <c r="C29" i="31" s="1"/>
  <c r="AC25" i="31"/>
  <c r="AC24" i="31"/>
  <c r="G80" i="31" l="1"/>
  <c r="F80" i="31"/>
  <c r="G70" i="31"/>
  <c r="F70" i="31"/>
  <c r="F29" i="31"/>
  <c r="G29" i="31"/>
  <c r="AE70" i="31"/>
  <c r="AE26" i="31"/>
  <c r="M31" i="31"/>
  <c r="N31" i="31"/>
  <c r="P31" i="31"/>
  <c r="M32" i="31"/>
  <c r="N32" i="31"/>
  <c r="O32" i="31"/>
  <c r="P32" i="31"/>
  <c r="M33" i="31"/>
  <c r="N33" i="31"/>
  <c r="O33" i="31"/>
  <c r="P33" i="31"/>
  <c r="P34" i="31"/>
  <c r="M35" i="31"/>
  <c r="N35" i="31"/>
  <c r="O35" i="31"/>
  <c r="P35" i="31"/>
  <c r="P21" i="31"/>
  <c r="F47" i="16" l="1"/>
  <c r="E47" i="16"/>
  <c r="D47" i="16"/>
  <c r="C47" i="16"/>
  <c r="E35" i="31" l="1"/>
  <c r="E34" i="31"/>
  <c r="H33" i="31"/>
  <c r="G33" i="31"/>
  <c r="F33" i="31"/>
  <c r="E33" i="31"/>
  <c r="D33" i="31"/>
  <c r="C33" i="31"/>
  <c r="H32" i="31"/>
  <c r="G32" i="31"/>
  <c r="F32" i="31"/>
  <c r="E32" i="31"/>
  <c r="D32" i="31"/>
  <c r="C32" i="31"/>
  <c r="H35" i="31"/>
  <c r="G35" i="31"/>
  <c r="G34" i="31"/>
  <c r="E26" i="31"/>
  <c r="E31" i="31" s="1"/>
  <c r="G26" i="31" l="1"/>
  <c r="G31" i="31" s="1"/>
  <c r="J68" i="31" l="1"/>
  <c r="J35" i="31"/>
  <c r="AD33" i="31"/>
  <c r="AC33" i="31"/>
  <c r="J33" i="31"/>
  <c r="AD32" i="31"/>
  <c r="AC32" i="31"/>
  <c r="J32" i="31"/>
  <c r="AD30" i="31"/>
  <c r="AC30" i="31"/>
  <c r="J34" i="31"/>
  <c r="C25" i="31"/>
  <c r="C24" i="31"/>
  <c r="J24" i="31"/>
  <c r="J21" i="31" s="1"/>
  <c r="G25" i="31" l="1"/>
  <c r="G21" i="31" s="1"/>
  <c r="F25" i="31"/>
  <c r="G24" i="31"/>
  <c r="F24" i="31"/>
  <c r="F21" i="31" s="1"/>
  <c r="AC35" i="31"/>
  <c r="F35" i="31"/>
  <c r="C35" i="31"/>
  <c r="AD35" i="31"/>
  <c r="D35" i="31"/>
  <c r="J26" i="31"/>
  <c r="J31" i="31" s="1"/>
  <c r="F26" i="31"/>
  <c r="F31" i="31" s="1"/>
  <c r="F34" i="31"/>
  <c r="C34" i="31"/>
  <c r="C26" i="31"/>
  <c r="C31" i="31" s="1"/>
  <c r="C21" i="31"/>
  <c r="AC21" i="31"/>
  <c r="AC34" i="31"/>
  <c r="AC26" i="31"/>
  <c r="AC31" i="31" s="1"/>
  <c r="AE35" i="31" l="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H47" i="16" l="1"/>
  <c r="E21" i="31" l="1"/>
  <c r="AD29" i="31" l="1"/>
  <c r="D29" i="31" s="1"/>
  <c r="H29" i="31" s="1"/>
  <c r="O26" i="31"/>
  <c r="O34" i="31"/>
  <c r="O21" i="31" l="1"/>
  <c r="AD24" i="31"/>
  <c r="D24" i="31" s="1"/>
  <c r="H24" i="31" s="1"/>
  <c r="AD70" i="31"/>
  <c r="D70" i="31" s="1"/>
  <c r="H70" i="31" s="1"/>
  <c r="O31" i="31"/>
  <c r="AD26" i="31"/>
  <c r="AD31" i="31" s="1"/>
  <c r="AD34" i="31"/>
  <c r="AD25" i="31" l="1"/>
  <c r="D25" i="31" s="1"/>
  <c r="H34" i="31"/>
  <c r="H26" i="31"/>
  <c r="H31" i="31" s="1"/>
  <c r="G47" i="16"/>
  <c r="D34" i="31"/>
  <c r="D26" i="31"/>
  <c r="D31" i="31" s="1"/>
  <c r="AD21" i="31" l="1"/>
  <c r="D21" i="31"/>
  <c r="C19" i="22" s="1"/>
  <c r="H25" i="31"/>
  <c r="H21" i="31" s="1"/>
  <c r="O80" i="31" l="1"/>
  <c r="AD80" i="31" s="1"/>
  <c r="D80" i="31" s="1"/>
  <c r="H80" i="31" l="1"/>
  <c r="C118"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<sst xmlns="http://schemas.openxmlformats.org/spreadsheetml/2006/main" count="3399" uniqueCount="642">
  <si>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</si>
  <si>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</si>
  <si>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</si>
  <si>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</si>
  <si>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</si>
  <si>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</si>
  <si>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</si>
  <si>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</si>
  <si>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</si>
  <si>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</si>
  <si>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</si>
  <si>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</si>
  <si>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</si>
  <si>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</si>
  <si>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</si>
  <si>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</si>
  <si>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</si>
  <si>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</si>
  <si>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</si>
  <si>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</si>
  <si>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</si>
  <si>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</si>
  <si>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</si>
  <si>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</si>
  <si>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</si>
  <si>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</si>
  <si>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</si>
  <si>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</si>
  <si>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</si>
  <si>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</si>
  <si>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</si>
  <si>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</si>
  <si>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</si>
  <si>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</si>
  <si>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</si>
  <si>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</si>
  <si>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</si>
  <si>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</si>
  <si>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</si>
  <si>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</si>
  <si>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</si>
  <si>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</si>
  <si>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</si>
  <si>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</si>
  <si>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</si>
  <si>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</si>
  <si>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</si>
  <si>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</si>
  <si>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</si>
  <si>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</si>
  <si>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</si>
  <si>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</si>
  <si>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</si>
  <si>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</si>
  <si>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</si>
  <si>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</si>
  <si>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</si>
  <si>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</si>
  <si>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</si>
  <si>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</si>
  <si>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</si>
  <si>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</si>
  <si>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</si>
  <si>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</si>
  <si>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</si>
  <si>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</si>
  <si>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</si>
  <si>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</si>
  <si>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</si>
  <si>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</si>
  <si>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</si>
  <si>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</si>
  <si>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</si>
  <si>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</si>
  <si>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</si>
  <si>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</si>
  <si>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</si>
  <si>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</si>
  <si>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</si>
  <si>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</si>
  <si>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</si>
  <si>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</si>
  <si>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</si>
  <si>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</si>
  <si>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</si>
  <si>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</si>
  <si>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</si>
  <si>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</si>
  <si>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</si>
  <si>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</si>
  <si>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</si>
  <si>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</si>
  <si>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</si>
  <si>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</si>
  <si>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</si>
  <si>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</si>
  <si>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</si>
  <si>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</si>
  <si>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</si>
  <si>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</si>
  <si>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</si>
  <si>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</si>
  <si>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</si>
  <si>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</si>
  <si>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</si>
  <si>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</si>
  <si>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</si>
  <si>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</si>
  <si>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</si>
  <si>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</si>
  <si>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</si>
  <si>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</si>
  <si>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</si>
  <si>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</si>
  <si>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</si>
  <si>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</si>
  <si>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</si>
  <si>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</si>
  <si>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</si>
  <si>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</si>
  <si>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</si>
  <si>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</si>
  <si>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</si>
  <si>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</si>
  <si>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</si>
  <si>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</si>
  <si>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</si>
  <si>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</si>
  <si>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</si>
  <si>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</si>
  <si>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</si>
  <si>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</si>
  <si>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</si>
  <si>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</si>
  <si>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</si>
  <si>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</si>
  <si>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</si>
  <si>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</si>
  <si>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</si>
  <si>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</si>
  <si>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</si>
  <si>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</si>
  <si>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</si>
  <si>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</si>
  <si>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</si>
  <si>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</si>
  <si>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</si>
  <si>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</si>
  <si>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</si>
  <si>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</si>
  <si>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</si>
  <si>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</si>
  <si>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</si>
  <si>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</si>
  <si>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</si>
  <si>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</si>
  <si>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</si>
  <si>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</si>
  <si>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</si>
  <si>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</si>
  <si>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</si>
  <si>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</si>
  <si>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</si>
  <si>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</si>
  <si>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</si>
  <si>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</si>
  <si>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</si>
  <si>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</si>
  <si>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</si>
  <si>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</si>
  <si>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</si>
  <si>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</si>
  <si>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</si>
  <si>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</si>
  <si>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</si>
  <si>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</si>
  <si>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</si>
  <si>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</si>
  <si>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</si>
  <si>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</si>
  <si>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</si>
  <si>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</si>
  <si>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</si>
  <si>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</si>
  <si>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</si>
  <si>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</si>
  <si>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</si>
  <si>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</si>
  <si>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</si>
  <si>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</si>
  <si>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</si>
  <si>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</si>
  <si>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</si>
  <si>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</si>
  <si>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</si>
  <si>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</si>
  <si>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</si>
  <si>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</si>
  <si>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</si>
  <si>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</si>
  <si>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</si>
  <si>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</si>
  <si>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</si>
  <si>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</si>
  <si>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</si>
  <si>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</si>
  <si>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</si>
  <si>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</si>
  <si>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</si>
  <si>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</si>
  <si>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</si>
  <si>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</si>
  <si>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</si>
  <si>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</si>
  <si>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</si>
  <si>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</si>
  <si>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</si>
  <si>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</si>
  <si>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</si>
  <si>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</si>
  <si>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</si>
  <si>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</si>
  <si>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</si>
  <si>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</si>
  <si>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</si>
  <si>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</si>
  <si>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</si>
  <si>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</si>
  <si>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</si>
  <si>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</si>
  <si>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</si>
  <si>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</si>
  <si>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</si>
  <si>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</si>
  <si>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</si>
  <si>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</si>
  <si>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</si>
  <si>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</si>
  <si>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</si>
  <si>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</si>
  <si>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</si>
  <si>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</si>
  <si>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</si>
  <si>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</si>
  <si>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</si>
  <si>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</si>
  <si>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</si>
  <si>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</si>
  <si>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</si>
  <si>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</si>
  <si>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</si>
  <si>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</si>
  <si>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</si>
  <si>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</si>
  <si>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</si>
  <si>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</si>
  <si>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</si>
  <si>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</si>
  <si>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</si>
  <si>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</si>
  <si>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</si>
  <si>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</si>
  <si>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</si>
  <si>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</si>
  <si>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</si>
  <si>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</si>
  <si>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</si>
  <si>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</si>
  <si>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</si>
  <si>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</si>
  <si>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</si>
  <si>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</si>
  <si>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</si>
  <si>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</si>
  <si>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</si>
  <si>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</si>
  <si>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</si>
  <si>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</si>
  <si>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</si>
  <si>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</si>
  <si>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</si>
  <si>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</si>
  <si>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</si>
  <si>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</si>
  <si>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</si>
  <si>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</si>
  <si>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</si>
  <si>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</si>
  <si>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</si>
  <si>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</si>
  <si>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</si>
  <si>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</si>
  <si>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</si>
  <si>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</si>
  <si>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</si>
  <si>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</si>
  <si>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</si>
  <si>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</si>
  <si>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</si>
  <si>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</si>
  <si>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</si>
  <si>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</si>
  <si>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</si>
  <si>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</si>
  <si>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</si>
  <si>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</si>
  <si>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</si>
  <si>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</si>
  <si>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</si>
  <si>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</si>
  <si>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</si>
  <si>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</si>
  <si>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</si>
  <si>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</si>
  <si>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</si>
  <si>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</si>
  <si>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</si>
  <si>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</si>
  <si>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</si>
  <si>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</si>
  <si>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</si>
  <si>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</si>
  <si>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</si>
  <si>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</si>
  <si>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</si>
  <si>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</si>
  <si>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</si>
  <si>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</si>
  <si>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</si>
  <si>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</si>
  <si>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</si>
  <si>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</si>
  <si>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</si>
  <si>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</si>
  <si>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</si>
  <si>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</si>
  <si>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</si>
  <si>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</si>
  <si>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</si>
  <si>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</si>
  <si>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</si>
  <si>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</si>
  <si>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</si>
  <si>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</si>
  <si>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</si>
  <si>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</si>
  <si>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</si>
  <si>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</si>
  <si>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</si>
  <si>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</si>
  <si>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</si>
  <si>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</si>
  <si>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</si>
  <si>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</si>
  <si>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</si>
  <si>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</si>
  <si>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</si>
  <si>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</si>
  <si>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</si>
  <si>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</si>
  <si>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</si>
  <si>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</si>
  <si>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</si>
  <si>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</si>
  <si>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</si>
  <si>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</si>
  <si>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</si>
  <si>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</si>
  <si>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</si>
  <si>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</si>
  <si>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</si>
  <si>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</si>
  <si>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</si>
  <si>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</si>
  <si>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</si>
  <si>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</si>
  <si>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</si>
  <si>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</si>
  <si>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</si>
  <si>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</si>
  <si>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</si>
  <si>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</si>
  <si>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</si>
  <si>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</si>
  <si>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</si>
  <si>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</si>
  <si>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</si>
  <si>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</si>
  <si>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</si>
  <si>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</si>
  <si>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</si>
  <si>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</si>
  <si>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</si>
  <si>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</si>
  <si>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</si>
  <si>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</si>
  <si>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</si>
  <si>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</si>
  <si>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</si>
  <si>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</si>
  <si>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</si>
  <si>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</si>
  <si>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</si>
  <si>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</si>
  <si>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</si>
  <si>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</si>
  <si>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</si>
  <si>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</si>
  <si>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</si>
  <si>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</si>
  <si>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</si>
  <si>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</si>
  <si>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</si>
  <si>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</si>
  <si>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</si>
  <si>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</si>
  <si>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</si>
  <si>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</si>
  <si>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</si>
  <si>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</si>
  <si>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</si>
  <si>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</si>
  <si>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</si>
  <si>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</si>
  <si>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</si>
  <si>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</si>
  <si>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</si>
  <si>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</si>
  <si>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</si>
  <si>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</si>
  <si>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</si>
  <si>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</si>
  <si>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</si>
  <si>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</si>
  <si>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</si>
  <si>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</si>
  <si>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</si>
  <si>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</si>
  <si>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</si>
  <si>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</si>
  <si>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</si>
  <si>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</si>
  <si>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</si>
  <si>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</si>
  <si>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</si>
  <si>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</si>
  <si>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</si>
  <si>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</si>
  <si>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</si>
  <si>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</si>
  <si>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</si>
  <si>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</si>
  <si>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</si>
  <si>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</si>
  <si>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</si>
  <si>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</si>
  <si>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</si>
  <si>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</si>
  <si>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</si>
  <si>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</si>
  <si>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</si>
  <si>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</si>
  <si>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</si>
  <si>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</si>
  <si>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</si>
  <si>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</si>
  <si>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</si>
  <si>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</si>
  <si>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</si>
  <si>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</si>
  <si>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</si>
  <si>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</si>
  <si>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</si>
  <si>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</si>
  <si>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</si>
  <si>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</si>
  <si>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</si>
  <si>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</si>
  <si>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</si>
  <si>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</si>
  <si>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</si>
  <si>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</si>
  <si>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</si>
  <si>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</si>
  <si>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</si>
  <si>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</si>
  <si>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</si>
  <si>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</si>
  <si>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</si>
  <si>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</si>
  <si>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</si>
  <si>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</si>
  <si>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</si>
  <si>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</si>
  <si>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</si>
  <si>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</si>
  <si>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</si>
  <si>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</si>
  <si>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</si>
  <si>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</si>
  <si>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</si>
  <si>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</si>
  <si>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</si>
  <si>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</si>
  <si>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</si>
  <si>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</si>
  <si>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</si>
  <si>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</si>
  <si>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</si>
  <si>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</si>
  <si>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</si>
  <si>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</si>
  <si>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</si>
  <si>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</si>
  <si>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</si>
  <si>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</si>
  <si>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</si>
  <si>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</si>
  <si>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</si>
  <si>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</si>
  <si>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</si>
  <si>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</si>
  <si>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</si>
  <si>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</si>
  <si>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</si>
  <si>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</si>
  <si>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</si>
  <si>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</si>
  <si>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</si>
  <si>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</si>
  <si>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</si>
  <si>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</si>
  <si>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</si>
  <si>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</si>
  <si>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</si>
  <si>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</si>
  <si>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</si>
  <si>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</si>
  <si>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</si>
  <si>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</si>
  <si>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</si>
  <si>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</si>
  <si>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</si>
  <si>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</si>
  <si>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</si>
  <si>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</si>
  <si>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</si>
  <si>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</si>
  <si>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</si>
  <si>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</si>
  <si>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</si>
  <si>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</si>
  <si>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</si>
  <si>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</si>
  <si>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</si>
  <si>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</si>
  <si>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</si>
  <si>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</si>
  <si>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</si>
  <si>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</si>
  <si>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</si>
  <si>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</si>
  <si>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</si>
  <si>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</si>
  <si>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</si>
  <si>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</si>
  <si>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</si>
  <si>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</si>
  <si>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</si>
  <si>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</si>
  <si>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</si>
  <si>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</si>
  <si>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</si>
  <si>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</si>
  <si>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</si>
  <si>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</si>
  <si>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</si>
  <si>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</si>
  <si>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</si>
  <si>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</si>
  <si>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</si>
  <si>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</si>
  <si>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</si>
  <si>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</si>
  <si>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</si>
  <si>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</si>
  <si>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</si>
  <si>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</si>
  <si>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</si>
  <si>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</si>
  <si>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</si>
  <si>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</si>
  <si>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</si>
  <si>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</si>
  <si>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</si>
  <si>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</si>
  <si>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</si>
  <si>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</si>
  <si>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</si>
  <si>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</si>
  <si>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</si>
  <si>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</si>
  <si>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</si>
  <si>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</si>
  <si>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</si>
  <si>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</si>
  <si>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</si>
  <si>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</si>
  <si>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</si>
  <si>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</si>
  <si>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</si>
  <si>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</si>
  <si>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</si>
  <si>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</si>
  <si>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</si>
  <si>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</si>
  <si>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</si>
  <si>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</si>
  <si>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</si>
  <si>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</si>
  <si>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</si>
  <si>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</si>
  <si>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</si>
  <si>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</si>
  <si>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</si>
  <si>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не требуется</t>
  </si>
  <si>
    <t>Уточнение ценовых параметров</t>
  </si>
  <si>
    <t>распоряжение</t>
  </si>
  <si>
    <t>O_15.01.0456</t>
  </si>
  <si>
    <t>Приобретение серверного оборудования и комплектующих, 16 шт. ОС</t>
  </si>
  <si>
    <t>Целью проекта является обеспечение вычислительных мощностей для новых информационных систем, а также замена оборудования, выработавшего свой ресурс на новое, обладающее необходимым быстродействием и отказоустойчивостью в соответствии с Методикой МТ-185-1</t>
  </si>
  <si>
    <t>Обновление парка вычислительной техники</t>
  </si>
  <si>
    <t>этапы отсутствуют</t>
  </si>
  <si>
    <t>К моменту реализации проекта, перечисленное ниже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	СХД промышленной фермы виртуализации в ЦО V5030E с полками расширения (серийные № 781VD46, 781RN69, 781RT93,781RT90 (2020 г.). Полезный объем составляет - 110ТБ.
•	СХД промышленной фермы виртуализации в ДЦ V5030 с полками расширения (серийные № 781M837, 781DL63, 781L556, 781Z465 (2016-2017 г.). Полезный объем составляет - 62ТБ.
Серверы фермы виртуализации АО «ПСК» импортного производства (Lenovo SR630), находящиеся в Датацентре (9 шт., серийные №№ J303X6NG, J303X6NF, J303X6ND, J303X6NC, J303X6NH, J303X6NK, J303X6NL, J303X6NE, J303X9WR), закуплены в 2021г. и планируются к замене, с учетом следующего:
- срок фактической поставки ожидается не ранее 4 кв. 2025 года, также нужен запас времени на запуск и перенос, соответственно вывод старого оборудования состоится не ранее 2026г.;
- растут риски работы импортного оборудования в промышленных средах в связи с отсутствием поддержки, продолжение эксплуатации сопряжено с рисками, и требует, как минимум, наличия ЗИП, закупки и оперативные поставки которого также затруднены;
- требуется соблюдение целевых ориентиров в части импортозамещения;
- выводимые из промышленных контуров сервера планируется продолжать использовать в тестовых средах до полного износа/выхода из строя. В настоящее время в тестовых контурах продолжает работать серверное оборудование, введенное в 2012-2013гг., характеристики и состояние которого уже не позволяют продолжать его эксплуатацию. При этом имеет место дефицит мощностей в тестовых средах, с учетом процессов импортозамещения ПО (нужны стенды для его тестирования).
Данные о датах ввода заменяемого оборудования и сроках полезного использования приведены в отдельном файле «инв. номера и даты ввода».
Ресурсы выводимых из эксплуатации 9-ти устаревших серверов: 864 ядер (с учетом Hyper-threading,), 5120 Гб оперативной памяти.
Ресурсы 9-ти новых серверов в стандартной конфигурации (с учетом запаса на отказоустойчивость): 1008 ядер, 9126 Гб памяти.
Для обеспечения масштабируемости и осуществления перехода на импортозамещенные конфигурации информационных систем, требуются дополнительные вычислительные мощности и ресурсы СХД для информационных систем АО «ЕИРЦ СПб»:
-АИС Город. Система начислений
-АИС Город. Платежная система
-АИС Город.РИАС СПб (ПЭС)
-1С ДО
-1С Бухгалтерия
-КриптоПро УЦ</t>
  </si>
  <si>
    <t>В качестве СХД промышленной фермы виртуализации в ЦО предлагается СХД F+ tech FPD-R-13-DS-4212 c дисками SSD общим полезным объемом (с учетом RAID6 и учетом ежегодного прироста объема данных 10%) не менее - 200 ТБ. Продукция содержится в Реестре отечественного радиоэлектронного оборудования.
В качестве СХД промышленной фермы виртуализации в ДЦ предлагается СХД F+ tech FPD-R-13-DS-4212 с дисками SSD общим полезным объемом (с учетом RAID6 и учетом ежегодного прироста объема данных 10%) не менее- 100 ТБ. Продукция содержится в Реестре отечественного радиоэлектронного оборудования.
В качестве СХД для ИС ЕИРЦ в ДЦ предлагается приобрести отдельную (не задействованную в контуре систем ПСК) СХД СХД F+ tech FPD-R-13-DS-4212 с дисками SSD общим полезным объемом (с учетом RAID6) не менее- 100 ТБ. Продукция содержится в Реестре отечественного радиоэлектронного оборудования.
С учётом требований информационных систем к производительности и надежности, принято решение о приобретении 13-ти серверов виртуализации.
К закупке предполагаются серверы на базе Сервер F+ tech FPD-R-13-SP-221233 в конфигурации: 2xIntel Xeon Platinum 8358P 32C 2.60GHz, 16x64GB DDR4-3200 ECC RDIMM, 2x240GB 2.5" 1.3DWPD SATA (Rear), 5 лет гарантия NBD. Продукция содержится в Реестре отечественного радиоэлектронного оборудования. 
Для более эффективного использования оборудования предлагается рассматривать в качестве «стандартного» сервер с 1024Gb ОЗУ, поскольку требования ИС к ОЗУ постепенно растут, количество ядер в новых процессорах также увеличивается, сервера с 512Gb приобретать уже нецелесообразно, т.к. в фермах в перспективе может появиться дефицит ОЗУ при достаточном количестве ядер.</t>
  </si>
  <si>
    <t>Сервер F+ tech FPD-R-13-SP-221233 ( 2U 12x3.5" HDD platform, 2xIntel Xeon Platinum 8358P 32C 2.60GHz, 16x64GB DDR4-3200 ECC RDIMM, 2x240GB 2.5" 1.3DWPD SATA (Rear), 1xПлата коммутатора PCI-e ТЦРБ.469555.012, 1xQLogic FC-HBA 32Gb 2xSFP+, 1xIntel X710 4x10G SFP+, 1xIntel X710-T4 4x10G RJ45, 2x10GBase-T, 2x1200W PS, Rail kit, Стандарт 5лет - 13 шт.;
СХД F+ tech FPD-R-13-DS-4212 ( 4U 24x3.5" HDD platform, 4xIntel Xeon Gold 5318Y 24C 2.10GHz, 24x32GB DDR4-3200 ECC RDIMM, 2xHBA 9400-8i8e, 4x240GB 2.5" 1.3DWPD SATA SSD, 4x960GB 2.5" 1DWPD WRITE SSD, 20x7680GB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22x7680GB 2.5" 1DWPD SAS SSD, 2x550W PS, Rail kit, C768,C2W1920,SSD315,DD,COMP,ASREP,FCP,iSCSI,SMB,NFS, RAID,SNAP,CLONE,ThinPR,SS5, NPO)  - 1 шт.
СХД F+ tech FPD-R-13-DS-4212 ( 4U 24x3.5" HDD platform, 4xIntel Xeon Gold 5318Y 24C 2.10GHz, 24x32GB DDR4-3200 ECC RDIMM, 2xHBA 9400-8i8e, 4x240GB 2.5" 1.3DWPD SATA SSD, 4x960GB 2.5" 1DWPD WRITE SSD, 10x7680GB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12x7680GB 2.5" 1DWPD SAS SSD, 2x550W PS, Rail kit, C768,C2W1920,SSD165,DD,COMP,ASREP,FCP,iSCSI,SMB,NFS, RAID,SNAP,CLONE,ThinPR,SS5, NPO) - 2 шт.</t>
  </si>
  <si>
    <t>Сервер F+ tech FPD-R-13-SP-221233 ( 2U 12x3.5" HDD platform, 2xIntel Xeon Platinum 8358P 32C 2.60GHz, 16x64GB DDR4-3200 ECC RDIMM, 2x240GB 2.5" 1.3DWPD SATA (Rear), 1xПлата коммутатора PCI-e ТЦРБ.469555.012, 1xQLogic FC-HBA 32Gb 2xSFP+, 1xIntel X710 4x10G SFP+, 1xIntel X710-T4 4x10G RJ45, 2x10GBase-T, 2x1200W PS, Rail kit, Стандарт 5лет - 3 340 823 руб.;
СХД F+ tech FPD-R-13-DS-4212 ( 4U 24x3.5" HDD platform, 4xIntel Xeon Gold 5318Y 24C 2.10GHz, 24x32GB DDR4-3200 ECC RDIMM, 2xHBA 9400-8i8e, 4x240GB 2.5" 1.3DWPD SATA SSD, 4x960GB 2.5" 1DWPD WRITE SSD, 20x7680GB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22x7680GB 2.5" 1DWPD SAS SSD, 2x550W PS, Rail kit, C768,C2W1920,SSD315,DD,COMP,ASREP,FCP,iSCSI,SMB,NFS, RAID,SNAP,CLONE,ThinPR,SS5, NPO)  - 41 178 639 руб.;
СХД F+ tech FPD-R-13-DS-4212 ( 4U 24x3.5" HDD platform, 4xIntel Xeon Gold 5318Y 24C 2.10GHz, 24x32GB DDR4-3200 ECC RDIMM, 2xHBA 9400-8i8e, 4x240GB 2.5" 1.3DWPD SATA SSD, 4x960GB 2.5" 1DWPD WRITE SSD, 10x7680GB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12x7680GB 2.5" 1DWPD SAS SSD, 2x550W PS, Rail kit, C768,C2W1920,SSD165,DD,COMP,ASREP,FCP,iSCSI,SMB,NFS, RAID,SNAP,CLONE,ThinPR,SS5, NPO) - 27 712 583 руб.</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</si>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</sst>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2">
          <cell r="D12" t="str">
            <v>нд</v>
          </cell>
          <cell r="E12" t="str">
            <v>850.25.00342</v>
          </cell>
          <cell r="F12" t="str">
            <v>нд</v>
          </cell>
          <cell r="G12" t="str">
            <v>Петербургская сбытовая компания</v>
          </cell>
          <cell r="H12" t="str">
            <v>Серверное оборудование</v>
          </cell>
          <cell r="I12">
            <v>140.034504</v>
          </cell>
          <cell r="J12">
            <v>28.0069008</v>
          </cell>
          <cell r="K12" t="str">
            <v>Коммерческое предложение от 08.08.2024 № ИСХ-БК-240808/-17 (КП Серверное оборудование 2025.docx)</v>
          </cell>
          <cell r="L12" t="str">
            <v>ТБР</v>
          </cell>
          <cell r="M12" t="str">
            <v>26.20</v>
          </cell>
          <cell r="N12" t="str">
            <v>Закупка у единственного поставщика</v>
          </cell>
          <cell r="O12" t="str">
            <v>нд</v>
          </cell>
          <cell r="P12" t="str">
            <v>нет</v>
          </cell>
          <cell r="Q12" t="str">
            <v>нд</v>
          </cell>
          <cell r="R12" t="str">
            <v>нд</v>
          </cell>
          <cell r="S12" t="str">
            <v>нд</v>
          </cell>
          <cell r="T12" t="str">
            <v>нд</v>
          </cell>
          <cell r="U12" t="str">
            <v>да</v>
          </cell>
          <cell r="V12"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K_15.01.0264</v>
          </cell>
        </row>
      </sheetData>
      <sheetData sheetId="1">
        <row r="18">
          <cell r="C18" t="str">
            <v>Обновление парка вычислительной техники</v>
          </cell>
        </row>
      </sheetData>
      <sheetData sheetId="2"/>
      <sheetData sheetId="3">
        <row r="21">
          <cell r="D21">
            <v>101.37101384109322</v>
          </cell>
        </row>
      </sheetData>
      <sheetData sheetId="4">
        <row r="22">
          <cell r="N22" t="str">
            <v>Серверное оборудование</v>
          </cell>
        </row>
      </sheetData>
      <sheetData sheetId="5">
        <row r="18">
          <cell r="B18" t="str">
            <v>Санкт-Петербург</v>
          </cell>
        </row>
        <row r="67">
          <cell r="B67" t="str">
            <v>нет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9">
          <cell r="L39">
            <v>37537.564623222162</v>
          </cell>
          <cell r="X39">
            <v>31281.303852685131</v>
          </cell>
          <cell r="AJ39">
            <v>31281.303852685131</v>
          </cell>
          <cell r="AK39">
            <v>16</v>
          </cell>
        </row>
      </sheetData>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81">
          <cell r="S81">
            <v>32.250710726616482</v>
          </cell>
          <cell r="T81" t="str">
            <v>нд</v>
          </cell>
        </row>
      </sheetData>
      <sheetData sheetId="1">
        <row r="81">
          <cell r="O81">
            <v>26.875592644485121</v>
          </cell>
        </row>
      </sheetData>
      <sheetData sheetId="2"/>
      <sheetData sheetId="3">
        <row r="81">
          <cell r="I81">
            <v>26.875592644485121</v>
          </cell>
          <cell r="J81">
            <v>2</v>
          </cell>
        </row>
      </sheetData>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E22" sqref="E22"/>
    </sheetView>
  </sheetViews>
  <sheetFormatPr defaultColWidth="9.140625" defaultRowHeight="15" x14ac:dyDescent="0.25"/>
  <cols>
    <col min="1" max="1" width="7.7109375" style="69" customWidth="1"/>
    <col min="2" max="2" width="61.7109375" style="69" customWidth="1"/>
    <col min="3" max="3" width="56.5703125" style="69" customWidth="1"/>
    <col min="4" max="4" width="19.28515625" style="69" customWidth="1"/>
    <col min="5" max="5" width="30.42578125" style="69" customWidth="1"/>
    <col min="6" max="6" width="76.7109375" style="69" customWidth="1"/>
    <col min="7" max="16384" width="9.140625" style="69"/>
  </cols>
  <sheetData>
    <row r="1" spans="1:6" ht="15.75" x14ac:dyDescent="0.25">
      <c r="A1" s="248" t="s">
        <v>429</v>
      </c>
      <c r="B1" s="248"/>
      <c r="C1" s="248"/>
      <c r="D1" s="88"/>
      <c r="E1" s="88"/>
      <c r="F1" s="88"/>
    </row>
    <row r="2" spans="1:6" ht="20.25" x14ac:dyDescent="0.25">
      <c r="A2" s="249" t="s">
        <v>413</v>
      </c>
      <c r="B2" s="249"/>
      <c r="C2" s="249"/>
      <c r="D2" s="88"/>
      <c r="E2" s="88"/>
      <c r="F2" s="88"/>
    </row>
    <row r="3" spans="1:6" ht="18.75" x14ac:dyDescent="0.25">
      <c r="A3" s="250"/>
      <c r="B3" s="250"/>
      <c r="C3" s="250"/>
      <c r="D3" s="88"/>
      <c r="E3" s="88"/>
      <c r="F3" s="88"/>
    </row>
    <row r="4" spans="1:6" x14ac:dyDescent="0.25">
      <c r="A4" s="251" t="s">
        <v>439</v>
      </c>
      <c r="B4" s="251"/>
      <c r="C4" s="251"/>
      <c r="D4" s="88"/>
      <c r="E4" s="88"/>
      <c r="F4" s="88"/>
    </row>
    <row r="5" spans="1:6" ht="15.75" x14ac:dyDescent="0.25">
      <c r="A5" s="252" t="s">
        <v>414</v>
      </c>
      <c r="B5" s="252"/>
      <c r="C5" s="252"/>
      <c r="D5" s="88"/>
      <c r="E5" s="88"/>
      <c r="F5" s="88"/>
    </row>
    <row r="6" spans="1:6" ht="15.75" x14ac:dyDescent="0.25">
      <c r="A6" s="245"/>
      <c r="B6" s="245"/>
      <c r="C6" s="245"/>
      <c r="D6" s="88"/>
      <c r="E6" s="88"/>
      <c r="F6" s="88"/>
    </row>
    <row r="7" spans="1:6" ht="15.75" x14ac:dyDescent="0.25">
      <c r="A7" s="247">
        <v>7841322249</v>
      </c>
      <c r="B7" s="247"/>
      <c r="C7" s="247"/>
      <c r="D7" s="88"/>
      <c r="E7" s="88"/>
      <c r="F7" s="88"/>
    </row>
    <row r="8" spans="1:6" ht="15.75" x14ac:dyDescent="0.25">
      <c r="A8" s="245" t="s">
        <v>418</v>
      </c>
      <c r="B8" s="245"/>
      <c r="C8" s="245"/>
      <c r="D8" s="88"/>
      <c r="E8" s="88"/>
      <c r="F8" s="88"/>
    </row>
    <row r="9" spans="1:6" ht="15.75" x14ac:dyDescent="0.25">
      <c r="A9" s="86"/>
      <c r="B9" s="86"/>
      <c r="C9" s="86"/>
      <c r="D9" s="88"/>
      <c r="E9" s="88"/>
      <c r="F9" s="88"/>
    </row>
    <row r="10" spans="1:6" ht="18.75" x14ac:dyDescent="0.25">
      <c r="A10" s="244" t="s">
        <v>419</v>
      </c>
      <c r="B10" s="244"/>
      <c r="C10" s="244"/>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628</v>
      </c>
      <c r="D13" s="88"/>
      <c r="E13" s="88"/>
      <c r="F13" s="88"/>
    </row>
    <row r="14" spans="1:6" ht="31.5" x14ac:dyDescent="0.25">
      <c r="A14" s="83">
        <v>2</v>
      </c>
      <c r="B14" s="84" t="s">
        <v>421</v>
      </c>
      <c r="C14" s="1" t="s">
        <v>629</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46" t="s">
        <v>427</v>
      </c>
      <c r="B20" s="246"/>
      <c r="C20" s="246"/>
      <c r="D20" s="246"/>
      <c r="E20" s="246"/>
      <c r="F20" s="246"/>
    </row>
    <row r="21" spans="1:6" ht="47.25" x14ac:dyDescent="0.25">
      <c r="A21" s="85" t="s">
        <v>96</v>
      </c>
      <c r="B21" s="85" t="s">
        <v>430</v>
      </c>
      <c r="C21" s="85" t="s">
        <v>431</v>
      </c>
      <c r="D21" s="85" t="s">
        <v>428</v>
      </c>
      <c r="E21" s="85" t="s">
        <v>425</v>
      </c>
      <c r="F21" s="85" t="s">
        <v>426</v>
      </c>
    </row>
    <row r="22" spans="1:6" ht="63" x14ac:dyDescent="0.25">
      <c r="A22" s="225">
        <v>1</v>
      </c>
      <c r="B22" s="225" t="s">
        <v>627</v>
      </c>
      <c r="C22" s="424" t="s">
        <v>637</v>
      </c>
      <c r="D22" s="226">
        <v>45625</v>
      </c>
      <c r="E22" s="227" t="s">
        <v>638</v>
      </c>
      <c r="F22" s="228" t="s">
        <v>639</v>
      </c>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12" priority="41">
      <formula>ISBLANK($A$4)</formula>
    </cfRule>
  </conditionalFormatting>
  <conditionalFormatting sqref="A7:C7">
    <cfRule type="expression" dxfId="111" priority="35">
      <formula>ISBLANK($A$7)</formula>
    </cfRule>
  </conditionalFormatting>
  <conditionalFormatting sqref="C13:C15">
    <cfRule type="expression" dxfId="110" priority="34">
      <formula>ISBLANK(C13)</formula>
    </cfRule>
  </conditionalFormatting>
  <conditionalFormatting sqref="C16:C17">
    <cfRule type="expression" dxfId="109" priority="3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08" priority="29">
      <formula>CELL("защита",A1)</formula>
    </cfRule>
  </conditionalFormatting>
  <conditionalFormatting sqref="A24:F1048576">
    <cfRule type="expression" dxfId="107" priority="30">
      <formula>ISBLANK(A24)</formula>
    </cfRule>
  </conditionalFormatting>
  <conditionalFormatting sqref="B23:C23">
    <cfRule type="expression" dxfId="106" priority="17">
      <formula>CELL("защита",B23)</formula>
    </cfRule>
  </conditionalFormatting>
  <conditionalFormatting sqref="B23:C23">
    <cfRule type="expression" dxfId="105" priority="18">
      <formula>ISBLANK(B23)</formula>
    </cfRule>
  </conditionalFormatting>
  <conditionalFormatting sqref="D23:F23">
    <cfRule type="expression" dxfId="104" priority="15">
      <formula>CELL("защита",D23)</formula>
    </cfRule>
  </conditionalFormatting>
  <conditionalFormatting sqref="D23:F23">
    <cfRule type="expression" dxfId="103" priority="16">
      <formula>ISBLANK(D23)</formula>
    </cfRule>
  </conditionalFormatting>
  <conditionalFormatting sqref="A23">
    <cfRule type="expression" dxfId="102" priority="20">
      <formula>ISBLANK(A23)</formula>
    </cfRule>
  </conditionalFormatting>
  <conditionalFormatting sqref="A23">
    <cfRule type="expression" dxfId="101" priority="19">
      <formula>CELL("защита",A23)</formula>
    </cfRule>
  </conditionalFormatting>
  <conditionalFormatting sqref="A22:B22">
    <cfRule type="expression" dxfId="3" priority="3">
      <formula>CELL("защита",A22)</formula>
    </cfRule>
  </conditionalFormatting>
  <conditionalFormatting sqref="A22:B22">
    <cfRule type="expression" dxfId="2" priority="4">
      <formula>ISBLANK(A22)</formula>
    </cfRule>
  </conditionalFormatting>
  <conditionalFormatting sqref="C22:F22">
    <cfRule type="expression" dxfId="1" priority="1">
      <formula>CELL("защита",C22)</formula>
    </cfRule>
  </conditionalFormatting>
  <conditionalFormatting sqref="C22:F22">
    <cfRule type="expression" dxfId="0"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7"/>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row>
    <row r="7" spans="1:37" s="54" customFormat="1" ht="18.75" customHeight="1"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278" t="s">
        <v>245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row>
    <row r="17" spans="1:131" ht="85.5" customHeight="1" x14ac:dyDescent="0.25">
      <c r="A17" s="279" t="s">
        <v>96</v>
      </c>
      <c r="B17" s="291" t="s">
        <v>150</v>
      </c>
      <c r="C17" s="292"/>
      <c r="D17" s="295" t="s">
        <v>156</v>
      </c>
      <c r="E17" s="295"/>
      <c r="F17" s="295"/>
      <c r="G17" s="295"/>
      <c r="H17" s="295"/>
      <c r="I17" s="282" t="s">
        <v>151</v>
      </c>
      <c r="J17" s="282" t="s">
        <v>35</v>
      </c>
      <c r="K17" s="291" t="s">
        <v>106</v>
      </c>
      <c r="L17" s="292"/>
      <c r="M17" s="291" t="s">
        <v>104</v>
      </c>
      <c r="N17" s="292"/>
      <c r="O17" s="291" t="s">
        <v>34</v>
      </c>
      <c r="P17" s="292"/>
      <c r="Q17" s="295" t="s">
        <v>33</v>
      </c>
      <c r="R17" s="296" t="s">
        <v>145</v>
      </c>
      <c r="S17" s="296"/>
      <c r="T17" s="296"/>
      <c r="U17" s="296"/>
      <c r="V17" s="296" t="s">
        <v>147</v>
      </c>
      <c r="W17" s="296"/>
      <c r="X17" s="296"/>
      <c r="Y17" s="296"/>
      <c r="Z17" s="282" t="s">
        <v>148</v>
      </c>
      <c r="AA17" s="282" t="s">
        <v>149</v>
      </c>
      <c r="AB17" s="297" t="s">
        <v>31</v>
      </c>
      <c r="AC17" s="298"/>
      <c r="AD17" s="299"/>
      <c r="AE17" s="297" t="s">
        <v>30</v>
      </c>
      <c r="AF17" s="298"/>
      <c r="AG17" s="297" t="s">
        <v>236</v>
      </c>
      <c r="AH17" s="298"/>
      <c r="AI17" s="298"/>
      <c r="AJ17" s="298"/>
      <c r="AK17" s="299"/>
    </row>
    <row r="18" spans="1:131" ht="204.75" customHeight="1" x14ac:dyDescent="0.25">
      <c r="A18" s="280"/>
      <c r="B18" s="293"/>
      <c r="C18" s="294"/>
      <c r="D18" s="282" t="s">
        <v>293</v>
      </c>
      <c r="E18" s="295" t="s">
        <v>294</v>
      </c>
      <c r="F18" s="295"/>
      <c r="G18" s="338" t="s">
        <v>295</v>
      </c>
      <c r="H18" s="339"/>
      <c r="I18" s="283"/>
      <c r="J18" s="283"/>
      <c r="K18" s="293"/>
      <c r="L18" s="294"/>
      <c r="M18" s="293"/>
      <c r="N18" s="294"/>
      <c r="O18" s="293"/>
      <c r="P18" s="294"/>
      <c r="Q18" s="295"/>
      <c r="R18" s="295" t="s">
        <v>278</v>
      </c>
      <c r="S18" s="295"/>
      <c r="T18" s="338" t="s">
        <v>296</v>
      </c>
      <c r="U18" s="339"/>
      <c r="V18" s="296" t="s">
        <v>146</v>
      </c>
      <c r="W18" s="296"/>
      <c r="X18" s="297" t="s">
        <v>297</v>
      </c>
      <c r="Y18" s="299"/>
      <c r="Z18" s="290"/>
      <c r="AA18" s="283"/>
      <c r="AB18" s="97" t="s">
        <v>272</v>
      </c>
      <c r="AC18" s="97" t="s">
        <v>273</v>
      </c>
      <c r="AD18" s="98" t="s">
        <v>88</v>
      </c>
      <c r="AE18" s="98" t="s">
        <v>29</v>
      </c>
      <c r="AF18" s="98" t="s">
        <v>28</v>
      </c>
      <c r="AG18" s="282" t="s">
        <v>283</v>
      </c>
      <c r="AH18" s="296" t="s">
        <v>276</v>
      </c>
      <c r="AI18" s="296"/>
      <c r="AJ18" s="295" t="s">
        <v>277</v>
      </c>
      <c r="AK18" s="295"/>
    </row>
    <row r="19" spans="1:131" ht="51.75" customHeight="1" x14ac:dyDescent="0.25">
      <c r="A19" s="281"/>
      <c r="B19" s="98" t="s">
        <v>274</v>
      </c>
      <c r="C19" s="98" t="s">
        <v>275</v>
      </c>
      <c r="D19" s="290"/>
      <c r="E19" s="98" t="s">
        <v>274</v>
      </c>
      <c r="F19" s="98" t="s">
        <v>275</v>
      </c>
      <c r="G19" s="107" t="s">
        <v>217</v>
      </c>
      <c r="H19" s="108" t="s">
        <v>187</v>
      </c>
      <c r="I19" s="290"/>
      <c r="J19" s="290"/>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90"/>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4" priority="1">
      <formula>CELL("защита",A1)</formula>
    </cfRule>
  </conditionalFormatting>
  <conditionalFormatting sqref="A21:AK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c r="Y2" s="50"/>
      <c r="Z2" s="50"/>
    </row>
    <row r="3" spans="1:26"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c r="Y6" s="50"/>
      <c r="Z6" s="50"/>
    </row>
    <row r="7" spans="1:26" s="54" customFormat="1" ht="18.75" x14ac:dyDescent="0.2">
      <c r="A7" s="263" t="str">
        <f>'2'!A7:C7</f>
        <v>O_15.01.0456</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17" t="str">
        <f>'2'!A13:C13</f>
        <v>Год, в котором предоставляется информация: 2025 год</v>
      </c>
      <c r="B13" s="317"/>
      <c r="C13" s="317"/>
      <c r="D13" s="317"/>
      <c r="E13" s="317"/>
      <c r="F13" s="317"/>
      <c r="G13" s="317"/>
      <c r="H13" s="317"/>
      <c r="I13" s="317"/>
      <c r="J13" s="317"/>
      <c r="K13" s="317"/>
      <c r="L13" s="317"/>
      <c r="M13" s="317"/>
      <c r="N13" s="317"/>
      <c r="O13" s="317"/>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72" priority="1">
      <formula>CELL("защита",A1)</formula>
    </cfRule>
  </conditionalFormatting>
  <conditionalFormatting sqref="A20:O1048576">
    <cfRule type="expression" dxfId="7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E53" sqref="E53"/>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45"/>
      <c r="B1" s="345"/>
      <c r="C1" s="345"/>
      <c r="D1" s="345"/>
      <c r="E1" s="345"/>
      <c r="F1" s="345"/>
      <c r="G1" s="345"/>
      <c r="H1" s="345"/>
      <c r="I1" s="345"/>
      <c r="J1" s="345"/>
    </row>
    <row r="2" spans="1:10" x14ac:dyDescent="0.2">
      <c r="A2" s="350" t="s">
        <v>0</v>
      </c>
      <c r="B2" s="350"/>
      <c r="C2" s="350"/>
      <c r="D2" s="350"/>
      <c r="E2" s="350"/>
      <c r="F2" s="350"/>
      <c r="G2" s="350"/>
      <c r="H2" s="350"/>
      <c r="I2" s="350"/>
      <c r="J2" s="350"/>
    </row>
    <row r="3" spans="1:10" x14ac:dyDescent="0.2">
      <c r="A3" s="346"/>
      <c r="B3" s="346"/>
      <c r="C3" s="346"/>
      <c r="D3" s="346"/>
      <c r="E3" s="346"/>
      <c r="F3" s="346"/>
      <c r="G3" s="346"/>
      <c r="H3" s="346"/>
      <c r="I3" s="346"/>
      <c r="J3" s="346"/>
    </row>
    <row r="4" spans="1:10" x14ac:dyDescent="0.2">
      <c r="A4" s="351" t="str">
        <f>IF(ISBLANK('1'!A4:C4),CONCATENATE("На вкладке 1 этого файла заполните показатель"," '",'1'!A5:C5,"' "),'1'!A4:C4)</f>
        <v>Акционерное общество "Петербургская сбытовая компания"</v>
      </c>
      <c r="B4" s="351"/>
      <c r="C4" s="351"/>
      <c r="D4" s="351"/>
      <c r="E4" s="351"/>
      <c r="F4" s="351"/>
      <c r="G4" s="351"/>
      <c r="H4" s="351"/>
      <c r="I4" s="351"/>
      <c r="J4" s="351"/>
    </row>
    <row r="5" spans="1:10" x14ac:dyDescent="0.2">
      <c r="A5" s="346" t="s">
        <v>414</v>
      </c>
      <c r="B5" s="346"/>
      <c r="C5" s="346"/>
      <c r="D5" s="346"/>
      <c r="E5" s="346"/>
      <c r="F5" s="346"/>
      <c r="G5" s="346"/>
      <c r="H5" s="346"/>
      <c r="I5" s="346"/>
      <c r="J5" s="346"/>
    </row>
    <row r="6" spans="1:10" x14ac:dyDescent="0.2">
      <c r="A6" s="346"/>
      <c r="B6" s="346"/>
      <c r="C6" s="346"/>
      <c r="D6" s="346"/>
      <c r="E6" s="346"/>
      <c r="F6" s="346"/>
      <c r="G6" s="346"/>
      <c r="H6" s="346"/>
      <c r="I6" s="346"/>
      <c r="J6" s="346"/>
    </row>
    <row r="7" spans="1:10" x14ac:dyDescent="0.2">
      <c r="A7" s="351" t="str">
        <f>IF(ISBLANK('1'!C13),CONCATENATE("В разделе 1 формы заполните показатель"," '",'1'!B13,"' "),'1'!C13)</f>
        <v>O_15.01.0456</v>
      </c>
      <c r="B7" s="351"/>
      <c r="C7" s="351"/>
      <c r="D7" s="351"/>
      <c r="E7" s="351"/>
      <c r="F7" s="351"/>
      <c r="G7" s="351"/>
      <c r="H7" s="351"/>
      <c r="I7" s="351"/>
      <c r="J7" s="351"/>
    </row>
    <row r="8" spans="1:10" x14ac:dyDescent="0.2">
      <c r="A8" s="346" t="s">
        <v>415</v>
      </c>
      <c r="B8" s="346"/>
      <c r="C8" s="346"/>
      <c r="D8" s="346"/>
      <c r="E8" s="346"/>
      <c r="F8" s="346"/>
      <c r="G8" s="346"/>
      <c r="H8" s="346"/>
      <c r="I8" s="346"/>
      <c r="J8" s="346"/>
    </row>
    <row r="9" spans="1:10" x14ac:dyDescent="0.2">
      <c r="A9" s="348"/>
      <c r="B9" s="348"/>
      <c r="C9" s="348"/>
      <c r="D9" s="348"/>
      <c r="E9" s="348"/>
      <c r="F9" s="348"/>
      <c r="G9" s="348"/>
      <c r="H9" s="348"/>
      <c r="I9" s="348"/>
      <c r="J9" s="348"/>
    </row>
    <row r="10" spans="1:10" x14ac:dyDescent="0.2">
      <c r="A10" s="351" t="str">
        <f>IF(ISBLANK('1'!C14),CONCATENATE("В разделе 1 формы заполните показатель"," '",'1'!B14,"' "),'1'!C14)</f>
        <v>Приобретение серверного оборудования и комплектующих, 16 шт. ОС</v>
      </c>
      <c r="B10" s="351"/>
      <c r="C10" s="351"/>
      <c r="D10" s="351"/>
      <c r="E10" s="351"/>
      <c r="F10" s="351"/>
      <c r="G10" s="351"/>
      <c r="H10" s="351"/>
      <c r="I10" s="351"/>
      <c r="J10" s="351"/>
    </row>
    <row r="11" spans="1:10" x14ac:dyDescent="0.2">
      <c r="A11" s="346" t="s">
        <v>416</v>
      </c>
      <c r="B11" s="346"/>
      <c r="C11" s="346"/>
      <c r="D11" s="346"/>
      <c r="E11" s="346"/>
      <c r="F11" s="346"/>
      <c r="G11" s="346"/>
      <c r="H11" s="346"/>
      <c r="I11" s="346"/>
      <c r="J11" s="346"/>
    </row>
    <row r="12" spans="1:10" x14ac:dyDescent="0.2">
      <c r="A12" s="346"/>
      <c r="B12" s="346"/>
      <c r="C12" s="346"/>
      <c r="D12" s="346"/>
      <c r="E12" s="346"/>
      <c r="F12" s="346"/>
      <c r="G12" s="346"/>
      <c r="H12" s="346"/>
      <c r="I12" s="346"/>
      <c r="J12" s="346"/>
    </row>
    <row r="13" spans="1:10" x14ac:dyDescent="0.2">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row>
    <row r="14" spans="1:10" ht="15.75" customHeight="1" x14ac:dyDescent="0.2">
      <c r="A14" s="345"/>
      <c r="B14" s="345"/>
      <c r="C14" s="345"/>
      <c r="D14" s="345"/>
      <c r="E14" s="345"/>
      <c r="F14" s="345"/>
      <c r="G14" s="345"/>
      <c r="H14" s="345"/>
      <c r="I14" s="345"/>
      <c r="J14" s="345"/>
    </row>
    <row r="15" spans="1:10" x14ac:dyDescent="0.2">
      <c r="A15" s="349" t="s">
        <v>246</v>
      </c>
      <c r="B15" s="349"/>
      <c r="C15" s="349"/>
      <c r="D15" s="349"/>
      <c r="E15" s="349"/>
      <c r="F15" s="349"/>
      <c r="G15" s="349"/>
      <c r="H15" s="349"/>
      <c r="I15" s="349"/>
      <c r="J15" s="349"/>
    </row>
    <row r="16" spans="1:10" x14ac:dyDescent="0.2">
      <c r="A16" s="347"/>
      <c r="B16" s="347"/>
      <c r="C16" s="347"/>
      <c r="D16" s="347"/>
      <c r="E16" s="347"/>
      <c r="F16" s="347"/>
      <c r="G16" s="347"/>
      <c r="H16" s="347"/>
      <c r="I16" s="347"/>
      <c r="J16" s="347"/>
    </row>
    <row r="17" spans="1:10" ht="28.5" customHeight="1" x14ac:dyDescent="0.2">
      <c r="A17" s="352" t="s">
        <v>96</v>
      </c>
      <c r="B17" s="353" t="s">
        <v>214</v>
      </c>
      <c r="C17" s="359" t="s">
        <v>77</v>
      </c>
      <c r="D17" s="359"/>
      <c r="E17" s="359"/>
      <c r="F17" s="359"/>
      <c r="G17" s="354" t="s">
        <v>332</v>
      </c>
      <c r="H17" s="356" t="s">
        <v>333</v>
      </c>
      <c r="I17" s="353" t="s">
        <v>65</v>
      </c>
      <c r="J17" s="355" t="s">
        <v>78</v>
      </c>
    </row>
    <row r="18" spans="1:10" ht="58.5" customHeight="1" x14ac:dyDescent="0.2">
      <c r="A18" s="352"/>
      <c r="B18" s="353"/>
      <c r="C18" s="360" t="s">
        <v>298</v>
      </c>
      <c r="D18" s="360"/>
      <c r="E18" s="361" t="s">
        <v>299</v>
      </c>
      <c r="F18" s="362"/>
      <c r="G18" s="354"/>
      <c r="H18" s="357"/>
      <c r="I18" s="353"/>
      <c r="J18" s="355"/>
    </row>
    <row r="19" spans="1:10" ht="63.75" customHeight="1" x14ac:dyDescent="0.2">
      <c r="A19" s="352"/>
      <c r="B19" s="353"/>
      <c r="C19" s="158" t="s">
        <v>300</v>
      </c>
      <c r="D19" s="158" t="s">
        <v>301</v>
      </c>
      <c r="E19" s="158" t="s">
        <v>300</v>
      </c>
      <c r="F19" s="158" t="s">
        <v>301</v>
      </c>
      <c r="G19" s="354"/>
      <c r="H19" s="358"/>
      <c r="I19" s="353"/>
      <c r="J19" s="355"/>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f>C53</f>
        <v>45658</v>
      </c>
      <c r="D47" s="223">
        <f t="shared" ref="D47:F47" si="0">D53</f>
        <v>46022</v>
      </c>
      <c r="E47" s="223">
        <f t="shared" si="0"/>
        <v>45839</v>
      </c>
      <c r="F47" s="223">
        <f t="shared" si="0"/>
        <v>45930</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4">
        <v>45658</v>
      </c>
      <c r="D53" s="224">
        <v>46022</v>
      </c>
      <c r="E53" s="224">
        <v>45839</v>
      </c>
      <c r="F53" s="224">
        <v>45930</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70" priority="4">
      <formula>ISBLANK(I21)</formula>
    </cfRule>
  </conditionalFormatting>
  <conditionalFormatting sqref="A1:XFD20 A55:XFD1048576 A21:B54 I21:XFD54">
    <cfRule type="expression" dxfId="69" priority="3">
      <formula>CELL("защита",A1)</formula>
    </cfRule>
  </conditionalFormatting>
  <conditionalFormatting sqref="C21:H54">
    <cfRule type="expression" dxfId="68" priority="2">
      <formula>ISBLANK(C21)</formula>
    </cfRule>
  </conditionalFormatting>
  <conditionalFormatting sqref="C21:H54">
    <cfRule type="expression" dxfId="67"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O80" sqref="O80"/>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89"/>
      <c r="B1" s="389"/>
      <c r="C1" s="389"/>
      <c r="D1" s="389"/>
      <c r="E1" s="389"/>
      <c r="F1" s="389"/>
      <c r="G1" s="389"/>
      <c r="H1" s="389"/>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90" t="s">
        <v>0</v>
      </c>
      <c r="B2" s="390"/>
      <c r="C2" s="390"/>
      <c r="D2" s="390"/>
      <c r="E2" s="390"/>
      <c r="F2" s="390"/>
      <c r="G2" s="390"/>
      <c r="H2" s="390"/>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88"/>
      <c r="B3" s="388"/>
      <c r="C3" s="388"/>
      <c r="D3" s="388"/>
      <c r="E3" s="388"/>
      <c r="F3" s="388"/>
      <c r="G3" s="388"/>
      <c r="H3" s="388"/>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91" t="s">
        <v>414</v>
      </c>
      <c r="B5" s="391"/>
      <c r="C5" s="391"/>
      <c r="D5" s="391"/>
      <c r="E5" s="391"/>
      <c r="F5" s="391"/>
      <c r="G5" s="391"/>
      <c r="H5" s="391"/>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88"/>
      <c r="B6" s="388"/>
      <c r="C6" s="388"/>
      <c r="D6" s="388"/>
      <c r="E6" s="388"/>
      <c r="F6" s="388"/>
      <c r="G6" s="388"/>
      <c r="H6" s="388"/>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O_15.01.0456</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91" t="s">
        <v>415</v>
      </c>
      <c r="B8" s="391"/>
      <c r="C8" s="391"/>
      <c r="D8" s="391"/>
      <c r="E8" s="391"/>
      <c r="F8" s="391"/>
      <c r="G8" s="391"/>
      <c r="H8" s="391"/>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48"/>
      <c r="B9" s="348"/>
      <c r="C9" s="348"/>
      <c r="D9" s="348"/>
      <c r="E9" s="348"/>
      <c r="F9" s="348"/>
      <c r="G9" s="348"/>
      <c r="H9" s="348"/>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серверного оборудования и комплектующих, 16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91" t="s">
        <v>416</v>
      </c>
      <c r="B11" s="391"/>
      <c r="C11" s="391"/>
      <c r="D11" s="391"/>
      <c r="E11" s="391"/>
      <c r="F11" s="391"/>
      <c r="G11" s="391"/>
      <c r="H11" s="391"/>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88"/>
      <c r="B12" s="388"/>
      <c r="C12" s="388"/>
      <c r="D12" s="388"/>
      <c r="E12" s="388"/>
      <c r="F12" s="388"/>
      <c r="G12" s="388"/>
      <c r="H12" s="388"/>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7"/>
      <c r="B14" s="367"/>
      <c r="C14" s="367"/>
      <c r="D14" s="367"/>
      <c r="E14" s="367"/>
      <c r="F14" s="367"/>
      <c r="G14" s="367"/>
      <c r="H14" s="367"/>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49" t="s">
        <v>460</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row>
    <row r="16" spans="1:31" x14ac:dyDescent="0.2">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row>
    <row r="17" spans="1:33" ht="12" customHeight="1" x14ac:dyDescent="0.2">
      <c r="A17" s="369" t="s">
        <v>96</v>
      </c>
      <c r="B17" s="369" t="s">
        <v>461</v>
      </c>
      <c r="C17" s="353" t="s">
        <v>462</v>
      </c>
      <c r="D17" s="353"/>
      <c r="E17" s="372" t="s">
        <v>595</v>
      </c>
      <c r="F17" s="375" t="s">
        <v>463</v>
      </c>
      <c r="G17" s="376"/>
      <c r="H17" s="377"/>
      <c r="I17" s="363" t="s">
        <v>464</v>
      </c>
      <c r="J17" s="364"/>
      <c r="K17" s="364"/>
      <c r="L17" s="364"/>
      <c r="M17" s="363" t="s">
        <v>589</v>
      </c>
      <c r="N17" s="364"/>
      <c r="O17" s="364"/>
      <c r="P17" s="364"/>
      <c r="Q17" s="363" t="s">
        <v>590</v>
      </c>
      <c r="R17" s="364"/>
      <c r="S17" s="364"/>
      <c r="T17" s="364"/>
      <c r="U17" s="363" t="s">
        <v>591</v>
      </c>
      <c r="V17" s="364"/>
      <c r="W17" s="364"/>
      <c r="X17" s="364"/>
      <c r="Y17" s="363" t="s">
        <v>598</v>
      </c>
      <c r="Z17" s="364"/>
      <c r="AA17" s="364"/>
      <c r="AB17" s="364"/>
      <c r="AC17" s="381" t="s">
        <v>465</v>
      </c>
      <c r="AD17" s="382"/>
      <c r="AE17" s="385" t="s">
        <v>466</v>
      </c>
      <c r="AF17" s="180"/>
      <c r="AG17" s="180"/>
    </row>
    <row r="18" spans="1:33" ht="35.25" customHeight="1" x14ac:dyDescent="0.2">
      <c r="A18" s="370"/>
      <c r="B18" s="370"/>
      <c r="C18" s="353"/>
      <c r="D18" s="353"/>
      <c r="E18" s="373"/>
      <c r="F18" s="378"/>
      <c r="G18" s="379"/>
      <c r="H18" s="380"/>
      <c r="I18" s="365" t="s">
        <v>467</v>
      </c>
      <c r="J18" s="365"/>
      <c r="K18" s="365" t="s">
        <v>468</v>
      </c>
      <c r="L18" s="365"/>
      <c r="M18" s="365" t="s">
        <v>467</v>
      </c>
      <c r="N18" s="365"/>
      <c r="O18" s="365" t="s">
        <v>469</v>
      </c>
      <c r="P18" s="365"/>
      <c r="Q18" s="365" t="s">
        <v>467</v>
      </c>
      <c r="R18" s="365"/>
      <c r="S18" s="365" t="s">
        <v>469</v>
      </c>
      <c r="T18" s="365"/>
      <c r="U18" s="365" t="s">
        <v>467</v>
      </c>
      <c r="V18" s="365"/>
      <c r="W18" s="365" t="s">
        <v>469</v>
      </c>
      <c r="X18" s="365"/>
      <c r="Y18" s="365" t="s">
        <v>467</v>
      </c>
      <c r="Z18" s="365"/>
      <c r="AA18" s="365" t="s">
        <v>469</v>
      </c>
      <c r="AB18" s="365"/>
      <c r="AC18" s="383"/>
      <c r="AD18" s="384"/>
      <c r="AE18" s="386"/>
    </row>
    <row r="19" spans="1:33" ht="53.25" x14ac:dyDescent="0.2">
      <c r="A19" s="371"/>
      <c r="B19" s="371"/>
      <c r="C19" s="214" t="s">
        <v>470</v>
      </c>
      <c r="D19" s="214" t="s">
        <v>469</v>
      </c>
      <c r="E19" s="374"/>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7"/>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32.250710726616482</v>
      </c>
      <c r="D21" s="208">
        <f t="shared" ref="D21:H21" si="1">SUM(D22:D25)</f>
        <v>37.53756462322216</v>
      </c>
      <c r="E21" s="208">
        <f t="shared" si="1"/>
        <v>0</v>
      </c>
      <c r="F21" s="208">
        <f t="shared" si="1"/>
        <v>32.250710726616482</v>
      </c>
      <c r="G21" s="208">
        <f t="shared" si="1"/>
        <v>32.250710726616482</v>
      </c>
      <c r="H21" s="208">
        <f t="shared" si="1"/>
        <v>37.53756462322216</v>
      </c>
      <c r="I21" s="196" t="str">
        <f t="shared" ref="I21:L21" si="2">I24</f>
        <v>нд</v>
      </c>
      <c r="J21" s="196" t="str">
        <f t="shared" si="2"/>
        <v>нд</v>
      </c>
      <c r="K21" s="196" t="str">
        <f t="shared" si="2"/>
        <v>нд</v>
      </c>
      <c r="L21" s="196" t="str">
        <f t="shared" si="2"/>
        <v>нд</v>
      </c>
      <c r="M21" s="196">
        <f t="shared" ref="M21:P21" si="3">SUM(M22:M25)</f>
        <v>32.250710726616482</v>
      </c>
      <c r="N21" s="196" t="s">
        <v>442</v>
      </c>
      <c r="O21" s="196">
        <f t="shared" si="3"/>
        <v>37.53756462322216</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32.250710726616482</v>
      </c>
      <c r="AD21" s="208">
        <f t="shared" si="4"/>
        <v>37.53756462322216</v>
      </c>
      <c r="AE21" s="208" t="s">
        <v>626</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32.250710726616482</v>
      </c>
      <c r="D24" s="209">
        <f>AD24</f>
        <v>37.53756462322216</v>
      </c>
      <c r="E24" s="209">
        <v>0</v>
      </c>
      <c r="F24" s="209">
        <f>C24</f>
        <v>32.250710726616482</v>
      </c>
      <c r="G24" s="209">
        <f>C24</f>
        <v>32.250710726616482</v>
      </c>
      <c r="H24" s="209">
        <f>D24</f>
        <v>37.53756462322216</v>
      </c>
      <c r="I24" s="183" t="s">
        <v>442</v>
      </c>
      <c r="J24" s="183" t="str">
        <f>'[2]Паспорт фин осв ввод'!I24</f>
        <v>нд</v>
      </c>
      <c r="K24" s="183" t="s">
        <v>442</v>
      </c>
      <c r="L24" s="183" t="str">
        <f>'[2]Паспорт фин осв ввод'!K24</f>
        <v>нд</v>
      </c>
      <c r="M24" s="183">
        <f>'[6]1'!$S$81</f>
        <v>32.250710726616482</v>
      </c>
      <c r="N24" s="183" t="s">
        <v>442</v>
      </c>
      <c r="O24" s="183">
        <f>[5]ЛО!$L$39/1000</f>
        <v>37.53756462322216</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32.250710726616482</v>
      </c>
      <c r="AD24" s="209">
        <f>SUM(O24,S24,W24,AA24)</f>
        <v>37.53756462322216</v>
      </c>
      <c r="AE24" s="209" t="s">
        <v>442</v>
      </c>
    </row>
    <row r="25" spans="1:33" ht="12.75" x14ac:dyDescent="0.2">
      <c r="A25" s="181" t="s">
        <v>58</v>
      </c>
      <c r="B25" s="184" t="s">
        <v>486</v>
      </c>
      <c r="C25" s="209">
        <f>AC25</f>
        <v>0</v>
      </c>
      <c r="D25" s="209">
        <f>AD25</f>
        <v>0</v>
      </c>
      <c r="E25" s="209">
        <v>0</v>
      </c>
      <c r="F25" s="209">
        <f>C25</f>
        <v>0</v>
      </c>
      <c r="G25" s="209">
        <f>C25</f>
        <v>0</v>
      </c>
      <c r="H25" s="209">
        <f>D25</f>
        <v>0</v>
      </c>
      <c r="I25" s="183" t="s">
        <v>442</v>
      </c>
      <c r="J25" s="183" t="s">
        <v>442</v>
      </c>
      <c r="K25" s="183" t="s">
        <v>442</v>
      </c>
      <c r="L25" s="183" t="s">
        <v>442</v>
      </c>
      <c r="M25" s="183" t="str">
        <f>'[6]1'!$T$81</f>
        <v>нд</v>
      </c>
      <c r="N25" s="183" t="s">
        <v>442</v>
      </c>
      <c r="O25" s="183" t="s">
        <v>442</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0</v>
      </c>
      <c r="AE25" s="209" t="s">
        <v>442</v>
      </c>
    </row>
    <row r="26" spans="1:33" s="197" customFormat="1" ht="24" x14ac:dyDescent="0.2">
      <c r="A26" s="159" t="s">
        <v>14</v>
      </c>
      <c r="B26" s="195" t="s">
        <v>487</v>
      </c>
      <c r="C26" s="208">
        <f>C29</f>
        <v>26.875592644485121</v>
      </c>
      <c r="D26" s="208">
        <f t="shared" ref="D26:I26" si="5">D29</f>
        <v>31.281303852685131</v>
      </c>
      <c r="E26" s="208">
        <f t="shared" si="5"/>
        <v>0</v>
      </c>
      <c r="F26" s="208">
        <f t="shared" si="5"/>
        <v>26.875592644485121</v>
      </c>
      <c r="G26" s="208">
        <f t="shared" si="5"/>
        <v>26.875592644485121</v>
      </c>
      <c r="H26" s="208">
        <f t="shared" si="5"/>
        <v>31.281303852685131</v>
      </c>
      <c r="I26" s="196" t="str">
        <f t="shared" si="5"/>
        <v>нд</v>
      </c>
      <c r="J26" s="196" t="str">
        <f t="shared" ref="J26" si="6">J29</f>
        <v>нд</v>
      </c>
      <c r="K26" s="196" t="str">
        <f t="shared" ref="K26:L26" si="7">K29</f>
        <v>нд</v>
      </c>
      <c r="L26" s="196" t="str">
        <f t="shared" si="7"/>
        <v>нд</v>
      </c>
      <c r="M26" s="196">
        <f t="shared" ref="M26:O26" si="8">M29</f>
        <v>26.875592644485121</v>
      </c>
      <c r="N26" s="196" t="s">
        <v>442</v>
      </c>
      <c r="O26" s="196">
        <f t="shared" si="8"/>
        <v>31.281303852685131</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26.875592644485121</v>
      </c>
      <c r="AD26" s="208">
        <f t="shared" si="9"/>
        <v>31.281303852685131</v>
      </c>
      <c r="AE26" s="208" t="str">
        <f>AE21</f>
        <v>Уточнение ценовых параметров</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26.875592644485121</v>
      </c>
      <c r="D29" s="209">
        <f t="shared" ref="D29:D30" si="11">AD29</f>
        <v>31.281303852685131</v>
      </c>
      <c r="E29" s="209">
        <v>0</v>
      </c>
      <c r="F29" s="209">
        <f t="shared" ref="F29:F30" si="12">C29</f>
        <v>26.875592644485121</v>
      </c>
      <c r="G29" s="209">
        <f t="shared" ref="G29:G30" si="13">C29</f>
        <v>26.875592644485121</v>
      </c>
      <c r="H29" s="209">
        <f t="shared" ref="H29:H30" si="14">D29</f>
        <v>31.281303852685131</v>
      </c>
      <c r="I29" s="183" t="s">
        <v>442</v>
      </c>
      <c r="J29" s="183" t="s">
        <v>442</v>
      </c>
      <c r="K29" s="183" t="s">
        <v>442</v>
      </c>
      <c r="L29" s="183" t="s">
        <v>442</v>
      </c>
      <c r="M29" s="183">
        <f>'[6]2'!$O$81</f>
        <v>26.875592644485121</v>
      </c>
      <c r="N29" s="183" t="s">
        <v>442</v>
      </c>
      <c r="O29" s="183">
        <f>[5]ЛО!$X$39/1000</f>
        <v>31.281303852685131</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26.875592644485121</v>
      </c>
      <c r="AD29" s="209">
        <f>SUM(O29,S29,W29,AA29)</f>
        <v>31.281303852685131</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26.875592644485121</v>
      </c>
      <c r="D31" s="208">
        <f t="shared" ref="D31:I31" si="17">D26</f>
        <v>31.281303852685131</v>
      </c>
      <c r="E31" s="208">
        <f t="shared" si="17"/>
        <v>0</v>
      </c>
      <c r="F31" s="208">
        <f t="shared" si="17"/>
        <v>26.875592644485121</v>
      </c>
      <c r="G31" s="208">
        <f t="shared" si="17"/>
        <v>26.875592644485121</v>
      </c>
      <c r="H31" s="208">
        <f t="shared" si="17"/>
        <v>31.281303852685131</v>
      </c>
      <c r="I31" s="196" t="str">
        <f t="shared" si="17"/>
        <v>нд</v>
      </c>
      <c r="J31" s="196" t="str">
        <f t="shared" ref="J31:J35" si="18">J26</f>
        <v>нд</v>
      </c>
      <c r="K31" s="196" t="str">
        <f t="shared" ref="K31:L31" si="19">K26</f>
        <v>нд</v>
      </c>
      <c r="L31" s="196" t="str">
        <f t="shared" si="19"/>
        <v>нд</v>
      </c>
      <c r="M31" s="196">
        <f t="shared" ref="M31:P31" si="20">M26</f>
        <v>26.875592644485121</v>
      </c>
      <c r="N31" s="196" t="str">
        <f t="shared" si="20"/>
        <v>нд</v>
      </c>
      <c r="O31" s="196">
        <f t="shared" si="20"/>
        <v>31.281303852685131</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26.875592644485121</v>
      </c>
      <c r="AD31" s="208">
        <f t="shared" si="21"/>
        <v>31.281303852685131</v>
      </c>
      <c r="AE31" s="208" t="str">
        <f t="shared" ref="AE31:AE35" si="22">AE26</f>
        <v>Уточнение ценовых параметров</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L32" si="24">K27</f>
        <v>нд</v>
      </c>
      <c r="L32" s="183" t="str">
        <f t="shared" si="24"/>
        <v>нд</v>
      </c>
      <c r="M32" s="183" t="str">
        <f t="shared" ref="M32:P32" si="25">M27</f>
        <v>нд</v>
      </c>
      <c r="N32" s="183" t="str">
        <f t="shared" si="25"/>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L33" si="26">K28</f>
        <v>нд</v>
      </c>
      <c r="L33" s="183" t="str">
        <f t="shared" si="26"/>
        <v>нд</v>
      </c>
      <c r="M33" s="183" t="str">
        <f t="shared" ref="M33:P33" si="27">M28</f>
        <v>нд</v>
      </c>
      <c r="N33" s="183" t="str">
        <f t="shared" si="27"/>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26.875592644485121</v>
      </c>
      <c r="D34" s="209">
        <f t="shared" si="23"/>
        <v>31.281303852685131</v>
      </c>
      <c r="E34" s="209">
        <f t="shared" si="23"/>
        <v>0</v>
      </c>
      <c r="F34" s="209">
        <f t="shared" si="23"/>
        <v>26.875592644485121</v>
      </c>
      <c r="G34" s="209">
        <f t="shared" si="23"/>
        <v>26.875592644485121</v>
      </c>
      <c r="H34" s="209">
        <f t="shared" si="23"/>
        <v>31.281303852685131</v>
      </c>
      <c r="I34" s="183" t="str">
        <f t="shared" si="23"/>
        <v>нд</v>
      </c>
      <c r="J34" s="183" t="str">
        <f t="shared" si="18"/>
        <v>нд</v>
      </c>
      <c r="K34" s="183" t="str">
        <f t="shared" ref="K34:L34" si="28">K29</f>
        <v>нд</v>
      </c>
      <c r="L34" s="183" t="str">
        <f t="shared" si="28"/>
        <v>нд</v>
      </c>
      <c r="M34" s="183">
        <f t="shared" ref="M34:P34" si="29">M29</f>
        <v>26.875592644485121</v>
      </c>
      <c r="N34" s="183" t="str">
        <f t="shared" si="29"/>
        <v>нд</v>
      </c>
      <c r="O34" s="183">
        <f t="shared" si="29"/>
        <v>31.281303852685131</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26.875592644485121</v>
      </c>
      <c r="AD34" s="209">
        <f t="shared" si="21"/>
        <v>31.281303852685131</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L35" si="30">K30</f>
        <v>нд</v>
      </c>
      <c r="L35" s="183" t="str">
        <f t="shared" si="30"/>
        <v>нд</v>
      </c>
      <c r="M35" s="183" t="str">
        <f t="shared" ref="M35:P35" si="31">M30</f>
        <v>нд</v>
      </c>
      <c r="N35" s="183" t="str">
        <f t="shared" si="31"/>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26.875592644485121</v>
      </c>
      <c r="D70" s="208">
        <f>AD70</f>
        <v>31.281303852685131</v>
      </c>
      <c r="E70" s="208">
        <v>0</v>
      </c>
      <c r="F70" s="208">
        <f>C70</f>
        <v>26.875592644485121</v>
      </c>
      <c r="G70" s="208">
        <f>C70</f>
        <v>26.875592644485121</v>
      </c>
      <c r="H70" s="208">
        <f>D70</f>
        <v>31.281303852685131</v>
      </c>
      <c r="I70" s="183" t="s">
        <v>442</v>
      </c>
      <c r="J70" s="183" t="s">
        <v>442</v>
      </c>
      <c r="K70" s="183" t="s">
        <v>442</v>
      </c>
      <c r="L70" s="183" t="s">
        <v>442</v>
      </c>
      <c r="M70" s="183">
        <f>'[6]4'!$I$81</f>
        <v>26.875592644485121</v>
      </c>
      <c r="N70" s="183" t="s">
        <v>442</v>
      </c>
      <c r="O70" s="183">
        <f>[5]ЛО!$AJ$39/1000</f>
        <v>31.281303852685131</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26.875592644485121</v>
      </c>
      <c r="AD70" s="208">
        <f>SUM(O70,S70,W70,AA70)</f>
        <v>31.281303852685131</v>
      </c>
      <c r="AE70" s="208" t="str">
        <f>AE21</f>
        <v>Уточнение ценовых параметров</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2</v>
      </c>
      <c r="D80" s="220">
        <f>AD80</f>
        <v>16</v>
      </c>
      <c r="E80" s="220">
        <v>0</v>
      </c>
      <c r="F80" s="220">
        <f>C80</f>
        <v>2</v>
      </c>
      <c r="G80" s="220">
        <f>C80</f>
        <v>2</v>
      </c>
      <c r="H80" s="220">
        <f>D80</f>
        <v>16</v>
      </c>
      <c r="I80" s="207" t="s">
        <v>442</v>
      </c>
      <c r="J80" s="207" t="s">
        <v>442</v>
      </c>
      <c r="K80" s="207" t="s">
        <v>442</v>
      </c>
      <c r="L80" s="207" t="s">
        <v>442</v>
      </c>
      <c r="M80" s="207">
        <f>'[6]4'!$J$81</f>
        <v>2</v>
      </c>
      <c r="N80" s="207" t="s">
        <v>442</v>
      </c>
      <c r="O80" s="207">
        <f>[5]ЛО!$AK$39</f>
        <v>16</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2</v>
      </c>
      <c r="AD80" s="220">
        <f>SUM(O80,S80,W80,AA80)</f>
        <v>16</v>
      </c>
      <c r="AE80" s="208" t="str">
        <f>AE21</f>
        <v>Уточнение ценовых параметров</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A12:H12"/>
    <mergeCell ref="A1:H1"/>
    <mergeCell ref="A2:H2"/>
    <mergeCell ref="A3:H3"/>
    <mergeCell ref="A4:H4"/>
    <mergeCell ref="A5:H5"/>
    <mergeCell ref="A6:H6"/>
    <mergeCell ref="A7:H7"/>
    <mergeCell ref="A8:H8"/>
    <mergeCell ref="A9:H9"/>
    <mergeCell ref="A10:H10"/>
    <mergeCell ref="A11:H11"/>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I17:L17"/>
    <mergeCell ref="M17:P17"/>
    <mergeCell ref="U17:X17"/>
    <mergeCell ref="U18:V18"/>
    <mergeCell ref="W18:X18"/>
    <mergeCell ref="S18:T18"/>
    <mergeCell ref="I18:J18"/>
    <mergeCell ref="K18:L18"/>
    <mergeCell ref="M18:N18"/>
    <mergeCell ref="O18:P18"/>
  </mergeCells>
  <conditionalFormatting sqref="A16 AF16:XFD16 A1:A14 AC1:XFD14 AF21:XFD90 A17:B90 AE17:XFD20 A15:XFD15 A91:XFD1048576 I69:L69">
    <cfRule type="expression" dxfId="66" priority="131">
      <formula>CELL("защита",A1)</formula>
    </cfRule>
  </conditionalFormatting>
  <conditionalFormatting sqref="Y1:Y14">
    <cfRule type="expression" dxfId="65" priority="130">
      <formula>CELL("защита",Y1)</formula>
    </cfRule>
  </conditionalFormatting>
  <conditionalFormatting sqref="Z1:Z14">
    <cfRule type="expression" dxfId="64" priority="129">
      <formula>CELL("защита",Z1)</formula>
    </cfRule>
  </conditionalFormatting>
  <conditionalFormatting sqref="AA1:AA14">
    <cfRule type="expression" dxfId="63" priority="128">
      <formula>CELL("защита",AA1)</formula>
    </cfRule>
  </conditionalFormatting>
  <conditionalFormatting sqref="AB1:AB14">
    <cfRule type="expression" dxfId="62" priority="127">
      <formula>CELL("защита",AB1)</formula>
    </cfRule>
  </conditionalFormatting>
  <conditionalFormatting sqref="AE21:AE90">
    <cfRule type="expression" dxfId="61" priority="75">
      <formula>CELL("защита",AE21)</formula>
    </cfRule>
  </conditionalFormatting>
  <conditionalFormatting sqref="AE21:AE90 I69:L69">
    <cfRule type="expression" dxfId="60" priority="76">
      <formula>ISBLANK(I21)</formula>
    </cfRule>
  </conditionalFormatting>
  <conditionalFormatting sqref="Y17:AD19 AC20:AD20">
    <cfRule type="expression" dxfId="59" priority="34">
      <formula>CELL("защита",Y17)</formula>
    </cfRule>
  </conditionalFormatting>
  <conditionalFormatting sqref="AC70:AD90 M69:T69 Y69:AD69 AC21:AD68">
    <cfRule type="expression" dxfId="58" priority="32">
      <formula>CELL("защита",M21)</formula>
    </cfRule>
  </conditionalFormatting>
  <conditionalFormatting sqref="AC70:AD90 M69:T69 Y69:AD69 AC21:AD68">
    <cfRule type="expression" dxfId="57" priority="33">
      <formula>ISBLANK(M21)</formula>
    </cfRule>
  </conditionalFormatting>
  <conditionalFormatting sqref="M70:T90 N21 Q21:T21 M27:T28 N26 P26:T26 M36:T68 Q31:T35 Y70:AB90 Y21:AB68 M30:T30 N29:T29 M22:T25">
    <cfRule type="expression" dxfId="56" priority="26">
      <formula>CELL("защита",M21)</formula>
    </cfRule>
  </conditionalFormatting>
  <conditionalFormatting sqref="M70:T90 N21 Q21:T21 M27:T28 N26 P26:T26 M36:T68 Q31:T35 Y70:AB90 Y21:AB68 M30:T30 N29:T29 M22:T25">
    <cfRule type="expression" dxfId="55" priority="27">
      <formula>ISBLANK(M21)</formula>
    </cfRule>
  </conditionalFormatting>
  <conditionalFormatting sqref="I17:L17 I19:L19 I18:J18 I20:AB20">
    <cfRule type="expression" dxfId="54" priority="31">
      <formula>CELL("защита",I17)</formula>
    </cfRule>
  </conditionalFormatting>
  <conditionalFormatting sqref="I70:L90 I21:L68 M31:P35">
    <cfRule type="expression" dxfId="53" priority="29">
      <formula>CELL("защита",I21)</formula>
    </cfRule>
  </conditionalFormatting>
  <conditionalFormatting sqref="I70:L90 I21:L68 M31:P35">
    <cfRule type="expression" dxfId="52" priority="30">
      <formula>ISBLANK(I21)</formula>
    </cfRule>
  </conditionalFormatting>
  <conditionalFormatting sqref="M17:T19">
    <cfRule type="expression" dxfId="51" priority="28">
      <formula>CELL("защита",M17)</formula>
    </cfRule>
  </conditionalFormatting>
  <conditionalFormatting sqref="C17:H20">
    <cfRule type="expression" dxfId="50" priority="25">
      <formula>CELL("защита",C17)</formula>
    </cfRule>
  </conditionalFormatting>
  <conditionalFormatting sqref="C21:H90">
    <cfRule type="expression" dxfId="49" priority="23">
      <formula>CELL("защита",C21)</formula>
    </cfRule>
  </conditionalFormatting>
  <conditionalFormatting sqref="C21:H90">
    <cfRule type="expression" dxfId="48" priority="24">
      <formula>ISBLANK(C21)</formula>
    </cfRule>
  </conditionalFormatting>
  <conditionalFormatting sqref="K18:L18">
    <cfRule type="expression" dxfId="47" priority="22">
      <formula>CELL("защита",K18)</formula>
    </cfRule>
  </conditionalFormatting>
  <conditionalFormatting sqref="O21:P21">
    <cfRule type="expression" dxfId="46" priority="20">
      <formula>CELL("защита",O21)</formula>
    </cfRule>
  </conditionalFormatting>
  <conditionalFormatting sqref="O21:P21">
    <cfRule type="expression" dxfId="45" priority="21">
      <formula>ISBLANK(O21)</formula>
    </cfRule>
  </conditionalFormatting>
  <conditionalFormatting sqref="O26">
    <cfRule type="expression" dxfId="44" priority="18">
      <formula>CELL("защита",O26)</formula>
    </cfRule>
  </conditionalFormatting>
  <conditionalFormatting sqref="O26">
    <cfRule type="expression" dxfId="43" priority="19">
      <formula>ISBLANK(O26)</formula>
    </cfRule>
  </conditionalFormatting>
  <conditionalFormatting sqref="L69">
    <cfRule type="expression" dxfId="42" priority="16">
      <formula>CELL("защита",L69)</formula>
    </cfRule>
  </conditionalFormatting>
  <conditionalFormatting sqref="L69">
    <cfRule type="expression" dxfId="41" priority="17">
      <formula>ISBLANK(L69)</formula>
    </cfRule>
  </conditionalFormatting>
  <conditionalFormatting sqref="L70:L90 L36:L68 L21:L30">
    <cfRule type="expression" dxfId="40" priority="12">
      <formula>CELL("защита",L21)</formula>
    </cfRule>
  </conditionalFormatting>
  <conditionalFormatting sqref="L70:L90 L36:L68 L21:L30">
    <cfRule type="expression" dxfId="39" priority="13">
      <formula>ISBLANK(L21)</formula>
    </cfRule>
  </conditionalFormatting>
  <conditionalFormatting sqref="L31:L35">
    <cfRule type="expression" dxfId="38" priority="14">
      <formula>CELL("защита",L31)</formula>
    </cfRule>
  </conditionalFormatting>
  <conditionalFormatting sqref="L31:L35">
    <cfRule type="expression" dxfId="37" priority="15">
      <formula>ISBLANK(L31)</formula>
    </cfRule>
  </conditionalFormatting>
  <conditionalFormatting sqref="U17:X19">
    <cfRule type="expression" dxfId="36" priority="11">
      <formula>CELL("защита",U17)</formula>
    </cfRule>
  </conditionalFormatting>
  <conditionalFormatting sqref="U69:X69">
    <cfRule type="expression" dxfId="35" priority="9">
      <formula>CELL("защита",U69)</formula>
    </cfRule>
  </conditionalFormatting>
  <conditionalFormatting sqref="U69:X69">
    <cfRule type="expression" dxfId="34" priority="10">
      <formula>ISBLANK(U69)</formula>
    </cfRule>
  </conditionalFormatting>
  <conditionalFormatting sqref="U70:X90 U21:X68">
    <cfRule type="expression" dxfId="33" priority="7">
      <formula>CELL("защита",U21)</formula>
    </cfRule>
  </conditionalFormatting>
  <conditionalFormatting sqref="U70:X90 U21:X68">
    <cfRule type="expression" dxfId="32" priority="8">
      <formula>ISBLANK(U21)</formula>
    </cfRule>
  </conditionalFormatting>
  <conditionalFormatting sqref="M21">
    <cfRule type="expression" dxfId="31" priority="5">
      <formula>CELL("защита",M21)</formula>
    </cfRule>
  </conditionalFormatting>
  <conditionalFormatting sqref="M21">
    <cfRule type="expression" dxfId="30" priority="6">
      <formula>ISBLANK(M21)</formula>
    </cfRule>
  </conditionalFormatting>
  <conditionalFormatting sqref="M29">
    <cfRule type="expression" dxfId="29" priority="3">
      <formula>CELL("защита",M29)</formula>
    </cfRule>
  </conditionalFormatting>
  <conditionalFormatting sqref="M29">
    <cfRule type="expression" dxfId="28" priority="4">
      <formula>ISBLANK(M29)</formula>
    </cfRule>
  </conditionalFormatting>
  <conditionalFormatting sqref="M26">
    <cfRule type="expression" dxfId="27" priority="1">
      <formula>CELL("защита",M26)</formula>
    </cfRule>
  </conditionalFormatting>
  <conditionalFormatting sqref="M26">
    <cfRule type="expression" dxfId="26" priority="2">
      <formula>ISBLANK(M26)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zoomScale="70" zoomScaleNormal="70" zoomScaleSheetLayoutView="100" workbookViewId="0">
      <selection activeCell="L26" sqref="L26"/>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75"/>
      <c r="AP1" s="56"/>
    </row>
    <row r="2" spans="1:42" s="21" customFormat="1" ht="20.25" x14ac:dyDescent="0.25">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78"/>
      <c r="AP12" s="78"/>
    </row>
    <row r="13" spans="1:42" s="21" customFormat="1" ht="18.75" x14ac:dyDescent="0.25">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80" customFormat="1" x14ac:dyDescent="0.25">
      <c r="A17" s="407"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413" t="s">
        <v>232</v>
      </c>
      <c r="W17" s="414"/>
      <c r="X17" s="414"/>
      <c r="Y17" s="414"/>
      <c r="Z17" s="414"/>
      <c r="AA17" s="414"/>
      <c r="AB17" s="414"/>
      <c r="AC17" s="414"/>
      <c r="AD17" s="414"/>
      <c r="AE17" s="414"/>
      <c r="AF17" s="414"/>
      <c r="AG17" s="414"/>
      <c r="AH17" s="414"/>
      <c r="AI17" s="414"/>
      <c r="AJ17" s="414"/>
      <c r="AK17" s="414"/>
      <c r="AL17" s="414"/>
      <c r="AM17" s="414"/>
      <c r="AN17" s="415"/>
    </row>
    <row r="18" spans="1:40" s="80" customFormat="1" ht="82.15" customHeight="1" x14ac:dyDescent="0.25">
      <c r="A18" s="409"/>
      <c r="B18" s="407" t="s">
        <v>341</v>
      </c>
      <c r="C18" s="407" t="s">
        <v>340</v>
      </c>
      <c r="D18" s="400" t="s">
        <v>339</v>
      </c>
      <c r="E18" s="402"/>
      <c r="F18" s="407" t="s">
        <v>338</v>
      </c>
      <c r="G18" s="407" t="s">
        <v>337</v>
      </c>
      <c r="H18" s="394" t="s">
        <v>336</v>
      </c>
      <c r="I18" s="395"/>
      <c r="J18" s="396" t="s">
        <v>335</v>
      </c>
      <c r="K18" s="398" t="s">
        <v>334</v>
      </c>
      <c r="L18" s="399"/>
      <c r="M18" s="398" t="s">
        <v>342</v>
      </c>
      <c r="N18" s="399"/>
      <c r="O18" s="416" t="s">
        <v>343</v>
      </c>
      <c r="P18" s="396" t="s">
        <v>344</v>
      </c>
      <c r="Q18" s="398" t="s">
        <v>345</v>
      </c>
      <c r="R18" s="399"/>
      <c r="S18" s="407" t="s">
        <v>346</v>
      </c>
      <c r="T18" s="398" t="s">
        <v>347</v>
      </c>
      <c r="U18" s="399"/>
      <c r="V18" s="410" t="s">
        <v>348</v>
      </c>
      <c r="W18" s="411"/>
      <c r="X18" s="412"/>
      <c r="Y18" s="407" t="s">
        <v>229</v>
      </c>
      <c r="Z18" s="407" t="s">
        <v>223</v>
      </c>
      <c r="AA18" s="400" t="s">
        <v>221</v>
      </c>
      <c r="AB18" s="402"/>
      <c r="AC18" s="407" t="s">
        <v>4</v>
      </c>
      <c r="AD18" s="407" t="s">
        <v>215</v>
      </c>
      <c r="AE18" s="407" t="s">
        <v>216</v>
      </c>
      <c r="AF18" s="400" t="s">
        <v>3</v>
      </c>
      <c r="AG18" s="402"/>
      <c r="AH18" s="407" t="s">
        <v>227</v>
      </c>
      <c r="AI18" s="407" t="s">
        <v>219</v>
      </c>
      <c r="AJ18" s="403" t="s">
        <v>228</v>
      </c>
      <c r="AK18" s="404"/>
      <c r="AL18" s="405" t="s">
        <v>355</v>
      </c>
      <c r="AM18" s="405" t="s">
        <v>230</v>
      </c>
      <c r="AN18" s="407" t="s">
        <v>434</v>
      </c>
    </row>
    <row r="19" spans="1:40" s="80" customFormat="1" ht="86.25" x14ac:dyDescent="0.25">
      <c r="A19" s="408"/>
      <c r="B19" s="408"/>
      <c r="C19" s="408"/>
      <c r="D19" s="111" t="s">
        <v>225</v>
      </c>
      <c r="E19" s="111" t="s">
        <v>226</v>
      </c>
      <c r="F19" s="408"/>
      <c r="G19" s="408"/>
      <c r="H19" s="112" t="s">
        <v>217</v>
      </c>
      <c r="I19" s="112" t="s">
        <v>187</v>
      </c>
      <c r="J19" s="397"/>
      <c r="K19" s="113" t="s">
        <v>218</v>
      </c>
      <c r="L19" s="114" t="s">
        <v>187</v>
      </c>
      <c r="M19" s="110" t="s">
        <v>224</v>
      </c>
      <c r="N19" s="110" t="s">
        <v>561</v>
      </c>
      <c r="O19" s="417"/>
      <c r="P19" s="397"/>
      <c r="Q19" s="110" t="s">
        <v>224</v>
      </c>
      <c r="R19" s="110" t="s">
        <v>220</v>
      </c>
      <c r="S19" s="408"/>
      <c r="T19" s="110" t="s">
        <v>224</v>
      </c>
      <c r="U19" s="110" t="s">
        <v>220</v>
      </c>
      <c r="V19" s="115" t="s">
        <v>349</v>
      </c>
      <c r="W19" s="115" t="s">
        <v>350</v>
      </c>
      <c r="X19" s="115" t="s">
        <v>351</v>
      </c>
      <c r="Y19" s="408"/>
      <c r="Z19" s="408"/>
      <c r="AA19" s="110" t="s">
        <v>224</v>
      </c>
      <c r="AB19" s="110" t="s">
        <v>220</v>
      </c>
      <c r="AC19" s="408"/>
      <c r="AD19" s="408"/>
      <c r="AE19" s="408"/>
      <c r="AF19" s="116" t="s">
        <v>352</v>
      </c>
      <c r="AG19" s="111" t="s">
        <v>353</v>
      </c>
      <c r="AH19" s="408"/>
      <c r="AI19" s="408"/>
      <c r="AJ19" s="117" t="s">
        <v>349</v>
      </c>
      <c r="AK19" s="117" t="s">
        <v>354</v>
      </c>
      <c r="AL19" s="406"/>
      <c r="AM19" s="406"/>
      <c r="AN19" s="408"/>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'[3]2025_2'!D$12</f>
        <v>нд</v>
      </c>
      <c r="W21" s="142" t="str">
        <f>'[3]2025_2'!E$12</f>
        <v>850.25.00342</v>
      </c>
      <c r="X21" s="142" t="str">
        <f>'[3]2025_2'!F$12</f>
        <v>нд</v>
      </c>
      <c r="Y21" s="238" t="str">
        <f>'[3]2025_2'!G$12</f>
        <v>Петербургская сбытовая компания</v>
      </c>
      <c r="Z21" s="239" t="str">
        <f>'[3]2025_2'!H$12</f>
        <v>Серверное оборудование</v>
      </c>
      <c r="AA21" s="240">
        <f>'[3]2025_2'!I$12</f>
        <v>140.034504</v>
      </c>
      <c r="AB21" s="240">
        <f>'[3]2025_2'!J$12</f>
        <v>28.0069008</v>
      </c>
      <c r="AC21" s="239" t="str">
        <f>'[3]2025_2'!K$12</f>
        <v>Коммерческое предложение от 08.08.2024 № ИСХ-БК-240808/-17 (КП Серверное оборудование 2025.docx)</v>
      </c>
      <c r="AD21" s="239" t="str">
        <f>'[3]2025_2'!L$12</f>
        <v>ТБР</v>
      </c>
      <c r="AE21" s="239" t="str">
        <f>'[3]2025_2'!M$12</f>
        <v>26.20</v>
      </c>
      <c r="AF21" s="239" t="str">
        <f>'[3]2025_2'!N$12</f>
        <v>Закупка у единственного поставщика</v>
      </c>
      <c r="AG21" s="239" t="str">
        <f>'[3]2025_2'!O$12</f>
        <v>нд</v>
      </c>
      <c r="AH21" s="239" t="str">
        <f>'[3]2025_2'!P$12</f>
        <v>нет</v>
      </c>
      <c r="AI21" s="241" t="str">
        <f>'[3]2025_2'!Q$12</f>
        <v>нд</v>
      </c>
      <c r="AJ21" s="242" t="str">
        <f>'[3]2025_2'!R$12</f>
        <v>нд</v>
      </c>
      <c r="AK21" s="242" t="str">
        <f>'[3]2025_2'!S$12</f>
        <v>нд</v>
      </c>
      <c r="AL21" s="241" t="str">
        <f>'[3]2025_2'!T$12</f>
        <v>нд</v>
      </c>
      <c r="AM21" s="239" t="str">
        <f>'[3]2025_2'!U$12</f>
        <v>да</v>
      </c>
      <c r="AN21" s="239" t="str">
        <f>'[3]2025_2'!V$12</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5" priority="13">
      <formula>CELL("защита",A1)</formula>
    </cfRule>
  </conditionalFormatting>
  <conditionalFormatting sqref="A22:AN1048576">
    <cfRule type="expression" dxfId="24" priority="14">
      <formula>ISBLANK(A22)</formula>
    </cfRule>
  </conditionalFormatting>
  <conditionalFormatting sqref="A21:AN21">
    <cfRule type="expression" dxfId="23" priority="1">
      <formula>CELL("защита",A21)</formula>
    </cfRule>
  </conditionalFormatting>
  <conditionalFormatting sqref="A21:AN21">
    <cfRule type="expression" dxfId="22"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9" t="s">
        <v>0</v>
      </c>
      <c r="B2" s="249"/>
      <c r="C2" s="249"/>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O_15.01.0456</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серверного оборудования и комплектующих, 16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37.53756462322216</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Коммерческое предложение от 08.08.2024 № ИСХ-БК-240808/-17 (КП Серверное оборудование 2025.docx)</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266.25" customHeight="1" x14ac:dyDescent="0.25">
      <c r="A117" s="120" t="s">
        <v>191</v>
      </c>
      <c r="B117" s="125" t="s">
        <v>187</v>
      </c>
      <c r="C117" s="140" t="str">
        <f>'3'!C23</f>
        <v>Сервер F+ tech FPD-R-13-SP-221233 ( 2U 12x3.5" HDD platform, 2xIntel Xeon Platinum 8358P 32C 2.60GHz, 16x64GB DDR4-3200 ECC RDIMM, 2x240GB 2.5" 1.3DWPD SATA (Rear), 1xПлата коммутатора PCI-e ТЦРБ.469555.012, 1xQLogic FC-HBA 32Gb 2xSFP+, 1xIntel X710 4x10G SFP+, 1xIntel X710-T4 4x10G RJ45, 2x10GBase-T, 2x1200W PS, Rail kit, Стандарт 5лет - 13 шт.;
СХД F+ tech FPD-R-13-DS-4212 ( 4U 24x3.5" HDD platform, 4xIntel Xeon Gold 5318Y 24C 2.10GHz, 24x32GB DDR4-3200 ECC RDIMM, 2xHBA 9400-8i8e, 4x240GB 2.5" 1.3DWPD SATA SSD, 4x960GB 2.5" 1DWPD WRITE SSD, 20x7680GB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22x7680GB 2.5" 1DWPD SAS SSD, 2x550W PS, Rail kit, C768,C2W1920,SSD315,DD,COMP,ASREP,FCP,iSCSI,SMB,NFS, RAID,SNAP,CLONE,ThinPR,SS5, NPO)  - 1 шт.
СХД F+ tech FPD-R-13-DS-4212 ( 4U 24x3.5" HDD platform, 4xIntel Xeon Gold 5318Y 24C 2.10GHz, 24x32GB DDR4-3200 ECC RDIMM, 2xHBA 9400-8i8e, 4x240GB 2.5" 1.3DWPD SATA SSD, 4x960GB 2.5" 1DWPD WRITE SSD, 10x7680GB 2.5" 1DWPD SAS SSD, 2xПлата коммутатора PCI-e ТЦРБ.469555.012, 2xInternal 2x10G RJ45, 2xQLogic FC-HBA 32Gb 2xSFP+, 2xMellanox CX-4 2x10G SFP+, 2xIntel X710-T4 4x10G RJ45, 2x2x10GBase-T, 2x1200W PS, Rail kit, Стандарт 5лет (регионы), 1xJBOD F+ tech FPD-13-DE-2K24J65-CTO в составе: 2U 24x2.5" HS, 12x7680GB 2.5" 1DWPD SAS SSD, 2x550W PS, Rail kit, C768,C2W1920,SSD165,DD,COMP,ASREP,FCP,iSCSI,SMB,NFS, RAID,SNAP,CLONE,ThinPR,SS5, NPO) - 2 шт.</v>
      </c>
    </row>
    <row r="118" spans="1:3" s="22" customFormat="1" x14ac:dyDescent="0.25">
      <c r="A118" s="120" t="s">
        <v>192</v>
      </c>
      <c r="B118" s="125" t="s">
        <v>188</v>
      </c>
      <c r="C118" s="140">
        <f>'13'!D80</f>
        <v>16</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'[4]8.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21" priority="21">
      <formula>CELL("защита",A1)</formula>
    </cfRule>
  </conditionalFormatting>
  <conditionalFormatting sqref="C19:C20 C22:C34 C46:C104 C112:C134">
    <cfRule type="expression" dxfId="20" priority="22">
      <formula>ISBLANK(C19)</formula>
    </cfRule>
  </conditionalFormatting>
  <conditionalFormatting sqref="C21">
    <cfRule type="expression" dxfId="19" priority="19">
      <formula>CELL("защита",C21)</formula>
    </cfRule>
  </conditionalFormatting>
  <conditionalFormatting sqref="C21">
    <cfRule type="expression" dxfId="18" priority="20">
      <formula>ISBLANK(C21)</formula>
    </cfRule>
  </conditionalFormatting>
  <conditionalFormatting sqref="C36:C37 C39:C40">
    <cfRule type="expression" dxfId="17" priority="15">
      <formula>CELL("защита",C36)</formula>
    </cfRule>
  </conditionalFormatting>
  <conditionalFormatting sqref="C36:C37 C39:C40">
    <cfRule type="expression" dxfId="16" priority="16">
      <formula>ISBLANK(C36)</formula>
    </cfRule>
  </conditionalFormatting>
  <conditionalFormatting sqref="C41:C42 C44:C45">
    <cfRule type="expression" dxfId="15" priority="13">
      <formula>CELL("защита",C41)</formula>
    </cfRule>
  </conditionalFormatting>
  <conditionalFormatting sqref="C41:C42 C44:C45">
    <cfRule type="expression" dxfId="14" priority="14">
      <formula>ISBLANK(C41)</formula>
    </cfRule>
  </conditionalFormatting>
  <conditionalFormatting sqref="C43">
    <cfRule type="expression" dxfId="13" priority="9">
      <formula>CELL("защита",C43)</formula>
    </cfRule>
  </conditionalFormatting>
  <conditionalFormatting sqref="C43">
    <cfRule type="expression" dxfId="12" priority="10">
      <formula>ISBLANK(C43)</formula>
    </cfRule>
  </conditionalFormatting>
  <conditionalFormatting sqref="C38">
    <cfRule type="expression" dxfId="11" priority="7">
      <formula>CELL("защита",C38)</formula>
    </cfRule>
  </conditionalFormatting>
  <conditionalFormatting sqref="C38">
    <cfRule type="expression" dxfId="10" priority="8">
      <formula>ISBLANK(C38)</formula>
    </cfRule>
  </conditionalFormatting>
  <conditionalFormatting sqref="C35">
    <cfRule type="expression" dxfId="9" priority="3">
      <formula>CELL("защита",C35)</formula>
    </cfRule>
  </conditionalFormatting>
  <conditionalFormatting sqref="C35">
    <cfRule type="expression" dxfId="8" priority="4">
      <formula>ISBLANK(C35)</formula>
    </cfRule>
  </conditionalFormatting>
  <conditionalFormatting sqref="C105:C111">
    <cfRule type="expression" dxfId="7" priority="1">
      <formula>CELL("защита",C105)</formula>
    </cfRule>
  </conditionalFormatting>
  <conditionalFormatting sqref="C105:C111">
    <cfRule type="expression" dxfId="6"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9" t="s">
        <v>413</v>
      </c>
      <c r="B2" s="249"/>
      <c r="C2" s="249"/>
      <c r="F2" s="55"/>
      <c r="G2" s="55"/>
      <c r="H2" s="56"/>
    </row>
    <row r="3" spans="1:22" s="54" customFormat="1" ht="18.75" x14ac:dyDescent="0.2">
      <c r="A3" s="250"/>
      <c r="B3" s="250"/>
      <c r="C3" s="250"/>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O_15.01.0456</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серверного оборудования и комплектующих, 16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50"/>
      <c r="B12" s="250"/>
      <c r="C12" s="250"/>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4" t="s">
        <v>237</v>
      </c>
      <c r="B15" s="244"/>
      <c r="C15" s="244"/>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640</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641</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625</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625</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625</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4" priority="4">
      <formula>ISBLANK(C19)</formula>
    </cfRule>
  </conditionalFormatting>
  <conditionalFormatting sqref="A1:XFD1048576">
    <cfRule type="expression" dxfId="9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6" zoomScale="80" zoomScaleNormal="80" zoomScaleSheetLayoutView="80" workbookViewId="0">
      <selection activeCell="C23" sqref="C23"/>
    </sheetView>
  </sheetViews>
  <sheetFormatPr defaultColWidth="9.140625" defaultRowHeight="15" x14ac:dyDescent="0.25"/>
  <cols>
    <col min="1" max="1" width="6.140625" style="156" customWidth="1"/>
    <col min="2" max="2" width="53.5703125" style="156" customWidth="1"/>
    <col min="3" max="3" width="255.57031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9" t="str">
        <f>'2'!A2:C2</f>
        <v>Паспорт инвестиционного проекта</v>
      </c>
      <c r="B2" s="249"/>
      <c r="C2" s="249"/>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45" t="s">
        <v>414</v>
      </c>
      <c r="B5" s="245"/>
      <c r="C5" s="245"/>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O_15.01.0456</v>
      </c>
      <c r="B7" s="263"/>
      <c r="C7" s="263"/>
      <c r="D7" s="51"/>
      <c r="E7" s="51"/>
      <c r="F7" s="51"/>
      <c r="G7" s="51"/>
      <c r="H7" s="50"/>
      <c r="I7" s="50"/>
      <c r="J7" s="50"/>
      <c r="K7" s="50"/>
      <c r="L7" s="50"/>
      <c r="M7" s="50"/>
      <c r="N7" s="50"/>
      <c r="O7" s="50"/>
      <c r="P7" s="50"/>
      <c r="Q7" s="50"/>
      <c r="R7" s="50"/>
      <c r="S7" s="50"/>
      <c r="T7" s="50"/>
      <c r="U7" s="50"/>
    </row>
    <row r="8" spans="1:21" s="149" customFormat="1" ht="18.75" x14ac:dyDescent="0.25">
      <c r="A8" s="245" t="s">
        <v>415</v>
      </c>
      <c r="B8" s="245"/>
      <c r="C8" s="245"/>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серверного оборудования и комплектующих, 16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45" t="s">
        <v>416</v>
      </c>
      <c r="B11" s="245"/>
      <c r="C11" s="245"/>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630</v>
      </c>
      <c r="D20" s="63"/>
      <c r="E20" s="63"/>
      <c r="F20" s="63"/>
      <c r="G20" s="63"/>
      <c r="H20" s="64"/>
      <c r="I20" s="64"/>
      <c r="J20" s="64"/>
      <c r="K20" s="64"/>
      <c r="L20" s="64"/>
      <c r="M20" s="64"/>
      <c r="N20" s="64"/>
      <c r="O20" s="64"/>
      <c r="P20" s="64"/>
      <c r="Q20" s="64"/>
      <c r="R20" s="64"/>
      <c r="S20" s="154"/>
      <c r="T20" s="154"/>
      <c r="U20" s="154"/>
    </row>
    <row r="21" spans="1:21" s="153" customFormat="1" ht="31.5" x14ac:dyDescent="0.25">
      <c r="A21" s="83">
        <v>3</v>
      </c>
      <c r="B21" s="92" t="s">
        <v>90</v>
      </c>
      <c r="C21" s="3" t="s">
        <v>631</v>
      </c>
      <c r="D21" s="63"/>
      <c r="E21" s="63"/>
      <c r="F21" s="64"/>
      <c r="G21" s="64"/>
      <c r="H21" s="64"/>
      <c r="I21" s="64"/>
      <c r="J21" s="64"/>
      <c r="K21" s="64"/>
      <c r="L21" s="64"/>
      <c r="M21" s="64"/>
      <c r="N21" s="64"/>
      <c r="O21" s="64"/>
      <c r="P21" s="64"/>
      <c r="Q21" s="154"/>
      <c r="R21" s="154"/>
      <c r="S21" s="154"/>
      <c r="T21" s="154"/>
      <c r="U21" s="154"/>
    </row>
    <row r="22" spans="1:21" ht="283.5" customHeight="1" x14ac:dyDescent="0.25">
      <c r="A22" s="83">
        <v>4</v>
      </c>
      <c r="B22" s="91" t="s">
        <v>11</v>
      </c>
      <c r="C22" s="3" t="s">
        <v>634</v>
      </c>
      <c r="D22" s="155"/>
      <c r="E22" s="155"/>
      <c r="F22" s="155"/>
      <c r="G22" s="155"/>
      <c r="H22" s="155"/>
      <c r="I22" s="155"/>
      <c r="J22" s="155"/>
      <c r="K22" s="155"/>
      <c r="L22" s="155"/>
      <c r="M22" s="155"/>
      <c r="N22" s="155"/>
      <c r="O22" s="155"/>
      <c r="P22" s="155"/>
      <c r="Q22" s="155"/>
      <c r="R22" s="155"/>
      <c r="S22" s="155"/>
      <c r="T22" s="155"/>
      <c r="U22" s="155"/>
    </row>
    <row r="23" spans="1:21" ht="167.25" customHeight="1" x14ac:dyDescent="0.25">
      <c r="A23" s="83">
        <v>5</v>
      </c>
      <c r="B23" s="91" t="s">
        <v>438</v>
      </c>
      <c r="C23" s="3" t="s">
        <v>635</v>
      </c>
      <c r="D23" s="155"/>
      <c r="E23" s="155"/>
      <c r="F23" s="155"/>
      <c r="G23" s="155"/>
      <c r="H23" s="155"/>
      <c r="I23" s="155"/>
      <c r="J23" s="155"/>
      <c r="K23" s="155"/>
      <c r="L23" s="155"/>
      <c r="M23" s="155"/>
      <c r="N23" s="155"/>
      <c r="O23" s="155"/>
      <c r="P23" s="155"/>
      <c r="Q23" s="155"/>
      <c r="R23" s="155"/>
      <c r="S23" s="155"/>
      <c r="T23" s="155"/>
      <c r="U23" s="155"/>
    </row>
    <row r="24" spans="1:21" ht="197.25" customHeight="1" x14ac:dyDescent="0.25">
      <c r="A24" s="83">
        <v>6</v>
      </c>
      <c r="B24" s="91" t="s">
        <v>95</v>
      </c>
      <c r="C24" s="3" t="s">
        <v>636</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632</v>
      </c>
      <c r="D25" s="155"/>
      <c r="E25" s="155"/>
      <c r="F25" s="155"/>
      <c r="G25" s="155"/>
      <c r="H25" s="155"/>
      <c r="I25" s="155"/>
      <c r="J25" s="155"/>
      <c r="K25" s="155"/>
      <c r="L25" s="155"/>
      <c r="M25" s="155"/>
      <c r="N25" s="155"/>
      <c r="O25" s="155"/>
      <c r="P25" s="155"/>
      <c r="Q25" s="155"/>
      <c r="R25" s="155"/>
      <c r="S25" s="155"/>
      <c r="T25" s="155"/>
      <c r="U25" s="155"/>
    </row>
    <row r="26" spans="1:21" ht="409.5" customHeight="1" x14ac:dyDescent="0.25">
      <c r="A26" s="83">
        <v>8</v>
      </c>
      <c r="B26" s="91" t="s">
        <v>121</v>
      </c>
      <c r="C26" s="3" t="s">
        <v>633</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589</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31:C39">
    <cfRule type="expression" dxfId="92" priority="8">
      <formula>ISBLANK(C31)</formula>
    </cfRule>
  </conditionalFormatting>
  <conditionalFormatting sqref="A1:XFD18 A31:XFD1048576 A19:B30 D19:XFD30">
    <cfRule type="expression" dxfId="91" priority="7">
      <formula>CELL("защита",A1)</formula>
    </cfRule>
  </conditionalFormatting>
  <conditionalFormatting sqref="C19">
    <cfRule type="expression" dxfId="90" priority="6">
      <formula>ISBLANK(C19)</formula>
    </cfRule>
  </conditionalFormatting>
  <conditionalFormatting sqref="C19">
    <cfRule type="expression" dxfId="89" priority="5">
      <formula>CELL("защита",C19)</formula>
    </cfRule>
  </conditionalFormatting>
  <conditionalFormatting sqref="C27:C30">
    <cfRule type="expression" dxfId="88" priority="4">
      <formula>ISBLANK(C27)</formula>
    </cfRule>
  </conditionalFormatting>
  <conditionalFormatting sqref="C27:C30">
    <cfRule type="expression" dxfId="87" priority="3">
      <formula>CELL("защита",C27)</formula>
    </cfRule>
  </conditionalFormatting>
  <conditionalFormatting sqref="C20:C26">
    <cfRule type="expression" dxfId="5" priority="2">
      <formula>ISBLANK(C20)</formula>
    </cfRule>
  </conditionalFormatting>
  <conditionalFormatting sqref="C20:C26">
    <cfRule type="expression" dxfId="4" priority="1">
      <formula>CELL("защита",C20)</formula>
    </cfRule>
  </conditionalFormatting>
  <pageMargins left="0.70866141732283472" right="0.70866141732283472" top="0.74803149606299213" bottom="0.74803149606299213" header="0.31496062992125984" footer="0.31496062992125984"/>
  <pageSetup paperSize="8" scale="4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9" t="str">
        <f>'2'!A2:C2</f>
        <v>Паспорт инвестиционного проекта</v>
      </c>
      <c r="B2" s="249"/>
      <c r="C2" s="249"/>
      <c r="D2" s="249"/>
      <c r="E2" s="249"/>
      <c r="F2" s="249"/>
      <c r="G2" s="249"/>
      <c r="H2" s="249"/>
      <c r="I2" s="249"/>
      <c r="J2" s="249"/>
      <c r="K2" s="249"/>
      <c r="L2" s="249"/>
      <c r="M2" s="249"/>
      <c r="N2" s="249"/>
      <c r="O2" s="249"/>
      <c r="P2" s="249"/>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45" t="s">
        <v>414</v>
      </c>
      <c r="B5" s="245"/>
      <c r="C5" s="245"/>
      <c r="D5" s="245"/>
      <c r="E5" s="245"/>
      <c r="F5" s="245"/>
      <c r="G5" s="245"/>
      <c r="H5" s="245"/>
      <c r="I5" s="245"/>
      <c r="J5" s="245"/>
      <c r="K5" s="245"/>
      <c r="L5" s="245"/>
      <c r="M5" s="245"/>
      <c r="N5" s="245"/>
      <c r="O5" s="245"/>
      <c r="P5" s="245"/>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45" t="s">
        <v>415</v>
      </c>
      <c r="B8" s="245"/>
      <c r="C8" s="245"/>
      <c r="D8" s="245"/>
      <c r="E8" s="245"/>
      <c r="F8" s="245"/>
      <c r="G8" s="245"/>
      <c r="H8" s="245"/>
      <c r="I8" s="245"/>
      <c r="J8" s="245"/>
      <c r="K8" s="245"/>
      <c r="L8" s="245"/>
      <c r="M8" s="245"/>
      <c r="N8" s="245"/>
      <c r="O8" s="245"/>
      <c r="P8" s="245"/>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45" t="s">
        <v>416</v>
      </c>
      <c r="B11" s="245"/>
      <c r="C11" s="245"/>
      <c r="D11" s="245"/>
      <c r="E11" s="245"/>
      <c r="F11" s="245"/>
      <c r="G11" s="245"/>
      <c r="H11" s="245"/>
      <c r="I11" s="245"/>
      <c r="J11" s="245"/>
      <c r="K11" s="245"/>
      <c r="L11" s="245"/>
      <c r="M11" s="245"/>
      <c r="N11" s="245"/>
      <c r="O11" s="245"/>
      <c r="P11" s="245"/>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7"/>
      <c r="C15" s="267"/>
      <c r="D15" s="267"/>
      <c r="E15" s="267"/>
      <c r="F15" s="267"/>
      <c r="G15" s="267"/>
      <c r="H15" s="267"/>
      <c r="I15" s="267"/>
      <c r="J15" s="267"/>
      <c r="K15" s="267"/>
      <c r="L15" s="267"/>
      <c r="M15" s="267"/>
      <c r="N15" s="267"/>
      <c r="O15" s="267"/>
      <c r="P15" s="267"/>
      <c r="Q15" s="70"/>
      <c r="R15" s="62"/>
      <c r="S15" s="62"/>
      <c r="T15" s="62"/>
      <c r="U15" s="62"/>
      <c r="V15" s="62"/>
      <c r="W15" s="62"/>
      <c r="X15" s="62"/>
      <c r="Y15" s="62"/>
    </row>
    <row r="16" spans="1:25" s="60" customFormat="1" ht="18.75" customHeight="1" x14ac:dyDescent="0.2">
      <c r="A16" s="266"/>
      <c r="B16" s="266"/>
      <c r="C16" s="266"/>
      <c r="D16" s="266"/>
      <c r="E16" s="266"/>
      <c r="F16" s="266"/>
      <c r="G16" s="266"/>
      <c r="H16" s="266"/>
      <c r="I16" s="266"/>
      <c r="J16" s="266"/>
      <c r="K16" s="266"/>
      <c r="L16" s="266"/>
      <c r="M16" s="266"/>
      <c r="N16" s="266"/>
      <c r="O16" s="266"/>
      <c r="P16" s="266"/>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9" t="s">
        <v>99</v>
      </c>
      <c r="C19" s="270"/>
      <c r="D19" s="269" t="s">
        <v>98</v>
      </c>
      <c r="E19" s="268" t="s">
        <v>263</v>
      </c>
      <c r="F19" s="265" t="s">
        <v>102</v>
      </c>
      <c r="G19" s="268" t="s">
        <v>26</v>
      </c>
      <c r="H19" s="265" t="s">
        <v>67</v>
      </c>
      <c r="I19" s="265" t="s">
        <v>25</v>
      </c>
      <c r="J19" s="265" t="s">
        <v>103</v>
      </c>
      <c r="K19" s="265" t="s">
        <v>24</v>
      </c>
      <c r="L19" s="265" t="s">
        <v>23</v>
      </c>
      <c r="M19" s="265" t="s">
        <v>22</v>
      </c>
      <c r="N19" s="265" t="s">
        <v>120</v>
      </c>
      <c r="O19" s="265"/>
      <c r="P19" s="272" t="s">
        <v>264</v>
      </c>
      <c r="Q19" s="61"/>
      <c r="R19" s="61"/>
      <c r="S19" s="61"/>
      <c r="T19" s="61"/>
      <c r="U19" s="61"/>
      <c r="V19" s="61"/>
    </row>
    <row r="20" spans="1:25" s="60" customFormat="1" ht="117" customHeight="1" x14ac:dyDescent="0.2">
      <c r="A20" s="265"/>
      <c r="B20" s="95" t="s">
        <v>2</v>
      </c>
      <c r="C20" s="95" t="s">
        <v>1</v>
      </c>
      <c r="D20" s="271"/>
      <c r="E20" s="268"/>
      <c r="F20" s="265"/>
      <c r="G20" s="268"/>
      <c r="H20" s="265"/>
      <c r="I20" s="265"/>
      <c r="J20" s="265"/>
      <c r="K20" s="265"/>
      <c r="L20" s="265"/>
      <c r="M20" s="265"/>
      <c r="N20" s="81" t="s">
        <v>100</v>
      </c>
      <c r="O20" s="95" t="s">
        <v>101</v>
      </c>
      <c r="P20" s="272"/>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6" priority="1">
      <formula>CELL("защита",A1)</formula>
    </cfRule>
  </conditionalFormatting>
  <conditionalFormatting sqref="A22:P1048576">
    <cfRule type="expression" dxfId="8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row>
    <row r="3" spans="1:24"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row>
    <row r="7" spans="1:24" s="54" customFormat="1" ht="18.75"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50"/>
      <c r="B14" s="250"/>
      <c r="C14" s="250"/>
      <c r="D14" s="250"/>
      <c r="E14" s="250"/>
      <c r="F14" s="250"/>
      <c r="G14" s="250"/>
      <c r="H14" s="250"/>
      <c r="I14" s="250"/>
      <c r="J14" s="250"/>
      <c r="K14" s="250"/>
      <c r="L14" s="250"/>
      <c r="M14" s="250"/>
      <c r="N14" s="250"/>
      <c r="O14" s="250"/>
      <c r="P14" s="61"/>
      <c r="Q14" s="61"/>
      <c r="R14" s="61"/>
      <c r="S14" s="61"/>
      <c r="T14" s="61"/>
      <c r="U14" s="61"/>
    </row>
    <row r="15" spans="1:24" s="60" customFormat="1" ht="29.25" customHeight="1" x14ac:dyDescent="0.3">
      <c r="A15" s="26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7"/>
      <c r="C15" s="267"/>
      <c r="D15" s="267"/>
      <c r="E15" s="267"/>
      <c r="F15" s="267"/>
      <c r="G15" s="267"/>
      <c r="H15" s="267"/>
      <c r="I15" s="267"/>
      <c r="J15" s="267"/>
      <c r="K15" s="267"/>
      <c r="L15" s="267"/>
      <c r="M15" s="267"/>
      <c r="N15" s="267"/>
      <c r="O15" s="267"/>
      <c r="P15" s="70"/>
      <c r="Q15" s="62"/>
      <c r="R15" s="62"/>
      <c r="S15" s="62"/>
      <c r="T15" s="62"/>
      <c r="U15" s="62"/>
      <c r="V15" s="62"/>
      <c r="W15" s="62"/>
      <c r="X15" s="62"/>
    </row>
    <row r="16" spans="1:24" s="60" customFormat="1" ht="18.75" customHeight="1" x14ac:dyDescent="0.2">
      <c r="A16" s="266"/>
      <c r="B16" s="266"/>
      <c r="C16" s="266"/>
      <c r="D16" s="266"/>
      <c r="E16" s="266"/>
      <c r="F16" s="266"/>
      <c r="G16" s="266"/>
      <c r="H16" s="266"/>
      <c r="I16" s="266"/>
      <c r="J16" s="266"/>
      <c r="K16" s="266"/>
      <c r="L16" s="266"/>
      <c r="M16" s="266"/>
      <c r="N16" s="266"/>
      <c r="O16" s="266"/>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9" t="s">
        <v>122</v>
      </c>
      <c r="C19" s="270"/>
      <c r="D19" s="269" t="s">
        <v>123</v>
      </c>
      <c r="E19" s="268" t="s">
        <v>265</v>
      </c>
      <c r="F19" s="265" t="s">
        <v>124</v>
      </c>
      <c r="G19" s="265" t="s">
        <v>125</v>
      </c>
      <c r="H19" s="265" t="s">
        <v>126</v>
      </c>
      <c r="I19" s="265" t="s">
        <v>127</v>
      </c>
      <c r="J19" s="265" t="s">
        <v>128</v>
      </c>
      <c r="K19" s="265" t="s">
        <v>129</v>
      </c>
      <c r="L19" s="265" t="s">
        <v>266</v>
      </c>
      <c r="M19" s="265" t="s">
        <v>130</v>
      </c>
      <c r="N19" s="265"/>
      <c r="O19" s="274" t="s">
        <v>267</v>
      </c>
      <c r="P19" s="61"/>
      <c r="Q19" s="61"/>
      <c r="R19" s="61"/>
      <c r="S19" s="61"/>
      <c r="T19" s="61"/>
      <c r="U19" s="61"/>
    </row>
    <row r="20" spans="1:24" s="60" customFormat="1" ht="137.25" customHeight="1" x14ac:dyDescent="0.2">
      <c r="A20" s="265"/>
      <c r="B20" s="95" t="s">
        <v>2</v>
      </c>
      <c r="C20" s="95" t="s">
        <v>1</v>
      </c>
      <c r="D20" s="271"/>
      <c r="E20" s="268"/>
      <c r="F20" s="265"/>
      <c r="G20" s="265"/>
      <c r="H20" s="265"/>
      <c r="I20" s="265"/>
      <c r="J20" s="265"/>
      <c r="K20" s="265"/>
      <c r="L20" s="265"/>
      <c r="M20" s="81" t="s">
        <v>131</v>
      </c>
      <c r="N20" s="95" t="s">
        <v>432</v>
      </c>
      <c r="O20" s="275"/>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4" priority="1">
      <formula>CELL("защита",A1)</formula>
    </cfRule>
  </conditionalFormatting>
  <conditionalFormatting sqref="A22:O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row>
    <row r="7" spans="1:41" s="54" customFormat="1" ht="18.75" customHeight="1"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278" t="s">
        <v>241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135" ht="46.5" customHeight="1" x14ac:dyDescent="0.25">
      <c r="A17" s="279" t="s">
        <v>96</v>
      </c>
      <c r="B17" s="291" t="s">
        <v>135</v>
      </c>
      <c r="C17" s="292"/>
      <c r="D17" s="282" t="s">
        <v>35</v>
      </c>
      <c r="E17" s="291" t="s">
        <v>106</v>
      </c>
      <c r="F17" s="292"/>
      <c r="G17" s="291" t="s">
        <v>136</v>
      </c>
      <c r="H17" s="292"/>
      <c r="I17" s="291" t="s">
        <v>34</v>
      </c>
      <c r="J17" s="292"/>
      <c r="K17" s="295" t="s">
        <v>33</v>
      </c>
      <c r="L17" s="296" t="s">
        <v>145</v>
      </c>
      <c r="M17" s="296"/>
      <c r="N17" s="296"/>
      <c r="O17" s="296"/>
      <c r="P17" s="296" t="s">
        <v>147</v>
      </c>
      <c r="Q17" s="296"/>
      <c r="R17" s="296"/>
      <c r="S17" s="296"/>
      <c r="T17" s="284" t="s">
        <v>268</v>
      </c>
      <c r="U17" s="285" t="s">
        <v>269</v>
      </c>
      <c r="V17" s="282" t="s">
        <v>137</v>
      </c>
      <c r="W17" s="287" t="s">
        <v>270</v>
      </c>
      <c r="X17" s="287" t="s">
        <v>271</v>
      </c>
      <c r="Y17" s="282" t="s">
        <v>148</v>
      </c>
      <c r="Z17" s="282" t="s">
        <v>149</v>
      </c>
      <c r="AA17" s="305" t="s">
        <v>132</v>
      </c>
      <c r="AB17" s="306"/>
      <c r="AC17" s="305" t="s">
        <v>133</v>
      </c>
      <c r="AD17" s="306"/>
      <c r="AE17" s="302" t="s">
        <v>134</v>
      </c>
      <c r="AF17" s="297" t="s">
        <v>31</v>
      </c>
      <c r="AG17" s="298"/>
      <c r="AH17" s="299"/>
      <c r="AI17" s="297" t="s">
        <v>30</v>
      </c>
      <c r="AJ17" s="298"/>
      <c r="AK17" s="297" t="s">
        <v>236</v>
      </c>
      <c r="AL17" s="298"/>
      <c r="AM17" s="298"/>
      <c r="AN17" s="298"/>
      <c r="AO17" s="299"/>
    </row>
    <row r="18" spans="1:135" ht="147" customHeight="1" x14ac:dyDescent="0.25">
      <c r="A18" s="280"/>
      <c r="B18" s="293"/>
      <c r="C18" s="294"/>
      <c r="D18" s="283"/>
      <c r="E18" s="293"/>
      <c r="F18" s="294"/>
      <c r="G18" s="293"/>
      <c r="H18" s="294"/>
      <c r="I18" s="293"/>
      <c r="J18" s="294"/>
      <c r="K18" s="295"/>
      <c r="L18" s="295" t="s">
        <v>278</v>
      </c>
      <c r="M18" s="295"/>
      <c r="N18" s="295" t="s">
        <v>235</v>
      </c>
      <c r="O18" s="295"/>
      <c r="P18" s="296" t="s">
        <v>278</v>
      </c>
      <c r="Q18" s="296"/>
      <c r="R18" s="300" t="s">
        <v>288</v>
      </c>
      <c r="S18" s="301"/>
      <c r="T18" s="284"/>
      <c r="U18" s="286"/>
      <c r="V18" s="283"/>
      <c r="W18" s="288"/>
      <c r="X18" s="289"/>
      <c r="Y18" s="290"/>
      <c r="Z18" s="283"/>
      <c r="AA18" s="307"/>
      <c r="AB18" s="308"/>
      <c r="AC18" s="307"/>
      <c r="AD18" s="308"/>
      <c r="AE18" s="303"/>
      <c r="AF18" s="97" t="s">
        <v>272</v>
      </c>
      <c r="AG18" s="97" t="s">
        <v>273</v>
      </c>
      <c r="AH18" s="98" t="s">
        <v>88</v>
      </c>
      <c r="AI18" s="98" t="s">
        <v>29</v>
      </c>
      <c r="AJ18" s="99" t="s">
        <v>28</v>
      </c>
      <c r="AK18" s="282" t="s">
        <v>234</v>
      </c>
      <c r="AL18" s="296" t="s">
        <v>276</v>
      </c>
      <c r="AM18" s="296"/>
      <c r="AN18" s="295" t="s">
        <v>277</v>
      </c>
      <c r="AO18" s="295"/>
    </row>
    <row r="19" spans="1:135" ht="51.75" customHeight="1" x14ac:dyDescent="0.25">
      <c r="A19" s="281"/>
      <c r="B19" s="98" t="s">
        <v>274</v>
      </c>
      <c r="C19" s="98" t="s">
        <v>275</v>
      </c>
      <c r="D19" s="290"/>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304"/>
      <c r="AF19" s="98" t="s">
        <v>274</v>
      </c>
      <c r="AG19" s="98" t="s">
        <v>274</v>
      </c>
      <c r="AH19" s="98" t="s">
        <v>274</v>
      </c>
      <c r="AI19" s="98" t="s">
        <v>274</v>
      </c>
      <c r="AJ19" s="98" t="s">
        <v>274</v>
      </c>
      <c r="AK19" s="290"/>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2" priority="1">
      <formula>CELL("защита",A1)</formula>
    </cfRule>
  </conditionalFormatting>
  <conditionalFormatting sqref="A21:AO1048576">
    <cfRule type="expression" dxfId="8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1:37" s="54" customFormat="1" ht="18.75" customHeight="1"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row>
    <row r="10" spans="1:37" s="60" customFormat="1" ht="15" customHeight="1"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278" t="s">
        <v>242</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row>
    <row r="17" spans="1:37" ht="43.5" customHeight="1" x14ac:dyDescent="0.25">
      <c r="A17" s="282" t="s">
        <v>96</v>
      </c>
      <c r="B17" s="291" t="s">
        <v>144</v>
      </c>
      <c r="C17" s="292"/>
      <c r="D17" s="291" t="s">
        <v>143</v>
      </c>
      <c r="E17" s="292"/>
      <c r="F17" s="282" t="s">
        <v>142</v>
      </c>
      <c r="G17" s="291" t="s">
        <v>106</v>
      </c>
      <c r="H17" s="292"/>
      <c r="I17" s="291" t="s">
        <v>34</v>
      </c>
      <c r="J17" s="292"/>
      <c r="K17" s="282" t="s">
        <v>141</v>
      </c>
      <c r="L17" s="300" t="s">
        <v>279</v>
      </c>
      <c r="M17" s="301"/>
      <c r="N17" s="291" t="s">
        <v>140</v>
      </c>
      <c r="O17" s="292"/>
      <c r="P17" s="291" t="s">
        <v>139</v>
      </c>
      <c r="Q17" s="292"/>
      <c r="R17" s="291" t="s">
        <v>38</v>
      </c>
      <c r="S17" s="292"/>
      <c r="T17" s="291" t="s">
        <v>280</v>
      </c>
      <c r="U17" s="292"/>
      <c r="V17" s="291" t="s">
        <v>138</v>
      </c>
      <c r="W17" s="292"/>
      <c r="X17" s="291" t="s">
        <v>281</v>
      </c>
      <c r="Y17" s="292"/>
      <c r="Z17" s="282" t="s">
        <v>148</v>
      </c>
      <c r="AA17" s="282" t="s">
        <v>149</v>
      </c>
      <c r="AB17" s="297" t="s">
        <v>31</v>
      </c>
      <c r="AC17" s="298"/>
      <c r="AD17" s="299"/>
      <c r="AE17" s="297" t="s">
        <v>30</v>
      </c>
      <c r="AF17" s="298"/>
      <c r="AG17" s="297" t="s">
        <v>236</v>
      </c>
      <c r="AH17" s="298"/>
      <c r="AI17" s="298"/>
      <c r="AJ17" s="298"/>
      <c r="AK17" s="299"/>
    </row>
    <row r="18" spans="1:37" ht="216" customHeight="1" x14ac:dyDescent="0.25">
      <c r="A18" s="283"/>
      <c r="B18" s="293"/>
      <c r="C18" s="294"/>
      <c r="D18" s="293"/>
      <c r="E18" s="294"/>
      <c r="F18" s="283"/>
      <c r="G18" s="293"/>
      <c r="H18" s="294"/>
      <c r="I18" s="293"/>
      <c r="J18" s="294"/>
      <c r="K18" s="290"/>
      <c r="L18" s="314"/>
      <c r="M18" s="315"/>
      <c r="N18" s="293"/>
      <c r="O18" s="294"/>
      <c r="P18" s="293"/>
      <c r="Q18" s="294"/>
      <c r="R18" s="293"/>
      <c r="S18" s="294"/>
      <c r="T18" s="293"/>
      <c r="U18" s="294"/>
      <c r="V18" s="293"/>
      <c r="W18" s="294"/>
      <c r="X18" s="293"/>
      <c r="Y18" s="294"/>
      <c r="Z18" s="283"/>
      <c r="AA18" s="283"/>
      <c r="AB18" s="98" t="s">
        <v>282</v>
      </c>
      <c r="AC18" s="98" t="s">
        <v>273</v>
      </c>
      <c r="AD18" s="98" t="s">
        <v>88</v>
      </c>
      <c r="AE18" s="98" t="s">
        <v>29</v>
      </c>
      <c r="AF18" s="98" t="s">
        <v>28</v>
      </c>
      <c r="AG18" s="282" t="s">
        <v>283</v>
      </c>
      <c r="AH18" s="296" t="s">
        <v>276</v>
      </c>
      <c r="AI18" s="296"/>
      <c r="AJ18" s="295" t="s">
        <v>277</v>
      </c>
      <c r="AK18" s="295"/>
    </row>
    <row r="19" spans="1:37" ht="60" customHeight="1" x14ac:dyDescent="0.25">
      <c r="A19" s="290"/>
      <c r="B19" s="102" t="s">
        <v>274</v>
      </c>
      <c r="C19" s="102" t="s">
        <v>275</v>
      </c>
      <c r="D19" s="102" t="s">
        <v>274</v>
      </c>
      <c r="E19" s="102" t="s">
        <v>275</v>
      </c>
      <c r="F19" s="290"/>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90"/>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13"/>
      <c r="C25" s="313"/>
      <c r="D25" s="313"/>
      <c r="E25" s="313"/>
      <c r="F25" s="313"/>
      <c r="G25" s="313"/>
      <c r="H25" s="313"/>
      <c r="I25" s="313"/>
      <c r="J25" s="313"/>
      <c r="K25" s="313"/>
      <c r="L25" s="313"/>
      <c r="M25" s="313"/>
      <c r="N25" s="313"/>
      <c r="O25" s="313"/>
      <c r="P25" s="313"/>
      <c r="Q25" s="31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80" priority="1">
      <formula>CELL("защита",A1)</formula>
    </cfRule>
  </conditionalFormatting>
  <conditionalFormatting sqref="A21:AK1048576">
    <cfRule type="expression" dxfId="7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row>
    <row r="2" spans="1:39"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row>
    <row r="3" spans="1:39"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row>
    <row r="7" spans="1:39" s="54" customFormat="1" ht="18.75" customHeight="1"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row>
    <row r="17" spans="1:127" ht="46.5" customHeight="1" x14ac:dyDescent="0.25">
      <c r="A17" s="279" t="s">
        <v>96</v>
      </c>
      <c r="B17" s="300" t="s">
        <v>433</v>
      </c>
      <c r="C17" s="301"/>
      <c r="D17" s="322" t="s">
        <v>35</v>
      </c>
      <c r="E17" s="318" t="s">
        <v>106</v>
      </c>
      <c r="F17" s="319"/>
      <c r="G17" s="318" t="s">
        <v>104</v>
      </c>
      <c r="H17" s="319"/>
      <c r="I17" s="318" t="s">
        <v>34</v>
      </c>
      <c r="J17" s="319"/>
      <c r="K17" s="322" t="s">
        <v>33</v>
      </c>
      <c r="L17" s="318" t="s">
        <v>32</v>
      </c>
      <c r="M17" s="319"/>
      <c r="N17" s="326" t="s">
        <v>147</v>
      </c>
      <c r="O17" s="326"/>
      <c r="P17" s="326"/>
      <c r="Q17" s="326"/>
      <c r="R17" s="322" t="s">
        <v>148</v>
      </c>
      <c r="S17" s="322" t="s">
        <v>149</v>
      </c>
      <c r="T17" s="325" t="s">
        <v>284</v>
      </c>
      <c r="U17" s="325"/>
      <c r="V17" s="329" t="s">
        <v>289</v>
      </c>
      <c r="W17" s="330"/>
      <c r="X17" s="302" t="s">
        <v>97</v>
      </c>
      <c r="Y17" s="305" t="s">
        <v>132</v>
      </c>
      <c r="Z17" s="306"/>
      <c r="AA17" s="305" t="s">
        <v>133</v>
      </c>
      <c r="AB17" s="306"/>
      <c r="AC17" s="302" t="s">
        <v>134</v>
      </c>
      <c r="AD17" s="297" t="s">
        <v>31</v>
      </c>
      <c r="AE17" s="298"/>
      <c r="AF17" s="299"/>
      <c r="AG17" s="297" t="s">
        <v>30</v>
      </c>
      <c r="AH17" s="298"/>
      <c r="AI17" s="297" t="s">
        <v>236</v>
      </c>
      <c r="AJ17" s="298"/>
      <c r="AK17" s="298"/>
      <c r="AL17" s="298"/>
      <c r="AM17" s="299"/>
    </row>
    <row r="18" spans="1:127" ht="204.75" customHeight="1" x14ac:dyDescent="0.25">
      <c r="A18" s="280"/>
      <c r="B18" s="314"/>
      <c r="C18" s="315"/>
      <c r="D18" s="324"/>
      <c r="E18" s="320"/>
      <c r="F18" s="321"/>
      <c r="G18" s="320"/>
      <c r="H18" s="321"/>
      <c r="I18" s="320"/>
      <c r="J18" s="321"/>
      <c r="K18" s="323"/>
      <c r="L18" s="320"/>
      <c r="M18" s="321"/>
      <c r="N18" s="327" t="s">
        <v>278</v>
      </c>
      <c r="O18" s="328"/>
      <c r="P18" s="300" t="s">
        <v>287</v>
      </c>
      <c r="Q18" s="301"/>
      <c r="R18" s="324"/>
      <c r="S18" s="323"/>
      <c r="T18" s="325"/>
      <c r="U18" s="325"/>
      <c r="V18" s="331"/>
      <c r="W18" s="332"/>
      <c r="X18" s="303"/>
      <c r="Y18" s="307"/>
      <c r="Z18" s="308"/>
      <c r="AA18" s="307"/>
      <c r="AB18" s="308"/>
      <c r="AC18" s="303"/>
      <c r="AD18" s="97" t="s">
        <v>272</v>
      </c>
      <c r="AE18" s="97" t="s">
        <v>273</v>
      </c>
      <c r="AF18" s="98" t="s">
        <v>88</v>
      </c>
      <c r="AG18" s="98" t="s">
        <v>29</v>
      </c>
      <c r="AH18" s="98" t="s">
        <v>28</v>
      </c>
      <c r="AI18" s="282" t="s">
        <v>283</v>
      </c>
      <c r="AJ18" s="296" t="s">
        <v>276</v>
      </c>
      <c r="AK18" s="296"/>
      <c r="AL18" s="295" t="s">
        <v>277</v>
      </c>
      <c r="AM18" s="295"/>
    </row>
    <row r="19" spans="1:127" ht="51.75" customHeight="1" x14ac:dyDescent="0.25">
      <c r="A19" s="281"/>
      <c r="B19" s="103" t="s">
        <v>274</v>
      </c>
      <c r="C19" s="103" t="s">
        <v>275</v>
      </c>
      <c r="D19" s="323"/>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304"/>
      <c r="Y19" s="103" t="s">
        <v>274</v>
      </c>
      <c r="Z19" s="103" t="s">
        <v>275</v>
      </c>
      <c r="AA19" s="103" t="s">
        <v>274</v>
      </c>
      <c r="AB19" s="103" t="s">
        <v>275</v>
      </c>
      <c r="AC19" s="304"/>
      <c r="AD19" s="97" t="s">
        <v>274</v>
      </c>
      <c r="AE19" s="97" t="s">
        <v>274</v>
      </c>
      <c r="AF19" s="103" t="s">
        <v>274</v>
      </c>
      <c r="AG19" s="103" t="s">
        <v>274</v>
      </c>
      <c r="AH19" s="103" t="s">
        <v>274</v>
      </c>
      <c r="AI19" s="290"/>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8" priority="1">
      <formula>CELL("защита",A1)</formula>
    </cfRule>
  </conditionalFormatting>
  <conditionalFormatting sqref="A21:AM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c r="AL1" s="334"/>
      <c r="AM1" s="334"/>
      <c r="AN1" s="334"/>
      <c r="AO1" s="334"/>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row>
    <row r="7" spans="1:41" s="54" customFormat="1" ht="18.75" customHeight="1" x14ac:dyDescent="0.2">
      <c r="A7" s="263" t="str">
        <f>IF(ISBLANK('1'!C13),CONCATENATE("В разделе 1 формы заполните показатель"," '",'1'!B13,"' "),'1'!C13)</f>
        <v>O_15.01.0456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row>
    <row r="10" spans="1:41" s="60" customFormat="1" ht="15" customHeight="1" x14ac:dyDescent="0.2">
      <c r="A10" s="263" t="str">
        <f>IF(ISBLANK('1'!C14),CONCATENATE("В разделе 1 формы заполните показатель"," '",'1'!B14,"' "),'1'!C14)</f>
        <v>Приобретение серверного оборудования и комплектующих, 16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row>
    <row r="13" spans="1:41" s="60" customFormat="1" ht="21"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row>
    <row r="17" spans="1:41" ht="44.25" customHeight="1" x14ac:dyDescent="0.25">
      <c r="A17" s="282" t="s">
        <v>96</v>
      </c>
      <c r="B17" s="291" t="s">
        <v>105</v>
      </c>
      <c r="C17" s="292"/>
      <c r="D17" s="291" t="s">
        <v>91</v>
      </c>
      <c r="E17" s="292"/>
      <c r="F17" s="297" t="s">
        <v>23</v>
      </c>
      <c r="G17" s="298"/>
      <c r="H17" s="298"/>
      <c r="I17" s="299"/>
      <c r="J17" s="291" t="s">
        <v>106</v>
      </c>
      <c r="K17" s="292"/>
      <c r="L17" s="291" t="s">
        <v>34</v>
      </c>
      <c r="M17" s="292"/>
      <c r="N17" s="282" t="s">
        <v>92</v>
      </c>
      <c r="O17" s="291" t="s">
        <v>93</v>
      </c>
      <c r="P17" s="292"/>
      <c r="Q17" s="291" t="s">
        <v>94</v>
      </c>
      <c r="R17" s="292"/>
      <c r="S17" s="291" t="s">
        <v>89</v>
      </c>
      <c r="T17" s="292"/>
      <c r="U17" s="300" t="s">
        <v>290</v>
      </c>
      <c r="V17" s="301"/>
      <c r="W17" s="282" t="s">
        <v>148</v>
      </c>
      <c r="X17" s="282" t="s">
        <v>291</v>
      </c>
      <c r="Y17" s="300" t="s">
        <v>292</v>
      </c>
      <c r="Z17" s="301"/>
      <c r="AA17" s="305" t="s">
        <v>132</v>
      </c>
      <c r="AB17" s="306"/>
      <c r="AC17" s="305" t="s">
        <v>133</v>
      </c>
      <c r="AD17" s="306"/>
      <c r="AE17" s="302" t="s">
        <v>134</v>
      </c>
      <c r="AF17" s="297" t="s">
        <v>31</v>
      </c>
      <c r="AG17" s="298"/>
      <c r="AH17" s="299"/>
      <c r="AI17" s="297" t="s">
        <v>30</v>
      </c>
      <c r="AJ17" s="298"/>
      <c r="AK17" s="297" t="s">
        <v>236</v>
      </c>
      <c r="AL17" s="298"/>
      <c r="AM17" s="298"/>
      <c r="AN17" s="298"/>
      <c r="AO17" s="299"/>
    </row>
    <row r="18" spans="1:41" ht="216" customHeight="1" x14ac:dyDescent="0.25">
      <c r="A18" s="283"/>
      <c r="B18" s="293"/>
      <c r="C18" s="294"/>
      <c r="D18" s="293"/>
      <c r="E18" s="294"/>
      <c r="F18" s="297" t="s">
        <v>37</v>
      </c>
      <c r="G18" s="299"/>
      <c r="H18" s="297" t="s">
        <v>36</v>
      </c>
      <c r="I18" s="299"/>
      <c r="J18" s="293"/>
      <c r="K18" s="294"/>
      <c r="L18" s="293"/>
      <c r="M18" s="294"/>
      <c r="N18" s="283"/>
      <c r="O18" s="293"/>
      <c r="P18" s="294"/>
      <c r="Q18" s="293"/>
      <c r="R18" s="294"/>
      <c r="S18" s="293"/>
      <c r="T18" s="294"/>
      <c r="U18" s="314"/>
      <c r="V18" s="315"/>
      <c r="W18" s="290"/>
      <c r="X18" s="290"/>
      <c r="Y18" s="314"/>
      <c r="Z18" s="315"/>
      <c r="AA18" s="335"/>
      <c r="AB18" s="336"/>
      <c r="AC18" s="335"/>
      <c r="AD18" s="336"/>
      <c r="AE18" s="303"/>
      <c r="AF18" s="97" t="s">
        <v>272</v>
      </c>
      <c r="AG18" s="97" t="s">
        <v>273</v>
      </c>
      <c r="AH18" s="98" t="s">
        <v>88</v>
      </c>
      <c r="AI18" s="98" t="s">
        <v>29</v>
      </c>
      <c r="AJ18" s="98" t="s">
        <v>28</v>
      </c>
      <c r="AK18" s="282" t="s">
        <v>283</v>
      </c>
      <c r="AL18" s="296" t="s">
        <v>276</v>
      </c>
      <c r="AM18" s="296"/>
      <c r="AN18" s="295" t="s">
        <v>277</v>
      </c>
      <c r="AO18" s="295"/>
    </row>
    <row r="19" spans="1:41" ht="60" customHeight="1" x14ac:dyDescent="0.25">
      <c r="A19" s="290"/>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304"/>
      <c r="AF19" s="102" t="s">
        <v>274</v>
      </c>
      <c r="AG19" s="107" t="s">
        <v>274</v>
      </c>
      <c r="AH19" s="102" t="s">
        <v>274</v>
      </c>
      <c r="AI19" s="102" t="s">
        <v>274</v>
      </c>
      <c r="AJ19" s="102" t="s">
        <v>274</v>
      </c>
      <c r="AK19" s="290"/>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6" priority="1">
      <formula>CELL("защита",A1)</formula>
    </cfRule>
  </conditionalFormatting>
  <conditionalFormatting sqref="A21:AO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2025-03-31T17:30:37Z</dcterms:modified>
</cp:coreProperties>
</file>