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5440" windowHeight="15840"/>
  </bookViews>
  <sheets>
    <sheet name="Ст. ставки" sheetId="1" r:id="rId1"/>
    <sheet name="Распределение мощности" sheetId="6" r:id="rId2"/>
  </sheets>
  <externalReferences>
    <externalReference r:id="rId3"/>
  </externalReferences>
  <definedNames>
    <definedName name="fil">[1]Титульный!$F$15</definedName>
    <definedName name="org">[1]Титульный!$F$13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группы_строек_2" localSheetId="1">#REF!</definedName>
    <definedName name="Дата_изменения_группы_строек_2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локальной_сметы_2" localSheetId="1">#REF!</definedName>
    <definedName name="Дата_изменения_локальной_сметы_2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а_2" localSheetId="1">#REF!</definedName>
    <definedName name="Дата_изменения_объекта_2">#REF!</definedName>
    <definedName name="Дата_изменения_объектной_сметы" localSheetId="1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бъектной_сметы_2" localSheetId="1">#REF!</definedName>
    <definedName name="Дата_изменения_объектной_сметы_2">#REF!</definedName>
    <definedName name="Дата_изменения_очереди" localSheetId="1">#REF!</definedName>
    <definedName name="Дата_изменения_очереди" localSheetId="0">#REF!</definedName>
    <definedName name="Дата_изменения_очереди">#REF!</definedName>
    <definedName name="Дата_изменения_очереди_2" localSheetId="1">#REF!</definedName>
    <definedName name="Дата_изменения_очереди_2">#REF!</definedName>
    <definedName name="Дата_изменения_пускового_комплекса" localSheetId="1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пускового_коплекса_2" localSheetId="1">#REF!</definedName>
    <definedName name="Дата_изменения_пускового_коплекса_2">#REF!</definedName>
    <definedName name="Дата_изменения_сводного_сметного_расчета" localSheetId="1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водного_сметного_расчета_2" localSheetId="1">#REF!</definedName>
    <definedName name="Дата_изменения_сводного_сметного_расчета_2">#REF!</definedName>
    <definedName name="Дата_изменения_стройки" localSheetId="1">#REF!</definedName>
    <definedName name="Дата_изменения_стройки" localSheetId="0">#REF!</definedName>
    <definedName name="Дата_изменения_стройки">#REF!</definedName>
    <definedName name="Дата_изменения_стройки_2" localSheetId="1">#REF!</definedName>
    <definedName name="Дата_изменения_стройки_2">#REF!</definedName>
    <definedName name="Дата_создания_группы_строек" localSheetId="1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группы_строек_2" localSheetId="1">#REF!</definedName>
    <definedName name="Дата_создания_группы_строек_2">#REF!</definedName>
    <definedName name="Дата_создания_локальной_сметы" localSheetId="1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локальной_сметы_2" localSheetId="1">#REF!</definedName>
    <definedName name="Дата_создания_локальной_сметы_2">#REF!</definedName>
    <definedName name="Дата_создания_объекта" localSheetId="1">#REF!</definedName>
    <definedName name="Дата_создания_объекта" localSheetId="0">#REF!</definedName>
    <definedName name="Дата_создания_объекта">#REF!</definedName>
    <definedName name="Дата_создания_объекта_2" localSheetId="1">#REF!</definedName>
    <definedName name="Дата_создания_объекта_2">#REF!</definedName>
    <definedName name="Дата_создания_объектной_сметы" localSheetId="1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бъектной_сметы_2" localSheetId="1">#REF!</definedName>
    <definedName name="Дата_создания_объектной_сметы_2">#REF!</definedName>
    <definedName name="Дата_создания_очереди" localSheetId="1">#REF!</definedName>
    <definedName name="Дата_создания_очереди" localSheetId="0">#REF!</definedName>
    <definedName name="Дата_создания_очереди">#REF!</definedName>
    <definedName name="Дата_создания_очереди_2" localSheetId="1">#REF!</definedName>
    <definedName name="Дата_создания_очереди_2">#REF!</definedName>
    <definedName name="Дата_создания_пускового_комплекса" localSheetId="1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пускового_коплекса_2" localSheetId="1">#REF!</definedName>
    <definedName name="Дата_создания_пускового_коплекса_2">#REF!</definedName>
    <definedName name="Дата_создания_сводного_сметного_расчета" localSheetId="1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водного_сметного_расчета_2" localSheetId="1">#REF!</definedName>
    <definedName name="Дата_создания_сводного_сметного_расчета_2">#REF!</definedName>
    <definedName name="Дата_создания_стройки" localSheetId="1">#REF!</definedName>
    <definedName name="Дата_создания_стройки" localSheetId="0">#REF!</definedName>
    <definedName name="Дата_создания_стройки">#REF!</definedName>
    <definedName name="Дата_создания_стройки_2" localSheetId="1">#REF!</definedName>
    <definedName name="Дата_создания_стройки_2">#REF!</definedName>
    <definedName name="Заказчик" localSheetId="1">#REF!</definedName>
    <definedName name="Заказчик" localSheetId="0">#REF!</definedName>
    <definedName name="Заказчик">#REF!</definedName>
    <definedName name="Заказчик_2" localSheetId="1">#REF!</definedName>
    <definedName name="Заказчик_2">#REF!</definedName>
    <definedName name="Инвестор" localSheetId="1">#REF!</definedName>
    <definedName name="Инвестор" localSheetId="0">#REF!</definedName>
    <definedName name="Инвестор">#REF!</definedName>
    <definedName name="Инвестор_2" localSheetId="1">#REF!</definedName>
    <definedName name="Инвестор_2">#REF!</definedName>
    <definedName name="Индекс_ЛН_группы_строек" localSheetId="1">#REF!</definedName>
    <definedName name="Индекс_ЛН_группы_строек" localSheetId="0">#REF!</definedName>
    <definedName name="Индекс_ЛН_группы_строек">#REF!</definedName>
    <definedName name="Индекс_ЛН_группы_строек_2" localSheetId="1">#REF!</definedName>
    <definedName name="Индекс_ЛН_группы_строек_2">#REF!</definedName>
    <definedName name="Индекс_ЛН_локальной_сметы" localSheetId="1">#REF!</definedName>
    <definedName name="Индекс_ЛН_локальной_сметы" localSheetId="0">#REF!</definedName>
    <definedName name="Индекс_ЛН_локальной_сметы">#REF!</definedName>
    <definedName name="Индекс_ЛН_локальной_сметы_2" localSheetId="1">#REF!</definedName>
    <definedName name="Индекс_ЛН_локальной_сметы_2">#REF!</definedName>
    <definedName name="Индекс_ЛН_объекта" localSheetId="1">#REF!</definedName>
    <definedName name="Индекс_ЛН_объекта" localSheetId="0">#REF!</definedName>
    <definedName name="Индекс_ЛН_объекта">#REF!</definedName>
    <definedName name="Индекс_ЛН_объекта_2" localSheetId="1">#REF!</definedName>
    <definedName name="Индекс_ЛН_объекта_2">#REF!</definedName>
    <definedName name="Индекс_ЛН_объектной_сметы" localSheetId="1">#REF!</definedName>
    <definedName name="Индекс_ЛН_объектной_сметы" localSheetId="0">#REF!</definedName>
    <definedName name="Индекс_ЛН_объектной_сметы">#REF!</definedName>
    <definedName name="Индекс_ЛН_объектной_сметы_2" localSheetId="1">#REF!</definedName>
    <definedName name="Индекс_ЛН_объектной_сметы_2">#REF!</definedName>
    <definedName name="Индекс_ЛН_очереди" localSheetId="1">#REF!</definedName>
    <definedName name="Индекс_ЛН_очереди" localSheetId="0">#REF!</definedName>
    <definedName name="Индекс_ЛН_очереди">#REF!</definedName>
    <definedName name="Индекс_ЛН_очереди_2" localSheetId="1">#REF!</definedName>
    <definedName name="Индекс_ЛН_очереди_2">#REF!</definedName>
    <definedName name="Индекс_ЛН_пускового_комплекса" localSheetId="1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пускового_комплекса_2" localSheetId="1">#REF!</definedName>
    <definedName name="Индекс_ЛН_пускового_комплекса_2">#REF!</definedName>
    <definedName name="Индекс_ЛН_сводного_сметного_расчета" localSheetId="1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водного_сметного_расчета_2" localSheetId="1">#REF!</definedName>
    <definedName name="Индекс_ЛН_сводного_сметного_расчета_2">#REF!</definedName>
    <definedName name="Индекс_ЛН_стройки" localSheetId="1">#REF!</definedName>
    <definedName name="Индекс_ЛН_стройки" localSheetId="0">#REF!</definedName>
    <definedName name="Индекс_ЛН_стройки">#REF!</definedName>
    <definedName name="Индекс_ЛН_стройки_2" localSheetId="1">#REF!</definedName>
    <definedName name="Индекс_ЛН_стройки_2">#REF!</definedName>
    <definedName name="Итого_ЗПМ__по_рес_расчету_с_учетом_к_тов" localSheetId="1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2" localSheetId="1">#REF!</definedName>
    <definedName name="Итого_ЗПМ_в_базисных_ценах_2">#REF!</definedName>
    <definedName name="Итого_ЗПМ_в_базисных_ценах_с_учетом_к_тов" localSheetId="1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в_базисных_ценах_с_учетом_к_тов_2" localSheetId="1">#REF!</definedName>
    <definedName name="Итого_ЗПМ_в_базисных_ценах_с_учетом_к_тов_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о_расчету_с_учетом_к_тов_2" localSheetId="1">#REF!</definedName>
    <definedName name="Итого_ЗПМ_по_расчету_с_учетом_к_тов_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1">#REF!</definedName>
    <definedName name="Итого_ОЗП" localSheetId="0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1">#REF!</definedName>
    <definedName name="Итого_ПЗ" localSheetId="0">#REF!</definedName>
    <definedName name="Итого_ПЗ">#REF!</definedName>
    <definedName name="Итого_ПЗ_в_базисных_ценах" localSheetId="1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1">#REF!</definedName>
    <definedName name="к_ЗПМ" localSheetId="0">#REF!</definedName>
    <definedName name="к_ЗПМ">#REF!</definedName>
    <definedName name="к_МАТ" localSheetId="1">#REF!</definedName>
    <definedName name="к_МАТ" localSheetId="0">#REF!</definedName>
    <definedName name="к_МАТ">#REF!</definedName>
    <definedName name="к_ОЗП" localSheetId="1">#REF!</definedName>
    <definedName name="к_ОЗП" localSheetId="0">#REF!</definedName>
    <definedName name="к_ОЗП">#REF!</definedName>
    <definedName name="к_ПЗ" localSheetId="1">#REF!</definedName>
    <definedName name="к_ПЗ" localSheetId="0">#REF!</definedName>
    <definedName name="к_ПЗ">#REF!</definedName>
    <definedName name="к_ЭМ" localSheetId="1">#REF!</definedName>
    <definedName name="к_ЭМ" localSheetId="0">#REF!</definedName>
    <definedName name="к_ЭМ">#REF!</definedName>
    <definedName name="лдджж" localSheetId="1">#REF!</definedName>
    <definedName name="лдджж" localSheetId="0">#REF!</definedName>
    <definedName name="лдджж">#REF!</definedName>
    <definedName name="лджж" localSheetId="1">#REF!</definedName>
    <definedName name="лджж" localSheetId="0">#REF!</definedName>
    <definedName name="лджж">#REF!</definedName>
    <definedName name="Монтажные_работы_в_базисных_ценах" localSheetId="1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1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1">'Распределение мощности'!$B$1:$J$16</definedName>
    <definedName name="_xlnm.Print_Area" localSheetId="0">'Ст. ставки'!$A$1:$J$46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1">#REF!</definedName>
    <definedName name="Описание_объекта" localSheetId="0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1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0">#REF!</definedName>
    <definedName name="Описание_стройки">#REF!</definedName>
    <definedName name="Основание" localSheetId="1">#REF!</definedName>
    <definedName name="Основание" localSheetId="0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прнншшщ" localSheetId="1">#REF!</definedName>
    <definedName name="ппрнншшщ" localSheetId="0">#REF!</definedName>
    <definedName name="ппрнншшщ">#REF!</definedName>
    <definedName name="Проверил" localSheetId="1">#REF!</definedName>
    <definedName name="Проверил" localSheetId="0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1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1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1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1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" l="1"/>
  <c r="M15" i="1"/>
  <c r="H33" i="1"/>
  <c r="H35" i="1" s="1"/>
  <c r="H36" i="1" s="1"/>
  <c r="G38" i="1" l="1"/>
  <c r="I17" i="1"/>
  <c r="I16" i="1"/>
  <c r="I15" i="1"/>
  <c r="H17" i="1"/>
  <c r="H16" i="1"/>
  <c r="H15" i="1"/>
  <c r="E15" i="1"/>
  <c r="I23" i="1" l="1"/>
  <c r="J13" i="1" l="1"/>
  <c r="I13" i="1"/>
  <c r="H13" i="1"/>
  <c r="I12" i="6"/>
  <c r="H31" i="1" l="1"/>
  <c r="G24" i="1"/>
  <c r="M24" i="1" s="1"/>
  <c r="G21" i="1"/>
  <c r="G20" i="1"/>
  <c r="M20" i="1" s="1"/>
  <c r="I31" i="1"/>
  <c r="H32" i="1"/>
  <c r="J32" i="1" s="1"/>
  <c r="G30" i="1"/>
  <c r="M30" i="1" s="1"/>
  <c r="J29" i="1"/>
  <c r="D12" i="6"/>
  <c r="H21" i="1" l="1"/>
  <c r="M21" i="1"/>
  <c r="I24" i="1"/>
  <c r="K24" i="1" s="1"/>
  <c r="H20" i="1"/>
  <c r="K20" i="1" s="1"/>
  <c r="K21" i="1"/>
  <c r="J30" i="1"/>
  <c r="K30" i="1" s="1"/>
  <c r="G32" i="1"/>
  <c r="M32" i="1" s="1"/>
  <c r="G31" i="1"/>
  <c r="M31" i="1" s="1"/>
  <c r="G29" i="1"/>
  <c r="M29" i="1" s="1"/>
  <c r="G23" i="1"/>
  <c r="M23" i="1" s="1"/>
  <c r="G18" i="1"/>
  <c r="M18" i="1" s="1"/>
  <c r="G25" i="1"/>
  <c r="M25" i="1" s="1"/>
  <c r="G16" i="1"/>
  <c r="M16" i="1" s="1"/>
  <c r="G17" i="1"/>
  <c r="G19" i="1"/>
  <c r="M19" i="1" s="1"/>
  <c r="M17" i="1" l="1"/>
  <c r="I25" i="1"/>
  <c r="K25" i="1" s="1"/>
  <c r="H19" i="1"/>
  <c r="H18" i="1"/>
  <c r="K23" i="1"/>
  <c r="K17" i="1"/>
  <c r="G28" i="1"/>
  <c r="G13" i="1"/>
  <c r="G12" i="1"/>
  <c r="M12" i="1" s="1"/>
  <c r="J28" i="1" l="1"/>
  <c r="M28" i="1"/>
  <c r="H12" i="1"/>
  <c r="M13" i="1" l="1"/>
  <c r="E12" i="6" l="1"/>
  <c r="F12" i="6"/>
  <c r="G15" i="1" l="1"/>
  <c r="G27" i="1"/>
  <c r="J27" i="1" l="1"/>
  <c r="M27" i="1"/>
  <c r="M38" i="1"/>
  <c r="G33" i="1"/>
  <c r="G35" i="1" s="1"/>
  <c r="G36" i="1" s="1"/>
  <c r="K27" i="1"/>
  <c r="K28" i="1"/>
  <c r="K31" i="1"/>
  <c r="G37" i="1" l="1"/>
  <c r="K15" i="1"/>
  <c r="K13" i="1"/>
  <c r="K16" i="1" l="1"/>
  <c r="K18" i="1" l="1"/>
  <c r="K32" i="1"/>
  <c r="K19" i="1" l="1"/>
  <c r="K29" i="1"/>
  <c r="J33" i="1"/>
  <c r="J35" i="1" s="1"/>
  <c r="J36" i="1" s="1"/>
  <c r="J37" i="1" l="1"/>
  <c r="J38" i="1" s="1"/>
  <c r="I33" i="1"/>
  <c r="I35" i="1" s="1"/>
  <c r="I36" i="1" s="1"/>
  <c r="I37" i="1" l="1"/>
  <c r="I38" i="1" s="1"/>
  <c r="H37" i="1"/>
  <c r="H38" i="1" s="1"/>
  <c r="K33" i="1"/>
  <c r="K12" i="1" l="1"/>
  <c r="K35" i="1" l="1"/>
  <c r="K36" i="1" l="1"/>
  <c r="K37" i="1"/>
  <c r="K38" i="1" l="1"/>
</calcChain>
</file>

<file path=xl/sharedStrings.xml><?xml version="1.0" encoding="utf-8"?>
<sst xmlns="http://schemas.openxmlformats.org/spreadsheetml/2006/main" count="149" uniqueCount="116">
  <si>
    <t>Расчет платы за технологическое присоединение по стандартизированным тарифным ставкам</t>
  </si>
  <si>
    <t>Филиал:</t>
  </si>
  <si>
    <t xml:space="preserve">Заявитель:  </t>
  </si>
  <si>
    <t xml:space="preserve">Объект технологического присоединения: </t>
  </si>
  <si>
    <t xml:space="preserve">Максимальная мощность энергопринимающих устройств заявителя составляет: </t>
  </si>
  <si>
    <t xml:space="preserve">Категория надежности: </t>
  </si>
  <si>
    <t xml:space="preserve">Класс напряжения электрических сетей, к которым осуществляется технологическое присоединение: </t>
  </si>
  <si>
    <t>Срок выполнения мероприятий:</t>
  </si>
  <si>
    <t>№</t>
  </si>
  <si>
    <t>Наименование показателя</t>
  </si>
  <si>
    <t>Единица
измерения
показателя</t>
  </si>
  <si>
    <t>Величина
показателя</t>
  </si>
  <si>
    <t>присоединение</t>
  </si>
  <si>
    <t>кВт</t>
  </si>
  <si>
    <t>шт</t>
  </si>
  <si>
    <t>Итого по ставкам С2-С8</t>
  </si>
  <si>
    <t>Итого по ставкам С2-С8 с дефлятором</t>
  </si>
  <si>
    <t>Итого без НДС</t>
  </si>
  <si>
    <t>НДС 20%</t>
  </si>
  <si>
    <t>Всего с НДС</t>
  </si>
  <si>
    <t>Северо-Западный</t>
  </si>
  <si>
    <t>0,4 кВ</t>
  </si>
  <si>
    <t>Итого</t>
  </si>
  <si>
    <t>км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</si>
  <si>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</si>
  <si>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</si>
  <si>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</si>
  <si>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</si>
  <si>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</si>
  <si>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</si>
  <si>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</si>
  <si>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</si>
  <si>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</si>
  <si>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</si>
  <si>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</si>
  <si>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Проверка</t>
  </si>
  <si>
    <t>Форма по приложению № 6
к Регламенту подготовки, заключения
и исполнения договоров об осуществлении технологического присоединения
к электрическим сетям АО «Оборонэнерго»
(п. 7.1.1)</t>
  </si>
  <si>
    <t>15</t>
  </si>
  <si>
    <t>16</t>
  </si>
  <si>
    <t>17</t>
  </si>
  <si>
    <t>18</t>
  </si>
  <si>
    <t xml:space="preserve">Средства коммерческого учета э/э
трехфазные прямого включения </t>
  </si>
  <si>
    <t xml:space="preserve">Средства коммерческого учета э/э
трехфазные полукосвенного включения </t>
  </si>
  <si>
    <t>Распределение мощности</t>
  </si>
  <si>
    <t>Ставка,
руб./шт;
руб./км;
руб./кВт</t>
  </si>
  <si>
    <t>1 этап</t>
  </si>
  <si>
    <t>2 этап</t>
  </si>
  <si>
    <t>3 этап</t>
  </si>
  <si>
    <t>Расчет выполнен на основании приказов*:</t>
  </si>
  <si>
    <t>Составил</t>
  </si>
  <si>
    <t>Согласовал</t>
  </si>
  <si>
    <t>Федеральное казенное предприятие «Управление заказчика капитального строительства Министерства обороны Российской Федерации» 
(ФКП «Управление заказчика КС Минобороны России»)</t>
  </si>
  <si>
    <t>1 год</t>
  </si>
  <si>
    <t xml:space="preserve">в прогнозных ценах с НДС
</t>
  </si>
  <si>
    <t>Приказ Комитета по тарифам и ценовой политике Ленинградской области от 29.11.2023 № 235-п</t>
  </si>
  <si>
    <t>14</t>
  </si>
  <si>
    <t>2</t>
  </si>
  <si>
    <t>Николаева М.В.</t>
  </si>
  <si>
    <t>III кат</t>
  </si>
  <si>
    <t>Комплексное здание на 50 человек</t>
  </si>
  <si>
    <t>Здание хранения и ремонта полигонного оборудования № 2</t>
  </si>
  <si>
    <t>Пункт боепитания №2</t>
  </si>
  <si>
    <t>Пункт питания и обогрева №2</t>
  </si>
  <si>
    <t>Здание хранения и ремонта полигонного оборудования № 1</t>
  </si>
  <si>
    <t>Пункт боепитания №1</t>
  </si>
  <si>
    <t>Пункт питания и обогрева №1</t>
  </si>
  <si>
    <t>Командный пункт №1</t>
  </si>
  <si>
    <t>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</t>
  </si>
  <si>
    <t>Обозначение**</t>
  </si>
  <si>
    <t>не применяется</t>
  </si>
  <si>
    <t>*</t>
  </si>
  <si>
    <t>указываются номера и даты (№___ от чч.мм.гггг.) приказов и изменений приказов регулятора, на основании которых выполнен расчет</t>
  </si>
  <si>
    <t>**</t>
  </si>
  <si>
    <t>согласно приказа регулятора, на основании которого выполнен расчет</t>
  </si>
  <si>
    <t>***</t>
  </si>
  <si>
    <t>Индекс-дефлятор***</t>
  </si>
  <si>
    <t>С1.1</t>
  </si>
  <si>
    <t>С1.2.2</t>
  </si>
  <si>
    <t>Расходы на организационно-технические мероприятия 
(на подготовку и выдачу ТУ)</t>
  </si>
  <si>
    <t>Расходы на организационно-технические мероприятия 
(на проверку выполнения ТУ)</t>
  </si>
  <si>
    <t>Разъединители 10 кВ (400А)</t>
  </si>
  <si>
    <t>3.1.2.1.2.1</t>
  </si>
  <si>
    <t>3.12.1.1.1</t>
  </si>
  <si>
    <t>4.2.3.</t>
  </si>
  <si>
    <t>2.3.1.4.1.1</t>
  </si>
  <si>
    <t>8.2.1.</t>
  </si>
  <si>
    <t>8.2.2.</t>
  </si>
  <si>
    <t>согласно п.32 Методических указаний по определению размера платы за технологическое присоединение к электрическим сетям, утвержденных приказом ФАС России от 30 июня 2022 г. N 490/22</t>
  </si>
  <si>
    <t>3.1.2.1.4.1</t>
  </si>
  <si>
    <t>КК-1</t>
  </si>
  <si>
    <t>ВРУ-0,4 кВ</t>
  </si>
  <si>
    <t>КК-2</t>
  </si>
  <si>
    <t xml:space="preserve">ТП № 2 10/0,4 кВ 1х250 кВА (киоскового типа) </t>
  </si>
  <si>
    <r>
      <rPr>
        <b/>
        <sz val="14"/>
        <rFont val="Times New Roman"/>
        <family val="1"/>
        <charset val="204"/>
      </rPr>
      <t xml:space="preserve">Плата 3 этап </t>
    </r>
    <r>
      <rPr>
        <sz val="14"/>
        <rFont val="Times New Roman"/>
        <family val="1"/>
        <charset val="204"/>
      </rPr>
      <t xml:space="preserve">
(170,77 кВт)</t>
    </r>
  </si>
  <si>
    <t xml:space="preserve">ТП №1 10/0,4 кВ 1х160 кВА (киоскового  типа) </t>
  </si>
  <si>
    <t xml:space="preserve"> третья</t>
  </si>
  <si>
    <t>3</t>
  </si>
  <si>
    <t>5..1.3.2</t>
  </si>
  <si>
    <t>5.1.3.2</t>
  </si>
  <si>
    <r>
      <t xml:space="preserve">КЛ-0,4 кВ от ТП № 1 до  КК-2 </t>
    </r>
    <r>
      <rPr>
        <b/>
        <sz val="14"/>
        <rFont val="Times New Roman"/>
        <family val="1"/>
        <charset val="204"/>
      </rPr>
      <t xml:space="preserve">«Здания хранения и ремонта полигонного оборудования № 2» </t>
    </r>
    <r>
      <rPr>
        <sz val="14"/>
        <rFont val="Times New Roman"/>
        <family val="1"/>
        <charset val="204"/>
      </rPr>
      <t>(АВБбШв 4х70 мм2 один кабель в траншее)</t>
    </r>
  </si>
  <si>
    <t>3.1.2.1.3.1</t>
  </si>
  <si>
    <r>
      <t xml:space="preserve">КЛ-0,4 кВ от  КК-1 до </t>
    </r>
    <r>
      <rPr>
        <b/>
        <sz val="14"/>
        <rFont val="Times New Roman"/>
        <family val="1"/>
        <charset val="204"/>
      </rPr>
      <t xml:space="preserve">  «Здания хранения и ремонта полигонного оборудования № 1» </t>
    </r>
    <r>
      <rPr>
        <sz val="14"/>
        <rFont val="Times New Roman"/>
        <family val="1"/>
        <charset val="204"/>
      </rPr>
      <t>(АВБбШв 4х25 мм2 один кабель в траншее)</t>
    </r>
  </si>
  <si>
    <t>ВЛ-10 кВ от ближайшей опоры фид. №08 (направлением от ЗРУ 10 кВ ПС-158 «Бобочинская» до КТПН-280, КТПН-281)  до ТП №1 (ж/б, СИП-3 1х50мм2, одноцепная)</t>
  </si>
  <si>
    <t xml:space="preserve">ВЛ-10 кВ от опоры фид. №08 (направлением от ЗРУ 10 кВ ПС-158 «Бобочинская» до КТПН-280, КТПН-281) до ТП № 2 10/0,4 кВ  (ж/б, СИП3 1х50мм2, одноцепная)  </t>
  </si>
  <si>
    <t>ТП №2</t>
  </si>
  <si>
    <t>Семенцова Ю.А.</t>
  </si>
  <si>
    <t>304,60 кВт со следующим распределением по этапам:
- по 1-му этапу: 102,89 по III категории надежности;
- по 2-му этапу: 30,94 кВт по III категории надежности (с учетом 2 этапа 133,83 кВт);
- по 3-му этапу: 170,77 кВт по III категории надежности (с учетом 2-3 этапов 304,60 кВт).</t>
  </si>
  <si>
    <r>
      <t>КЛ-0,4 кВ от КК-2 до «</t>
    </r>
    <r>
      <rPr>
        <b/>
        <sz val="14"/>
        <rFont val="Times New Roman"/>
        <family val="1"/>
        <charset val="204"/>
      </rPr>
      <t>Пункта питания и обогрева № 2</t>
    </r>
    <r>
      <rPr>
        <sz val="14"/>
        <rFont val="Times New Roman"/>
        <family val="1"/>
        <charset val="204"/>
      </rPr>
      <t xml:space="preserve">» </t>
    </r>
    <r>
      <rPr>
        <b/>
        <sz val="14"/>
        <rFont val="Times New Roman"/>
        <family val="1"/>
        <charset val="204"/>
      </rPr>
      <t xml:space="preserve"> 
</t>
    </r>
    <r>
      <rPr>
        <sz val="14"/>
        <rFont val="Times New Roman"/>
        <family val="1"/>
        <charset val="204"/>
      </rPr>
      <t>(АВБбШв 4х35 мм2 один кабель в траншее)</t>
    </r>
  </si>
  <si>
    <r>
      <t xml:space="preserve">КЛ-0,4 кВ от КК-2 до  </t>
    </r>
    <r>
      <rPr>
        <b/>
        <sz val="14"/>
        <rFont val="Times New Roman"/>
        <family val="1"/>
        <charset val="204"/>
      </rPr>
      <t xml:space="preserve">«Пункта боепитания № 2»,  
</t>
    </r>
    <r>
      <rPr>
        <sz val="14"/>
        <rFont val="Times New Roman"/>
        <family val="1"/>
        <charset val="204"/>
      </rPr>
      <t>(АВБбШв 4х35 мм2 один кабель в траншее)</t>
    </r>
  </si>
  <si>
    <r>
      <t xml:space="preserve">КЛ-0,4 кВ от  КК-1  до </t>
    </r>
    <r>
      <rPr>
        <b/>
        <sz val="14"/>
        <rFont val="Times New Roman"/>
        <family val="1"/>
        <charset val="204"/>
      </rPr>
      <t xml:space="preserve">«Пункта боепитания № 1» 
</t>
    </r>
    <r>
      <rPr>
        <sz val="14"/>
        <rFont val="Times New Roman"/>
        <family val="1"/>
        <charset val="204"/>
      </rPr>
      <t>(АВБбШв 4х25 мм2 один кабель в траншее)</t>
    </r>
  </si>
  <si>
    <r>
      <t>КЛ-0,4 кВ от  КК-1 до «</t>
    </r>
    <r>
      <rPr>
        <b/>
        <sz val="14"/>
        <rFont val="Times New Roman"/>
        <family val="1"/>
        <charset val="204"/>
      </rPr>
      <t>Пункта питания и обогрева № 1</t>
    </r>
    <r>
      <rPr>
        <sz val="14"/>
        <rFont val="Times New Roman"/>
        <family val="1"/>
        <charset val="204"/>
      </rPr>
      <t>»</t>
    </r>
    <r>
      <rPr>
        <b/>
        <sz val="14"/>
        <rFont val="Times New Roman"/>
        <family val="1"/>
        <charset val="204"/>
      </rPr>
      <t xml:space="preserve"> 
</t>
    </r>
    <r>
      <rPr>
        <sz val="14"/>
        <rFont val="Times New Roman"/>
        <family val="1"/>
        <charset val="204"/>
      </rPr>
      <t>(АВБбШв 4х25 мм2 один кабель в траншее)</t>
    </r>
  </si>
  <si>
    <r>
      <t>КЛ-0,4 кВ от ТП № 1  до КК-1 «</t>
    </r>
    <r>
      <rPr>
        <b/>
        <sz val="14"/>
        <rFont val="Times New Roman"/>
        <family val="1"/>
        <charset val="204"/>
      </rPr>
      <t>Командного пункта № 1</t>
    </r>
    <r>
      <rPr>
        <sz val="14"/>
        <rFont val="Times New Roman"/>
        <family val="1"/>
        <charset val="204"/>
      </rPr>
      <t>» 
(АВБбШв 4х240 мм2, один кабель в траншее)</t>
    </r>
  </si>
  <si>
    <r>
      <t>КЛ-0,4 кВ от  ТП-2 до  "</t>
    </r>
    <r>
      <rPr>
        <b/>
        <sz val="14"/>
        <rFont val="Times New Roman"/>
        <family val="1"/>
        <charset val="204"/>
      </rPr>
      <t>Комплексное здание на 50 человек</t>
    </r>
    <r>
      <rPr>
        <sz val="14"/>
        <rFont val="Times New Roman"/>
        <family val="1"/>
        <charset val="204"/>
      </rPr>
      <t>"</t>
    </r>
    <r>
      <rPr>
        <b/>
        <sz val="14"/>
        <rFont val="Times New Roman"/>
        <family val="1"/>
        <charset val="204"/>
      </rPr>
      <t xml:space="preserve"> 
</t>
    </r>
    <r>
      <rPr>
        <sz val="14"/>
        <rFont val="Times New Roman"/>
        <family val="1"/>
        <charset val="204"/>
      </rPr>
      <t>(АВБбШв 4х150 мм2 один кабель в траншее)</t>
    </r>
  </si>
  <si>
    <t>Плата итого
(304,60 кВт)</t>
  </si>
  <si>
    <r>
      <rPr>
        <b/>
        <sz val="14"/>
        <rFont val="Times New Roman"/>
        <family val="1"/>
        <charset val="204"/>
      </rPr>
      <t xml:space="preserve">Плата 1 этап </t>
    </r>
    <r>
      <rPr>
        <sz val="14"/>
        <rFont val="Times New Roman"/>
        <family val="1"/>
        <charset val="204"/>
      </rPr>
      <t xml:space="preserve">
(102,89 кВт)</t>
    </r>
  </si>
  <si>
    <r>
      <rPr>
        <b/>
        <sz val="14"/>
        <rFont val="Times New Roman"/>
        <family val="1"/>
        <charset val="204"/>
      </rPr>
      <t xml:space="preserve">Плата 2 этап </t>
    </r>
    <r>
      <rPr>
        <sz val="14"/>
        <rFont val="Times New Roman"/>
        <family val="1"/>
        <charset val="204"/>
      </rPr>
      <t xml:space="preserve"> 
(30,94 кВт)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</si>
</sst>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000"/>
    <numFmt numFmtId="166" formatCode="0.000"/>
    <numFmt numFmtId="167" formatCode="#,##0.000"/>
    <numFmt numFmtId="168" formatCode="#,##0.0"/>
    <numFmt numFmtId="169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0" tint="-0.499984740745262"/>
      <name val="Arial"/>
      <family val="2"/>
      <charset val="204"/>
    </font>
    <font>
      <b/>
      <sz val="14"/>
      <color theme="1" tint="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D9D9D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4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9" fillId="0" borderId="1">
      <alignment horizontal="center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9" fillId="0" borderId="0">
      <alignment horizontal="right" vertical="top" wrapText="1"/>
    </xf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1">
      <alignment horizontal="center" wrapText="1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1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1">
      <alignment horizontal="center" wrapText="1"/>
    </xf>
    <xf numFmtId="9" fontId="2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horizontal="center" vertical="top" wrapText="1"/>
    </xf>
    <xf numFmtId="0" fontId="9" fillId="0" borderId="0">
      <alignment horizontal="center"/>
    </xf>
    <xf numFmtId="43" fontId="2" fillId="0" borderId="0" applyFont="0" applyFill="0" applyBorder="0" applyAlignment="0" applyProtection="0"/>
    <xf numFmtId="0" fontId="9" fillId="0" borderId="0">
      <alignment horizontal="left" vertical="top"/>
    </xf>
    <xf numFmtId="0" fontId="9" fillId="0" borderId="0"/>
    <xf numFmtId="0" fontId="2" fillId="0" borderId="0" applyNumberFormat="0" applyFont="0" applyFill="0" applyBorder="0" applyAlignment="0" applyProtection="0">
      <alignment vertical="top"/>
    </xf>
    <xf numFmtId="0" fontId="8" fillId="0" borderId="0"/>
    <xf numFmtId="169" fontId="8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1" applyNumberFormat="1" applyFont="1" applyFill="1" applyBorder="1" applyAlignment="1" applyProtection="1">
      <alignment vertical="center"/>
    </xf>
    <xf numFmtId="4" fontId="3" fillId="0" borderId="0" xfId="2" applyNumberFormat="1" applyFont="1" applyFill="1" applyAlignment="1">
      <alignment vertical="center"/>
    </xf>
    <xf numFmtId="4" fontId="3" fillId="0" borderId="0" xfId="2" applyNumberFormat="1" applyFont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/>
    </xf>
    <xf numFmtId="0" fontId="3" fillId="0" borderId="1" xfId="4" applyFont="1" applyBorder="1" applyAlignment="1">
      <alignment horizontal="left" vertical="center" wrapText="1"/>
    </xf>
    <xf numFmtId="4" fontId="3" fillId="0" borderId="1" xfId="1" applyNumberFormat="1" applyFont="1" applyFill="1" applyBorder="1" applyAlignment="1" applyProtection="1">
      <alignment horizontal="right" vertical="center" wrapText="1"/>
    </xf>
    <xf numFmtId="0" fontId="3" fillId="0" borderId="2" xfId="4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right" vertical="center" wrapText="1"/>
    </xf>
    <xf numFmtId="4" fontId="3" fillId="0" borderId="2" xfId="5" applyNumberFormat="1" applyFont="1" applyFill="1" applyBorder="1" applyAlignment="1" applyProtection="1">
      <alignment horizontal="right" vertic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165" fontId="3" fillId="0" borderId="1" xfId="1" applyNumberFormat="1" applyFont="1" applyFill="1" applyBorder="1" applyAlignment="1" applyProtection="1">
      <alignment horizontal="right" vertical="center" wrapText="1"/>
    </xf>
    <xf numFmtId="0" fontId="5" fillId="0" borderId="1" xfId="4" applyFont="1" applyBorder="1" applyAlignment="1">
      <alignment horizontal="left" vertical="center" wrapText="1"/>
    </xf>
    <xf numFmtId="4" fontId="6" fillId="0" borderId="1" xfId="1" applyNumberFormat="1" applyFont="1" applyFill="1" applyBorder="1" applyAlignment="1" applyProtection="1">
      <alignment horizontal="right" vertical="center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vertical="center"/>
    </xf>
    <xf numFmtId="4" fontId="5" fillId="0" borderId="0" xfId="1" applyNumberFormat="1" applyFont="1" applyFill="1" applyBorder="1" applyAlignment="1" applyProtection="1">
      <alignment vertical="center" wrapText="1"/>
    </xf>
    <xf numFmtId="4" fontId="3" fillId="0" borderId="0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horizontal="center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0" xfId="2" applyNumberFormat="1" applyFont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4" fontId="3" fillId="2" borderId="0" xfId="1" applyNumberFormat="1" applyFont="1" applyFill="1" applyBorder="1" applyAlignment="1" applyProtection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6" fillId="0" borderId="0" xfId="1" applyNumberFormat="1" applyFont="1" applyFill="1" applyBorder="1" applyAlignment="1" applyProtection="1">
      <alignment vertical="center"/>
    </xf>
    <xf numFmtId="4" fontId="6" fillId="0" borderId="0" xfId="0" applyNumberFormat="1" applyFont="1" applyAlignment="1">
      <alignment vertical="center"/>
    </xf>
    <xf numFmtId="4" fontId="6" fillId="0" borderId="1" xfId="1" applyNumberFormat="1" applyFont="1" applyFill="1" applyBorder="1" applyAlignment="1" applyProtection="1">
      <alignment horizontal="right" vertical="center" wrapText="1"/>
    </xf>
    <xf numFmtId="167" fontId="0" fillId="0" borderId="1" xfId="0" applyNumberForma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" fontId="12" fillId="0" borderId="0" xfId="0" applyNumberFormat="1" applyFont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2" applyFont="1" applyAlignment="1">
      <alignment vertical="center" wrapText="1"/>
    </xf>
    <xf numFmtId="2" fontId="3" fillId="0" borderId="0" xfId="111" applyNumberFormat="1" applyFont="1" applyFill="1" applyBorder="1" applyAlignment="1" applyProtection="1">
      <alignment horizontal="left" vertical="center"/>
    </xf>
    <xf numFmtId="2" fontId="3" fillId="0" borderId="0" xfId="111" applyNumberFormat="1" applyFont="1" applyFill="1" applyBorder="1" applyAlignment="1" applyProtection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4" fontId="6" fillId="0" borderId="0" xfId="1" applyNumberFormat="1" applyFont="1" applyFill="1" applyBorder="1" applyAlignment="1" applyProtection="1">
      <alignment horizontal="center" vertical="center" wrapText="1"/>
    </xf>
    <xf numFmtId="2" fontId="3" fillId="0" borderId="0" xfId="111" applyNumberFormat="1" applyFont="1" applyFill="1" applyBorder="1" applyAlignment="1" applyProtection="1">
      <alignment vertical="center"/>
    </xf>
    <xf numFmtId="2" fontId="3" fillId="0" borderId="0" xfId="111" applyNumberFormat="1" applyFont="1" applyFill="1" applyBorder="1" applyAlignment="1" applyProtection="1">
      <alignment vertical="center" wrapText="1"/>
    </xf>
    <xf numFmtId="3" fontId="7" fillId="0" borderId="0" xfId="111" applyNumberFormat="1" applyFont="1" applyFill="1" applyBorder="1" applyAlignment="1" applyProtection="1">
      <alignment horizontal="left" vertical="center"/>
    </xf>
    <xf numFmtId="3" fontId="3" fillId="0" borderId="0" xfId="111" applyNumberFormat="1" applyFont="1" applyFill="1" applyBorder="1" applyAlignment="1" applyProtection="1">
      <alignment horizontal="left" vertical="center"/>
    </xf>
    <xf numFmtId="4" fontId="7" fillId="0" borderId="0" xfId="111" applyNumberFormat="1" applyFont="1" applyFill="1" applyBorder="1" applyAlignment="1" applyProtection="1">
      <alignment vertical="center"/>
    </xf>
    <xf numFmtId="0" fontId="17" fillId="0" borderId="0" xfId="111" applyNumberFormat="1" applyFont="1" applyFill="1" applyBorder="1" applyAlignment="1" applyProtection="1">
      <alignment vertical="center"/>
    </xf>
    <xf numFmtId="0" fontId="7" fillId="0" borderId="0" xfId="111" applyNumberFormat="1" applyFont="1" applyFill="1" applyBorder="1" applyAlignment="1" applyProtection="1">
      <alignment vertical="center"/>
    </xf>
    <xf numFmtId="2" fontId="7" fillId="0" borderId="0" xfId="111" applyNumberFormat="1" applyFont="1" applyFill="1" applyBorder="1" applyAlignment="1" applyProtection="1">
      <alignment horizontal="left" vertical="center"/>
    </xf>
    <xf numFmtId="4" fontId="17" fillId="0" borderId="0" xfId="111" applyNumberFormat="1" applyFont="1" applyFill="1" applyBorder="1" applyAlignment="1" applyProtection="1">
      <alignment vertical="center"/>
    </xf>
    <xf numFmtId="0" fontId="15" fillId="0" borderId="0" xfId="1" applyNumberFormat="1" applyFont="1" applyFill="1" applyBorder="1" applyAlignment="1" applyProtection="1">
      <alignment horizontal="right" vertical="top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3" fillId="3" borderId="1" xfId="1" applyNumberFormat="1" applyFont="1" applyFill="1" applyBorder="1" applyAlignment="1" applyProtection="1">
      <alignment horizontal="center" vertic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</xf>
    <xf numFmtId="168" fontId="6" fillId="0" borderId="1" xfId="1" applyNumberFormat="1" applyFont="1" applyFill="1" applyBorder="1" applyAlignment="1" applyProtection="1">
      <alignment horizontal="center" vertical="center" wrapText="1"/>
    </xf>
    <xf numFmtId="167" fontId="6" fillId="0" borderId="1" xfId="1" applyNumberFormat="1" applyFont="1" applyFill="1" applyBorder="1" applyAlignment="1" applyProtection="1">
      <alignment horizontal="center" vertical="center" wrapText="1"/>
    </xf>
    <xf numFmtId="166" fontId="6" fillId="0" borderId="1" xfId="1" applyNumberFormat="1" applyFont="1" applyFill="1" applyBorder="1" applyAlignment="1" applyProtection="1">
      <alignment horizontal="center" vertical="center" wrapText="1"/>
    </xf>
    <xf numFmtId="4" fontId="5" fillId="0" borderId="2" xfId="5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 applyProtection="1">
      <alignment horizontal="right" vertical="center" wrapText="1"/>
    </xf>
    <xf numFmtId="4" fontId="18" fillId="0" borderId="0" xfId="111" applyNumberFormat="1" applyFont="1" applyFill="1" applyBorder="1" applyAlignment="1" applyProtection="1">
      <alignment horizontal="left" vertical="center"/>
    </xf>
    <xf numFmtId="49" fontId="3" fillId="4" borderId="2" xfId="1" applyNumberFormat="1" applyFont="1" applyFill="1" applyBorder="1" applyAlignment="1" applyProtection="1">
      <alignment horizontal="center" vertical="center"/>
    </xf>
    <xf numFmtId="0" fontId="3" fillId="4" borderId="1" xfId="1" applyNumberFormat="1" applyFont="1" applyFill="1" applyBorder="1" applyAlignment="1" applyProtection="1">
      <alignment horizontal="center" vertical="center" wrapText="1"/>
    </xf>
    <xf numFmtId="4" fontId="3" fillId="4" borderId="1" xfId="1" applyNumberFormat="1" applyFont="1" applyFill="1" applyBorder="1" applyAlignment="1" applyProtection="1">
      <alignment horizontal="right" vertical="center" wrapText="1"/>
    </xf>
    <xf numFmtId="4" fontId="5" fillId="4" borderId="1" xfId="1" applyNumberFormat="1" applyFont="1" applyFill="1" applyBorder="1" applyAlignment="1" applyProtection="1">
      <alignment horizontal="right" vertical="center" wrapText="1"/>
    </xf>
    <xf numFmtId="4" fontId="3" fillId="4" borderId="0" xfId="1" applyNumberFormat="1" applyFont="1" applyFill="1" applyBorder="1" applyAlignment="1" applyProtection="1">
      <alignment horizontal="center" vertical="center" wrapText="1"/>
    </xf>
    <xf numFmtId="0" fontId="5" fillId="4" borderId="0" xfId="1" applyNumberFormat="1" applyFont="1" applyFill="1" applyBorder="1" applyAlignment="1" applyProtection="1">
      <alignment horizontal="center" vertical="center" wrapText="1"/>
    </xf>
    <xf numFmtId="4" fontId="6" fillId="4" borderId="1" xfId="1" applyNumberFormat="1" applyFont="1" applyFill="1" applyBorder="1" applyAlignment="1" applyProtection="1">
      <alignment horizontal="right" vertical="center" wrapText="1"/>
    </xf>
    <xf numFmtId="167" fontId="6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>
      <alignment vertical="top" wrapText="1"/>
    </xf>
    <xf numFmtId="3" fontId="6" fillId="4" borderId="1" xfId="1" applyNumberFormat="1" applyFont="1" applyFill="1" applyBorder="1" applyAlignment="1" applyProtection="1">
      <alignment horizontal="center" vertical="center" wrapText="1"/>
    </xf>
    <xf numFmtId="3" fontId="3" fillId="4" borderId="1" xfId="1" applyNumberFormat="1" applyFont="1" applyFill="1" applyBorder="1" applyAlignment="1" applyProtection="1">
      <alignment horizontal="center" vertical="center" wrapText="1"/>
    </xf>
    <xf numFmtId="0" fontId="3" fillId="4" borderId="1" xfId="4" applyFont="1" applyFill="1" applyBorder="1" applyAlignment="1">
      <alignment horizontal="left" vertical="center" wrapText="1"/>
    </xf>
    <xf numFmtId="4" fontId="3" fillId="4" borderId="1" xfId="1" applyNumberFormat="1" applyFont="1" applyFill="1" applyBorder="1" applyAlignment="1" applyProtection="1">
      <alignment horizontal="right" vertical="center"/>
    </xf>
    <xf numFmtId="14" fontId="6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center" wrapText="1"/>
    </xf>
    <xf numFmtId="4" fontId="14" fillId="4" borderId="0" xfId="1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0" fontId="3" fillId="4" borderId="1" xfId="3" applyFont="1" applyFill="1" applyBorder="1" applyAlignment="1">
      <alignment horizontal="left" vertical="center" wrapText="1"/>
    </xf>
    <xf numFmtId="4" fontId="19" fillId="4" borderId="1" xfId="1" applyNumberFormat="1" applyFont="1" applyFill="1" applyBorder="1" applyAlignment="1" applyProtection="1">
      <alignment horizontal="right" vertical="center" wrapText="1"/>
    </xf>
    <xf numFmtId="0" fontId="3" fillId="0" borderId="1" xfId="3" applyFont="1" applyFill="1" applyBorder="1" applyAlignment="1">
      <alignment horizontal="left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7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right" vertical="center"/>
    </xf>
    <xf numFmtId="0" fontId="15" fillId="0" borderId="0" xfId="1" applyNumberFormat="1" applyFont="1" applyFill="1" applyBorder="1" applyAlignment="1" applyProtection="1">
      <alignment horizontal="left" vertical="top" wrapText="1"/>
    </xf>
    <xf numFmtId="4" fontId="3" fillId="0" borderId="0" xfId="2" applyNumberFormat="1" applyFont="1" applyAlignment="1">
      <alignment horizontal="left" vertical="center" wrapText="1"/>
    </xf>
    <xf numFmtId="0" fontId="2" fillId="0" borderId="0" xfId="2" applyFont="1" applyFill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left" vertical="center" wrapText="1"/>
    </xf>
    <xf numFmtId="0" fontId="5" fillId="0" borderId="0" xfId="1" applyNumberFormat="1" applyFont="1" applyFill="1" applyBorder="1" applyAlignment="1" applyProtection="1">
      <alignment horizontal="center" vertical="center" wrapText="1"/>
    </xf>
    <xf numFmtId="4" fontId="3" fillId="0" borderId="0" xfId="3" applyNumberFormat="1" applyFont="1" applyAlignment="1">
      <alignment horizontal="left" vertical="center" wrapText="1"/>
    </xf>
    <xf numFmtId="0" fontId="5" fillId="4" borderId="3" xfId="1" applyNumberFormat="1" applyFont="1" applyFill="1" applyBorder="1" applyAlignment="1" applyProtection="1">
      <alignment horizontal="left" vertical="center" wrapText="1"/>
    </xf>
    <xf numFmtId="0" fontId="5" fillId="4" borderId="4" xfId="1" applyNumberFormat="1" applyFont="1" applyFill="1" applyBorder="1" applyAlignment="1" applyProtection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left" vertical="center" wrapText="1"/>
    </xf>
    <xf numFmtId="0" fontId="3" fillId="0" borderId="4" xfId="1" applyNumberFormat="1" applyFont="1" applyFill="1" applyBorder="1" applyAlignment="1" applyProtection="1">
      <alignment horizontal="left" vertical="center" wrapText="1"/>
    </xf>
    <xf numFmtId="4" fontId="3" fillId="0" borderId="5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</cellXfs>
  <cellStyles count="114">
    <cellStyle name="Default" xfId="6"/>
    <cellStyle name="Акт" xfId="7"/>
    <cellStyle name="АктМТСН" xfId="8"/>
    <cellStyle name="АктМТСН 2" xfId="9"/>
    <cellStyle name="АктМТСН 3" xfId="10"/>
    <cellStyle name="АктМТСН 4" xfId="11"/>
    <cellStyle name="АктМТСН 5" xfId="12"/>
    <cellStyle name="АктМТСН 6" xfId="13"/>
    <cellStyle name="АктМТСН 7" xfId="14"/>
    <cellStyle name="ВедРесурсов" xfId="15"/>
    <cellStyle name="ВедРесурсовАкт" xfId="16"/>
    <cellStyle name="Денежный 2" xfId="17"/>
    <cellStyle name="Денежный 2 2" xfId="18"/>
    <cellStyle name="Денежный 2 2 2" xfId="19"/>
    <cellStyle name="Денежный 3" xfId="20"/>
    <cellStyle name="Итоги" xfId="21"/>
    <cellStyle name="ИтогоАктБазЦ" xfId="22"/>
    <cellStyle name="ИтогоАктБИМ" xfId="23"/>
    <cellStyle name="ИтогоАктБИМ 2" xfId="24"/>
    <cellStyle name="ИтогоАктБИМ 3" xfId="25"/>
    <cellStyle name="ИтогоАктБИМ 4" xfId="26"/>
    <cellStyle name="ИтогоАктБИМ 5" xfId="27"/>
    <cellStyle name="ИтогоАктБИМ 6" xfId="28"/>
    <cellStyle name="ИтогоАктБИМ 7" xfId="29"/>
    <cellStyle name="ИтогоАктРесМет" xfId="30"/>
    <cellStyle name="ИтогоАктРесМет 2" xfId="31"/>
    <cellStyle name="ИтогоАктРесМет 3" xfId="32"/>
    <cellStyle name="ИтогоАктРесМет 4" xfId="33"/>
    <cellStyle name="ИтогоАктРесМет 5" xfId="34"/>
    <cellStyle name="ИтогоАктРесМет 6" xfId="35"/>
    <cellStyle name="ИтогоАктРесМет 7" xfId="36"/>
    <cellStyle name="ИтогоАктТекЦ" xfId="37"/>
    <cellStyle name="ИтогоБазЦ" xfId="38"/>
    <cellStyle name="ИтогоБИМ" xfId="39"/>
    <cellStyle name="ИтогоБИМ 2" xfId="40"/>
    <cellStyle name="ИтогоБИМ 3" xfId="41"/>
    <cellStyle name="ИтогоБИМ 4" xfId="42"/>
    <cellStyle name="ИтогоБИМ 5" xfId="43"/>
    <cellStyle name="ИтогоБИМ 6" xfId="44"/>
    <cellStyle name="ИтогоБИМ 7" xfId="45"/>
    <cellStyle name="ИтогоРесМет" xfId="46"/>
    <cellStyle name="ИтогоРесМет 2" xfId="47"/>
    <cellStyle name="ИтогоРесМет 3" xfId="48"/>
    <cellStyle name="ИтогоРесМет 4" xfId="49"/>
    <cellStyle name="ИтогоРесМет 5" xfId="50"/>
    <cellStyle name="ИтогоРесМет 6" xfId="51"/>
    <cellStyle name="ИтогоРесМет 7" xfId="52"/>
    <cellStyle name="ИтогоТекЦ" xfId="53"/>
    <cellStyle name="ЛокСмета" xfId="54"/>
    <cellStyle name="ЛокСмМТСН" xfId="55"/>
    <cellStyle name="ЛокСмМТСН 2" xfId="56"/>
    <cellStyle name="ЛокСмМТСН 3" xfId="57"/>
    <cellStyle name="ЛокСмМТСН 4" xfId="58"/>
    <cellStyle name="ЛокСмМТСН 5" xfId="59"/>
    <cellStyle name="ЛокСмМТСН 6" xfId="60"/>
    <cellStyle name="ЛокСмМТСН 7" xfId="61"/>
    <cellStyle name="М29" xfId="62"/>
    <cellStyle name="М29 2" xfId="63"/>
    <cellStyle name="М29 3" xfId="64"/>
    <cellStyle name="М29 4" xfId="65"/>
    <cellStyle name="М29 5" xfId="66"/>
    <cellStyle name="М29 6" xfId="67"/>
    <cellStyle name="М29 7" xfId="68"/>
    <cellStyle name="ОбСмета" xfId="69"/>
    <cellStyle name="ОбСмета 2" xfId="70"/>
    <cellStyle name="ОбСмета 3" xfId="71"/>
    <cellStyle name="ОбСмета 4" xfId="72"/>
    <cellStyle name="ОбСмета 5" xfId="73"/>
    <cellStyle name="ОбСмета 6" xfId="74"/>
    <cellStyle name="ОбСмета 7" xfId="75"/>
    <cellStyle name="Обычный" xfId="0" builtinId="0"/>
    <cellStyle name="Обычный 10" xfId="76"/>
    <cellStyle name="Обычный 10 2" xfId="77"/>
    <cellStyle name="Обычный 11" xfId="78"/>
    <cellStyle name="Обычный 11 2" xfId="79"/>
    <cellStyle name="Обычный 12" xfId="80"/>
    <cellStyle name="Обычный 13" xfId="81"/>
    <cellStyle name="Обычный 2" xfId="82"/>
    <cellStyle name="Обычный 2 2" xfId="1"/>
    <cellStyle name="Обычный 2 3" xfId="112"/>
    <cellStyle name="Обычный 3" xfId="2"/>
    <cellStyle name="Обычный 3 2" xfId="3"/>
    <cellStyle name="Обычный 3 2 2" xfId="4"/>
    <cellStyle name="Обычный 3 3" xfId="111"/>
    <cellStyle name="Обычный 4" xfId="83"/>
    <cellStyle name="Обычный 4 2" xfId="84"/>
    <cellStyle name="Обычный 5" xfId="85"/>
    <cellStyle name="Обычный 5 2" xfId="86"/>
    <cellStyle name="Обычный 6" xfId="87"/>
    <cellStyle name="Обычный 6 2" xfId="88"/>
    <cellStyle name="Обычный 7" xfId="89"/>
    <cellStyle name="Обычный 7 2" xfId="90"/>
    <cellStyle name="Обычный 8" xfId="91"/>
    <cellStyle name="Обычный 8 2" xfId="92"/>
    <cellStyle name="Обычный 9" xfId="93"/>
    <cellStyle name="Параметр" xfId="94"/>
    <cellStyle name="ПеременныеСметы" xfId="95"/>
    <cellStyle name="Процентный 2" xfId="96"/>
    <cellStyle name="РесСмета" xfId="97"/>
    <cellStyle name="СводкаСтоимРаб" xfId="98"/>
    <cellStyle name="СводРасч" xfId="99"/>
    <cellStyle name="СводРасч 2" xfId="100"/>
    <cellStyle name="СводРасч 3" xfId="101"/>
    <cellStyle name="СводРасч 4" xfId="102"/>
    <cellStyle name="СводРасч 5" xfId="103"/>
    <cellStyle name="СводРасч 6" xfId="104"/>
    <cellStyle name="СводРасч 7" xfId="105"/>
    <cellStyle name="Список ресурсов" xfId="106"/>
    <cellStyle name="Титул" xfId="107"/>
    <cellStyle name="Финансовый 2" xfId="5"/>
    <cellStyle name="Финансовый 2 2" xfId="113"/>
    <cellStyle name="Финансовый 3" xfId="108"/>
    <cellStyle name="Хвост" xfId="109"/>
    <cellStyle name="Экспертиза" xfId="11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72;&#1103;%20&#1087;&#1072;&#1087;&#1082;&#1072;\Documents%20and%20Settings\fukalova\&#1052;&#1086;&#1080;%20&#1076;&#1086;&#1082;&#1091;&#1084;&#1077;&#1085;&#1090;&#1099;\TEPLO.43_1.2(13.04.2009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равочники"/>
      <sheetName val="Список листов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3"/>
      <sheetName val="Производство"/>
      <sheetName val="Т1"/>
      <sheetName val="Т2"/>
      <sheetName val="Т3"/>
      <sheetName val="Т4"/>
      <sheetName val="Т5"/>
      <sheetName val="Т6"/>
      <sheetName val="Т7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Передача"/>
      <sheetName val="Производство + Передача"/>
      <sheetName val="et_union"/>
      <sheetName val="REESTR"/>
      <sheetName val="TEHSHEET"/>
      <sheetName val="Заголовок"/>
      <sheetName val="Заголовок2"/>
      <sheetName val="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view="pageBreakPreview" zoomScale="55" zoomScaleNormal="100" zoomScaleSheetLayoutView="55" workbookViewId="0">
      <selection activeCell="I12" sqref="I12"/>
    </sheetView>
  </sheetViews>
  <sheetFormatPr defaultColWidth="9.140625" defaultRowHeight="18.75" x14ac:dyDescent="0.25"/>
  <cols>
    <col min="1" max="1" width="6.7109375" style="1" customWidth="1"/>
    <col min="2" max="2" width="110.85546875" style="1" customWidth="1"/>
    <col min="3" max="3" width="21.5703125" style="1" customWidth="1"/>
    <col min="4" max="4" width="17" style="1" customWidth="1"/>
    <col min="5" max="5" width="19.140625" style="1" customWidth="1"/>
    <col min="6" max="6" width="20.5703125" style="1" customWidth="1"/>
    <col min="7" max="7" width="20.5703125" style="16" customWidth="1"/>
    <col min="8" max="10" width="20.5703125" style="1" customWidth="1"/>
    <col min="11" max="11" width="22.5703125" style="25" customWidth="1"/>
    <col min="12" max="12" width="11.7109375" style="1" customWidth="1"/>
    <col min="13" max="13" width="19" style="32" customWidth="1"/>
    <col min="14" max="14" width="19.42578125" style="1" bestFit="1" customWidth="1"/>
    <col min="15" max="23" width="11.7109375" style="1" customWidth="1"/>
    <col min="24" max="25" width="18.7109375" style="1" customWidth="1"/>
    <col min="26" max="16384" width="9.140625" style="1"/>
  </cols>
  <sheetData>
    <row r="1" spans="1:17" ht="83.25" customHeight="1" x14ac:dyDescent="0.25">
      <c r="E1" s="102"/>
      <c r="F1" s="102"/>
      <c r="G1" s="102"/>
      <c r="H1" s="90"/>
      <c r="I1" s="102" t="s">
        <v>36</v>
      </c>
      <c r="J1" s="102"/>
      <c r="K1" s="49"/>
      <c r="L1" s="49"/>
      <c r="M1" s="31"/>
    </row>
    <row r="2" spans="1:17" ht="36.75" customHeight="1" x14ac:dyDescent="0.25">
      <c r="A2" s="104" t="s">
        <v>0</v>
      </c>
      <c r="B2" s="104"/>
      <c r="C2" s="104"/>
      <c r="D2" s="104"/>
      <c r="E2" s="104"/>
      <c r="F2" s="104"/>
      <c r="G2" s="104"/>
      <c r="H2" s="104"/>
      <c r="I2" s="104"/>
      <c r="J2" s="104"/>
      <c r="K2" s="20"/>
    </row>
    <row r="3" spans="1:17" ht="36.75" customHeight="1" x14ac:dyDescent="0.25">
      <c r="A3" s="103" t="s">
        <v>1</v>
      </c>
      <c r="B3" s="103"/>
      <c r="C3" s="101" t="s">
        <v>20</v>
      </c>
      <c r="D3" s="101"/>
      <c r="E3" s="101"/>
      <c r="F3" s="101"/>
      <c r="G3" s="101"/>
      <c r="H3" s="101"/>
      <c r="I3" s="101"/>
      <c r="J3" s="101"/>
      <c r="K3" s="22"/>
    </row>
    <row r="4" spans="1:17" s="3" customFormat="1" ht="48" customHeight="1" x14ac:dyDescent="0.25">
      <c r="A4" s="101" t="s">
        <v>2</v>
      </c>
      <c r="B4" s="101"/>
      <c r="C4" s="101" t="s">
        <v>51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5" spans="1:17" s="3" customFormat="1" ht="58.5" customHeight="1" x14ac:dyDescent="0.25">
      <c r="A5" s="101" t="s">
        <v>3</v>
      </c>
      <c r="B5" s="101"/>
      <c r="C5" s="101" t="s">
        <v>67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1:17" s="3" customFormat="1" ht="117" customHeight="1" x14ac:dyDescent="0.25">
      <c r="A6" s="101" t="s">
        <v>4</v>
      </c>
      <c r="B6" s="101"/>
      <c r="C6" s="101" t="s">
        <v>106</v>
      </c>
      <c r="D6" s="101"/>
      <c r="E6" s="101"/>
      <c r="F6" s="101"/>
      <c r="G6" s="101"/>
      <c r="H6" s="101"/>
      <c r="I6" s="101"/>
      <c r="J6" s="101"/>
      <c r="K6" s="22"/>
      <c r="L6" s="2"/>
      <c r="M6" s="33"/>
    </row>
    <row r="7" spans="1:17" s="3" customFormat="1" ht="33.75" customHeight="1" x14ac:dyDescent="0.25">
      <c r="A7" s="105" t="s">
        <v>5</v>
      </c>
      <c r="B7" s="105"/>
      <c r="C7" s="101" t="s">
        <v>95</v>
      </c>
      <c r="D7" s="101"/>
      <c r="E7" s="101"/>
      <c r="F7" s="101"/>
      <c r="G7" s="101"/>
      <c r="H7" s="101"/>
      <c r="I7" s="101"/>
      <c r="J7" s="101"/>
      <c r="K7" s="22"/>
      <c r="L7" s="2"/>
      <c r="M7" s="33"/>
    </row>
    <row r="8" spans="1:17" s="3" customFormat="1" ht="33.75" customHeight="1" x14ac:dyDescent="0.25">
      <c r="A8" s="101" t="s">
        <v>6</v>
      </c>
      <c r="B8" s="101"/>
      <c r="C8" s="101" t="s">
        <v>21</v>
      </c>
      <c r="D8" s="101"/>
      <c r="E8" s="101"/>
      <c r="F8" s="101"/>
      <c r="G8" s="101"/>
      <c r="H8" s="101"/>
      <c r="I8" s="101"/>
      <c r="J8" s="101"/>
      <c r="K8" s="22"/>
      <c r="L8" s="2"/>
      <c r="M8" s="33"/>
    </row>
    <row r="9" spans="1:17" s="3" customFormat="1" ht="33.75" customHeight="1" x14ac:dyDescent="0.25">
      <c r="A9" s="101" t="s">
        <v>7</v>
      </c>
      <c r="B9" s="101"/>
      <c r="C9" s="101" t="s">
        <v>52</v>
      </c>
      <c r="D9" s="101"/>
      <c r="E9" s="101"/>
      <c r="F9" s="101"/>
      <c r="G9" s="101"/>
      <c r="H9" s="101"/>
      <c r="I9" s="101"/>
      <c r="J9" s="101"/>
      <c r="K9" s="22"/>
      <c r="L9" s="2"/>
      <c r="M9" s="33"/>
    </row>
    <row r="10" spans="1:17" s="3" customFormat="1" ht="33.75" customHeight="1" x14ac:dyDescent="0.25">
      <c r="A10" s="43" t="s">
        <v>48</v>
      </c>
      <c r="C10" s="110" t="s">
        <v>54</v>
      </c>
      <c r="D10" s="110"/>
      <c r="E10" s="110"/>
      <c r="F10" s="110"/>
      <c r="G10" s="110"/>
      <c r="H10" s="110"/>
      <c r="I10" s="110"/>
      <c r="J10" s="110"/>
      <c r="K10" s="23"/>
      <c r="L10" s="2"/>
      <c r="M10" s="33"/>
    </row>
    <row r="11" spans="1:17" s="66" customFormat="1" ht="96" customHeight="1" x14ac:dyDescent="0.25">
      <c r="A11" s="15" t="s">
        <v>8</v>
      </c>
      <c r="B11" s="15" t="s">
        <v>9</v>
      </c>
      <c r="C11" s="15" t="s">
        <v>10</v>
      </c>
      <c r="D11" s="65" t="s">
        <v>68</v>
      </c>
      <c r="E11" s="19" t="s">
        <v>11</v>
      </c>
      <c r="F11" s="19" t="s">
        <v>44</v>
      </c>
      <c r="G11" s="91" t="s">
        <v>113</v>
      </c>
      <c r="H11" s="11" t="s">
        <v>114</v>
      </c>
      <c r="I11" s="11" t="s">
        <v>115</v>
      </c>
      <c r="J11" s="11" t="s">
        <v>93</v>
      </c>
      <c r="K11" s="24" t="s">
        <v>35</v>
      </c>
      <c r="M11" s="67" t="s">
        <v>53</v>
      </c>
    </row>
    <row r="12" spans="1:17" s="20" customFormat="1" ht="37.5" customHeight="1" x14ac:dyDescent="0.25">
      <c r="A12" s="5" t="s">
        <v>24</v>
      </c>
      <c r="B12" s="6" t="s">
        <v>78</v>
      </c>
      <c r="C12" s="19" t="s">
        <v>12</v>
      </c>
      <c r="D12" s="68" t="s">
        <v>76</v>
      </c>
      <c r="E12" s="38">
        <v>1</v>
      </c>
      <c r="F12" s="99">
        <v>14308.55</v>
      </c>
      <c r="G12" s="27">
        <f>F12*E12</f>
        <v>14308.55</v>
      </c>
      <c r="H12" s="7">
        <f>G12</f>
        <v>14308.55</v>
      </c>
      <c r="I12" s="7">
        <v>0</v>
      </c>
      <c r="J12" s="7">
        <v>0</v>
      </c>
      <c r="K12" s="18">
        <f>SUM(H12:J12)-G12</f>
        <v>0</v>
      </c>
      <c r="M12" s="34">
        <f>G12*1.2</f>
        <v>17170.259999999998</v>
      </c>
    </row>
    <row r="13" spans="1:17" s="20" customFormat="1" ht="37.5" customHeight="1" x14ac:dyDescent="0.25">
      <c r="A13" s="5" t="s">
        <v>56</v>
      </c>
      <c r="B13" s="6" t="s">
        <v>79</v>
      </c>
      <c r="C13" s="19" t="s">
        <v>12</v>
      </c>
      <c r="D13" s="68" t="s">
        <v>77</v>
      </c>
      <c r="E13" s="38">
        <v>1</v>
      </c>
      <c r="F13" s="99">
        <v>23635.47</v>
      </c>
      <c r="G13" s="27">
        <f>F13*E13</f>
        <v>23635.47</v>
      </c>
      <c r="H13" s="7">
        <f>F13/304.58*102.88</f>
        <v>7983.508942149846</v>
      </c>
      <c r="I13" s="7">
        <f>F13/304.58*30.93</f>
        <v>2400.1742960798479</v>
      </c>
      <c r="J13" s="7">
        <f>F13/304.58*170.77</f>
        <v>13251.786761770309</v>
      </c>
      <c r="K13" s="18">
        <f>SUM(H13:J13)-G13</f>
        <v>0</v>
      </c>
      <c r="M13" s="34">
        <f>G13*1.2</f>
        <v>28362.564000000002</v>
      </c>
    </row>
    <row r="14" spans="1:17" s="80" customFormat="1" ht="37.5" customHeight="1" x14ac:dyDescent="0.25">
      <c r="A14" s="75"/>
      <c r="B14" s="87"/>
      <c r="C14" s="76"/>
      <c r="D14" s="85"/>
      <c r="E14" s="86"/>
      <c r="F14" s="88"/>
      <c r="G14" s="78"/>
      <c r="H14" s="77"/>
      <c r="I14" s="77"/>
      <c r="J14" s="77"/>
      <c r="K14" s="79"/>
      <c r="M14" s="81"/>
    </row>
    <row r="15" spans="1:17" s="20" customFormat="1" ht="37.5" customHeight="1" x14ac:dyDescent="0.25">
      <c r="A15" s="5" t="s">
        <v>96</v>
      </c>
      <c r="B15" s="96" t="s">
        <v>94</v>
      </c>
      <c r="C15" s="19" t="s">
        <v>13</v>
      </c>
      <c r="D15" s="70" t="s">
        <v>97</v>
      </c>
      <c r="E15" s="11">
        <f>'Распределение мощности'!D12+'Распределение мощности'!E12</f>
        <v>133.83000000000001</v>
      </c>
      <c r="F15" s="7">
        <v>6588.11</v>
      </c>
      <c r="G15" s="27">
        <f t="shared" ref="G15" si="0">F15*E15</f>
        <v>881686.76130000001</v>
      </c>
      <c r="H15" s="7">
        <f>G15/E15*'Распределение мощности'!D12</f>
        <v>677850.63790000009</v>
      </c>
      <c r="I15" s="7">
        <f>G15/E15*'Распределение мощности'!E12</f>
        <v>203836.12339999998</v>
      </c>
      <c r="J15" s="7">
        <v>0</v>
      </c>
      <c r="K15" s="18">
        <f t="shared" ref="K15:K21" si="1">SUM(H15:J15)-G15</f>
        <v>0</v>
      </c>
      <c r="M15" s="34">
        <f>G15*1.2</f>
        <v>1058024.11356</v>
      </c>
    </row>
    <row r="16" spans="1:17" s="20" customFormat="1" ht="37.5" customHeight="1" x14ac:dyDescent="0.25">
      <c r="A16" s="5" t="s">
        <v>25</v>
      </c>
      <c r="B16" s="96" t="s">
        <v>102</v>
      </c>
      <c r="C16" s="19" t="s">
        <v>23</v>
      </c>
      <c r="D16" s="71" t="s">
        <v>84</v>
      </c>
      <c r="E16" s="97">
        <v>0.3</v>
      </c>
      <c r="F16" s="7">
        <v>4734532.63</v>
      </c>
      <c r="G16" s="27">
        <f t="shared" ref="G16:G25" si="2">F16*E16</f>
        <v>1420359.7889999999</v>
      </c>
      <c r="H16" s="7">
        <f>G16/E15*'Распределение мощности'!D12</f>
        <v>1091988.4830771126</v>
      </c>
      <c r="I16" s="7">
        <f>G16/E15*'Распределение мощности'!E12</f>
        <v>328371.30592288711</v>
      </c>
      <c r="J16" s="7">
        <v>0</v>
      </c>
      <c r="K16" s="18">
        <f t="shared" si="1"/>
        <v>0</v>
      </c>
      <c r="M16" s="34">
        <f t="shared" ref="M16:M21" si="3">G16*1.2</f>
        <v>1704431.7467999998</v>
      </c>
    </row>
    <row r="17" spans="1:13" s="20" customFormat="1" ht="37.5" customHeight="1" x14ac:dyDescent="0.25">
      <c r="A17" s="5" t="s">
        <v>26</v>
      </c>
      <c r="B17" s="96" t="s">
        <v>80</v>
      </c>
      <c r="C17" s="19" t="s">
        <v>14</v>
      </c>
      <c r="D17" s="69" t="s">
        <v>83</v>
      </c>
      <c r="E17" s="38">
        <v>1</v>
      </c>
      <c r="F17" s="7">
        <v>769312.67</v>
      </c>
      <c r="G17" s="27">
        <f t="shared" si="2"/>
        <v>769312.67</v>
      </c>
      <c r="H17" s="7">
        <f>G17/E15*'Распределение мощности'!D12</f>
        <v>591456.18035044463</v>
      </c>
      <c r="I17" s="7">
        <f>G17/E15*'Распределение мощности'!E12</f>
        <v>177856.48964955538</v>
      </c>
      <c r="J17" s="7">
        <v>0</v>
      </c>
      <c r="K17" s="18">
        <f t="shared" si="1"/>
        <v>0</v>
      </c>
      <c r="M17" s="34">
        <f t="shared" si="3"/>
        <v>923175.20400000003</v>
      </c>
    </row>
    <row r="18" spans="1:13" s="20" customFormat="1" ht="37.5" customHeight="1" x14ac:dyDescent="0.25">
      <c r="A18" s="5" t="s">
        <v>27</v>
      </c>
      <c r="B18" s="96" t="s">
        <v>111</v>
      </c>
      <c r="C18" s="19" t="s">
        <v>23</v>
      </c>
      <c r="D18" s="71" t="s">
        <v>88</v>
      </c>
      <c r="E18" s="97">
        <v>0.65</v>
      </c>
      <c r="F18" s="7">
        <v>6174474.7599999998</v>
      </c>
      <c r="G18" s="27">
        <f t="shared" si="2"/>
        <v>4013408.594</v>
      </c>
      <c r="H18" s="7">
        <f>G18</f>
        <v>4013408.594</v>
      </c>
      <c r="I18" s="7">
        <v>0</v>
      </c>
      <c r="J18" s="7">
        <v>0</v>
      </c>
      <c r="K18" s="18">
        <f t="shared" si="1"/>
        <v>0</v>
      </c>
      <c r="M18" s="34">
        <f t="shared" si="3"/>
        <v>4816090.3127999995</v>
      </c>
    </row>
    <row r="19" spans="1:13" s="20" customFormat="1" ht="37.5" customHeight="1" x14ac:dyDescent="0.25">
      <c r="A19" s="5" t="s">
        <v>28</v>
      </c>
      <c r="B19" s="96" t="s">
        <v>110</v>
      </c>
      <c r="C19" s="19" t="s">
        <v>23</v>
      </c>
      <c r="D19" s="70" t="s">
        <v>82</v>
      </c>
      <c r="E19" s="98">
        <v>0.06</v>
      </c>
      <c r="F19" s="7">
        <v>5254497.76</v>
      </c>
      <c r="G19" s="27">
        <f t="shared" si="2"/>
        <v>315269.86559999996</v>
      </c>
      <c r="H19" s="7">
        <f>G19</f>
        <v>315269.86559999996</v>
      </c>
      <c r="I19" s="7">
        <v>0</v>
      </c>
      <c r="J19" s="7">
        <v>0</v>
      </c>
      <c r="K19" s="18">
        <f t="shared" si="1"/>
        <v>0</v>
      </c>
      <c r="M19" s="34">
        <f t="shared" si="3"/>
        <v>378323.83871999994</v>
      </c>
    </row>
    <row r="20" spans="1:13" s="20" customFormat="1" ht="37.5" customHeight="1" x14ac:dyDescent="0.25">
      <c r="A20" s="5" t="s">
        <v>29</v>
      </c>
      <c r="B20" s="96" t="s">
        <v>109</v>
      </c>
      <c r="C20" s="19" t="s">
        <v>23</v>
      </c>
      <c r="D20" s="70" t="s">
        <v>82</v>
      </c>
      <c r="E20" s="98">
        <v>0.06</v>
      </c>
      <c r="F20" s="7">
        <v>5254497.76</v>
      </c>
      <c r="G20" s="27">
        <f t="shared" ref="G20:G21" si="4">F20*E20</f>
        <v>315269.86559999996</v>
      </c>
      <c r="H20" s="7">
        <f>G20</f>
        <v>315269.86559999996</v>
      </c>
      <c r="I20" s="7">
        <v>0</v>
      </c>
      <c r="J20" s="7">
        <v>0</v>
      </c>
      <c r="K20" s="18">
        <f t="shared" si="1"/>
        <v>0</v>
      </c>
      <c r="M20" s="34">
        <f t="shared" si="3"/>
        <v>378323.83871999994</v>
      </c>
    </row>
    <row r="21" spans="1:13" s="20" customFormat="1" ht="37.5" customHeight="1" x14ac:dyDescent="0.25">
      <c r="A21" s="5" t="s">
        <v>30</v>
      </c>
      <c r="B21" s="96" t="s">
        <v>101</v>
      </c>
      <c r="C21" s="19" t="s">
        <v>23</v>
      </c>
      <c r="D21" s="70" t="s">
        <v>82</v>
      </c>
      <c r="E21" s="98">
        <v>0.05</v>
      </c>
      <c r="F21" s="7">
        <v>5254497.76</v>
      </c>
      <c r="G21" s="27">
        <f t="shared" si="4"/>
        <v>262724.88799999998</v>
      </c>
      <c r="H21" s="27">
        <f>G21</f>
        <v>262724.88799999998</v>
      </c>
      <c r="I21" s="7">
        <v>0</v>
      </c>
      <c r="J21" s="7">
        <v>0</v>
      </c>
      <c r="K21" s="18">
        <f t="shared" si="1"/>
        <v>0</v>
      </c>
      <c r="M21" s="34">
        <f t="shared" si="3"/>
        <v>315269.86559999996</v>
      </c>
    </row>
    <row r="22" spans="1:13" s="80" customFormat="1" ht="37.5" customHeight="1" x14ac:dyDescent="0.25">
      <c r="A22" s="75"/>
      <c r="B22" s="94"/>
      <c r="C22" s="76"/>
      <c r="D22" s="82"/>
      <c r="E22" s="83"/>
      <c r="F22" s="77"/>
      <c r="G22" s="78"/>
      <c r="H22" s="77"/>
      <c r="I22" s="95"/>
      <c r="J22" s="95"/>
      <c r="K22" s="79"/>
      <c r="M22" s="81"/>
    </row>
    <row r="23" spans="1:13" s="20" customFormat="1" ht="37.5" customHeight="1" x14ac:dyDescent="0.25">
      <c r="A23" s="5" t="s">
        <v>31</v>
      </c>
      <c r="B23" s="96" t="s">
        <v>99</v>
      </c>
      <c r="C23" s="19" t="s">
        <v>23</v>
      </c>
      <c r="D23" s="70" t="s">
        <v>81</v>
      </c>
      <c r="E23" s="98">
        <v>0.28999999999999998</v>
      </c>
      <c r="F23" s="7">
        <v>5678586.7000000002</v>
      </c>
      <c r="G23" s="27">
        <f t="shared" si="2"/>
        <v>1646790.1429999999</v>
      </c>
      <c r="H23" s="7">
        <v>0</v>
      </c>
      <c r="I23" s="7">
        <f>G23</f>
        <v>1646790.1429999999</v>
      </c>
      <c r="J23" s="7">
        <v>0</v>
      </c>
      <c r="K23" s="18">
        <f>SUM(H23:J23)-G23</f>
        <v>0</v>
      </c>
      <c r="M23" s="34">
        <f>G23*1.2</f>
        <v>1976148.1715999998</v>
      </c>
    </row>
    <row r="24" spans="1:13" s="20" customFormat="1" ht="37.5" customHeight="1" x14ac:dyDescent="0.25">
      <c r="A24" s="5" t="s">
        <v>32</v>
      </c>
      <c r="B24" s="96" t="s">
        <v>107</v>
      </c>
      <c r="C24" s="19" t="s">
        <v>23</v>
      </c>
      <c r="D24" s="70" t="s">
        <v>82</v>
      </c>
      <c r="E24" s="98">
        <v>0.11</v>
      </c>
      <c r="F24" s="7">
        <v>5254497.76</v>
      </c>
      <c r="G24" s="27">
        <f t="shared" ref="G24" si="5">F24*E24</f>
        <v>577994.75359999994</v>
      </c>
      <c r="H24" s="7">
        <v>0</v>
      </c>
      <c r="I24" s="7">
        <f>G24</f>
        <v>577994.75359999994</v>
      </c>
      <c r="J24" s="7">
        <v>0</v>
      </c>
      <c r="K24" s="18">
        <f>SUM(H24:J24)-G24</f>
        <v>0</v>
      </c>
      <c r="M24" s="34">
        <f t="shared" ref="M24:M25" si="6">G24*1.2</f>
        <v>693593.7043199999</v>
      </c>
    </row>
    <row r="25" spans="1:13" s="20" customFormat="1" ht="37.5" customHeight="1" x14ac:dyDescent="0.25">
      <c r="A25" s="5" t="s">
        <v>33</v>
      </c>
      <c r="B25" s="96" t="s">
        <v>108</v>
      </c>
      <c r="C25" s="19" t="s">
        <v>23</v>
      </c>
      <c r="D25" s="70" t="s">
        <v>82</v>
      </c>
      <c r="E25" s="98">
        <v>0.2</v>
      </c>
      <c r="F25" s="7">
        <v>5254497.76</v>
      </c>
      <c r="G25" s="27">
        <f t="shared" si="2"/>
        <v>1050899.5519999999</v>
      </c>
      <c r="H25" s="7">
        <v>0</v>
      </c>
      <c r="I25" s="7">
        <f>G25</f>
        <v>1050899.5519999999</v>
      </c>
      <c r="J25" s="7">
        <v>0</v>
      </c>
      <c r="K25" s="18">
        <f>SUM(H25:J25)-G25</f>
        <v>0</v>
      </c>
      <c r="M25" s="34">
        <f t="shared" si="6"/>
        <v>1261079.4623999998</v>
      </c>
    </row>
    <row r="26" spans="1:13" s="80" customFormat="1" ht="37.5" customHeight="1" x14ac:dyDescent="0.25">
      <c r="A26" s="75"/>
      <c r="B26" s="84"/>
      <c r="C26" s="76"/>
      <c r="D26" s="82"/>
      <c r="E26" s="83"/>
      <c r="F26" s="77"/>
      <c r="G26" s="78"/>
      <c r="H26" s="77"/>
      <c r="I26" s="77"/>
      <c r="J26" s="77"/>
      <c r="K26" s="79"/>
      <c r="M26" s="81"/>
    </row>
    <row r="27" spans="1:13" s="20" customFormat="1" ht="37.5" customHeight="1" x14ac:dyDescent="0.25">
      <c r="A27" s="5" t="s">
        <v>34</v>
      </c>
      <c r="B27" s="96" t="s">
        <v>92</v>
      </c>
      <c r="C27" s="19" t="s">
        <v>13</v>
      </c>
      <c r="D27" s="70" t="s">
        <v>98</v>
      </c>
      <c r="E27" s="11">
        <v>170.77</v>
      </c>
      <c r="F27" s="7">
        <v>6588.11</v>
      </c>
      <c r="G27" s="27">
        <f>F27*E27</f>
        <v>1125051.5447</v>
      </c>
      <c r="H27" s="7">
        <v>0</v>
      </c>
      <c r="I27" s="7">
        <v>0</v>
      </c>
      <c r="J27" s="7">
        <f>G27</f>
        <v>1125051.5447</v>
      </c>
      <c r="K27" s="18">
        <f t="shared" ref="K27:K33" si="7">SUM(H27:J27)-G27</f>
        <v>0</v>
      </c>
      <c r="M27" s="34">
        <f>G27*1.2</f>
        <v>1350061.8536399999</v>
      </c>
    </row>
    <row r="28" spans="1:13" s="20" customFormat="1" ht="37.5" customHeight="1" x14ac:dyDescent="0.25">
      <c r="A28" s="5" t="s">
        <v>55</v>
      </c>
      <c r="B28" s="96" t="s">
        <v>103</v>
      </c>
      <c r="C28" s="19" t="s">
        <v>23</v>
      </c>
      <c r="D28" s="71" t="s">
        <v>84</v>
      </c>
      <c r="E28" s="98">
        <v>0.02</v>
      </c>
      <c r="F28" s="7">
        <v>4734532.63</v>
      </c>
      <c r="G28" s="27">
        <f t="shared" ref="G28" si="8">F28*E28</f>
        <v>94690.652600000001</v>
      </c>
      <c r="H28" s="7">
        <v>0</v>
      </c>
      <c r="I28" s="7">
        <v>0</v>
      </c>
      <c r="J28" s="7">
        <f>G28</f>
        <v>94690.652600000001</v>
      </c>
      <c r="K28" s="18">
        <f t="shared" si="7"/>
        <v>0</v>
      </c>
      <c r="M28" s="34">
        <f t="shared" ref="M28:M32" si="9">G28*1.2</f>
        <v>113628.78311999999</v>
      </c>
    </row>
    <row r="29" spans="1:13" s="20" customFormat="1" ht="37.5" customHeight="1" x14ac:dyDescent="0.25">
      <c r="A29" s="5" t="s">
        <v>37</v>
      </c>
      <c r="B29" s="96" t="s">
        <v>80</v>
      </c>
      <c r="C29" s="19" t="s">
        <v>14</v>
      </c>
      <c r="D29" s="69" t="s">
        <v>83</v>
      </c>
      <c r="E29" s="38">
        <v>1</v>
      </c>
      <c r="F29" s="7">
        <v>769312.67</v>
      </c>
      <c r="G29" s="27">
        <f>F29*E29</f>
        <v>769312.67</v>
      </c>
      <c r="H29" s="7">
        <v>0</v>
      </c>
      <c r="I29" s="7">
        <v>0</v>
      </c>
      <c r="J29" s="7">
        <f>F29</f>
        <v>769312.67</v>
      </c>
      <c r="K29" s="18">
        <f t="shared" si="7"/>
        <v>0</v>
      </c>
      <c r="M29" s="34">
        <f t="shared" si="9"/>
        <v>923175.20400000003</v>
      </c>
    </row>
    <row r="30" spans="1:13" s="80" customFormat="1" ht="37.5" customHeight="1" x14ac:dyDescent="0.25">
      <c r="A30" s="5" t="s">
        <v>38</v>
      </c>
      <c r="B30" s="96" t="s">
        <v>112</v>
      </c>
      <c r="C30" s="19" t="s">
        <v>23</v>
      </c>
      <c r="D30" s="70" t="s">
        <v>100</v>
      </c>
      <c r="E30" s="98">
        <v>0.15</v>
      </c>
      <c r="F30" s="7">
        <v>6238022.7400000002</v>
      </c>
      <c r="G30" s="27">
        <f t="shared" ref="G30" si="10">F30*E30</f>
        <v>935703.41099999996</v>
      </c>
      <c r="H30" s="7">
        <v>0</v>
      </c>
      <c r="I30" s="7">
        <v>0</v>
      </c>
      <c r="J30" s="7">
        <f>G30</f>
        <v>935703.41099999996</v>
      </c>
      <c r="K30" s="18">
        <f t="shared" si="7"/>
        <v>0</v>
      </c>
      <c r="L30" s="20"/>
      <c r="M30" s="34">
        <f t="shared" si="9"/>
        <v>1122844.0932</v>
      </c>
    </row>
    <row r="31" spans="1:13" s="20" customFormat="1" ht="37.5" customHeight="1" x14ac:dyDescent="0.25">
      <c r="A31" s="5" t="s">
        <v>39</v>
      </c>
      <c r="B31" s="96" t="s">
        <v>41</v>
      </c>
      <c r="C31" s="19" t="s">
        <v>14</v>
      </c>
      <c r="D31" s="89" t="s">
        <v>85</v>
      </c>
      <c r="E31" s="19">
        <v>6</v>
      </c>
      <c r="F31" s="7">
        <v>40385.25</v>
      </c>
      <c r="G31" s="27">
        <f>F31*E31</f>
        <v>242311.5</v>
      </c>
      <c r="H31" s="7">
        <f>F31*3</f>
        <v>121155.75</v>
      </c>
      <c r="I31" s="7">
        <f>F31*3</f>
        <v>121155.75</v>
      </c>
      <c r="J31" s="7">
        <v>0</v>
      </c>
      <c r="K31" s="18">
        <f t="shared" si="7"/>
        <v>0</v>
      </c>
      <c r="M31" s="34">
        <f t="shared" si="9"/>
        <v>290773.8</v>
      </c>
    </row>
    <row r="32" spans="1:13" s="20" customFormat="1" ht="37.5" customHeight="1" x14ac:dyDescent="0.25">
      <c r="A32" s="5" t="s">
        <v>40</v>
      </c>
      <c r="B32" s="96" t="s">
        <v>42</v>
      </c>
      <c r="C32" s="19" t="s">
        <v>14</v>
      </c>
      <c r="D32" s="4" t="s">
        <v>86</v>
      </c>
      <c r="E32" s="19">
        <v>2</v>
      </c>
      <c r="F32" s="7">
        <v>48356.99</v>
      </c>
      <c r="G32" s="27">
        <f>F32*E32</f>
        <v>96713.98</v>
      </c>
      <c r="H32" s="7">
        <f>F32*1</f>
        <v>48356.99</v>
      </c>
      <c r="I32" s="7">
        <v>0</v>
      </c>
      <c r="J32" s="7">
        <f>H32*1</f>
        <v>48356.99</v>
      </c>
      <c r="K32" s="18">
        <f t="shared" si="7"/>
        <v>0</v>
      </c>
      <c r="M32" s="34">
        <f t="shared" si="9"/>
        <v>116056.776</v>
      </c>
    </row>
    <row r="33" spans="1:14" s="20" customFormat="1" ht="18" customHeight="1" x14ac:dyDescent="0.25">
      <c r="A33" s="5"/>
      <c r="B33" s="8" t="s">
        <v>15</v>
      </c>
      <c r="C33" s="26"/>
      <c r="D33" s="21"/>
      <c r="E33" s="21"/>
      <c r="F33" s="9"/>
      <c r="G33" s="72">
        <f>SUM(G15:G32)</f>
        <v>14517500.6404</v>
      </c>
      <c r="H33" s="10">
        <f>SUM(H15:H32)</f>
        <v>7437481.2545275576</v>
      </c>
      <c r="I33" s="10">
        <f>SUM(I15:I32)</f>
        <v>4106904.1175724426</v>
      </c>
      <c r="J33" s="10">
        <f>SUM(J15:J32)</f>
        <v>2973115.2683000001</v>
      </c>
      <c r="K33" s="18">
        <f t="shared" si="7"/>
        <v>0</v>
      </c>
      <c r="M33" s="34">
        <f>SUM(M15:M32)</f>
        <v>17421000.768479999</v>
      </c>
    </row>
    <row r="34" spans="1:14" s="20" customFormat="1" ht="18" customHeight="1" x14ac:dyDescent="0.25">
      <c r="A34" s="5"/>
      <c r="B34" s="28" t="s">
        <v>75</v>
      </c>
      <c r="C34" s="64" t="s">
        <v>69</v>
      </c>
      <c r="D34" s="11"/>
      <c r="E34" s="11"/>
      <c r="F34" s="7"/>
      <c r="G34" s="73">
        <v>1</v>
      </c>
      <c r="H34" s="12">
        <v>1</v>
      </c>
      <c r="I34" s="12">
        <v>1</v>
      </c>
      <c r="J34" s="12">
        <v>1</v>
      </c>
      <c r="K34" s="18"/>
      <c r="M34" s="34"/>
    </row>
    <row r="35" spans="1:14" s="20" customFormat="1" ht="18" customHeight="1" x14ac:dyDescent="0.25">
      <c r="A35" s="5"/>
      <c r="B35" s="6" t="s">
        <v>16</v>
      </c>
      <c r="C35" s="13"/>
      <c r="D35" s="13"/>
      <c r="E35" s="13"/>
      <c r="F35" s="13"/>
      <c r="G35" s="27">
        <f>ROUND(G33*G34,2)</f>
        <v>14517500.640000001</v>
      </c>
      <c r="H35" s="7">
        <f>+H33*H34</f>
        <v>7437481.2545275576</v>
      </c>
      <c r="I35" s="7">
        <f t="shared" ref="I35:J35" si="11">+I33*I34</f>
        <v>4106904.1175724426</v>
      </c>
      <c r="J35" s="7">
        <f t="shared" si="11"/>
        <v>2973115.2683000001</v>
      </c>
      <c r="K35" s="18">
        <f>SUM(H35:J35)-G35</f>
        <v>3.9999932050704956E-4</v>
      </c>
      <c r="M35" s="34"/>
    </row>
    <row r="36" spans="1:14" s="20" customFormat="1" ht="18" customHeight="1" x14ac:dyDescent="0.25">
      <c r="A36" s="108" t="s">
        <v>17</v>
      </c>
      <c r="B36" s="109"/>
      <c r="C36" s="4"/>
      <c r="D36" s="4"/>
      <c r="E36" s="4"/>
      <c r="F36" s="14"/>
      <c r="G36" s="27">
        <f>G35+G12+G13</f>
        <v>14555444.660000002</v>
      </c>
      <c r="H36" s="7">
        <f>H35+H12+H13</f>
        <v>7459773.313469707</v>
      </c>
      <c r="I36" s="7">
        <f>I35+I12+I13</f>
        <v>4109304.2918685223</v>
      </c>
      <c r="J36" s="7">
        <f>J35+J12+J13</f>
        <v>2986367.0550617706</v>
      </c>
      <c r="K36" s="18">
        <f>SUM(H36:J36)-G36</f>
        <v>3.9999745786190033E-4</v>
      </c>
      <c r="M36" s="34"/>
    </row>
    <row r="37" spans="1:14" s="20" customFormat="1" ht="18" customHeight="1" x14ac:dyDescent="0.25">
      <c r="A37" s="108" t="s">
        <v>18</v>
      </c>
      <c r="B37" s="109"/>
      <c r="C37" s="4"/>
      <c r="D37" s="4"/>
      <c r="E37" s="4"/>
      <c r="F37" s="14"/>
      <c r="G37" s="27">
        <f>G36*20%</f>
        <v>2911088.9320000005</v>
      </c>
      <c r="H37" s="7">
        <f t="shared" ref="H37:J37" si="12">H36*20%</f>
        <v>1491954.6626939415</v>
      </c>
      <c r="I37" s="7">
        <f t="shared" si="12"/>
        <v>821860.85837370448</v>
      </c>
      <c r="J37" s="7">
        <f t="shared" si="12"/>
        <v>597273.41101235419</v>
      </c>
      <c r="K37" s="18">
        <f>SUM(H37:J37)-G37</f>
        <v>7.9999677836894989E-5</v>
      </c>
      <c r="M37" s="34"/>
    </row>
    <row r="38" spans="1:14" s="80" customFormat="1" ht="18" customHeight="1" x14ac:dyDescent="0.25">
      <c r="A38" s="106" t="s">
        <v>19</v>
      </c>
      <c r="B38" s="107"/>
      <c r="C38" s="76"/>
      <c r="D38" s="76"/>
      <c r="E38" s="76"/>
      <c r="F38" s="88"/>
      <c r="G38" s="78">
        <f>G36+G37</f>
        <v>17466533.592000004</v>
      </c>
      <c r="H38" s="78">
        <f>H36+H37</f>
        <v>8951727.9761636481</v>
      </c>
      <c r="I38" s="78">
        <f t="shared" ref="I38:J38" si="13">I36+I37</f>
        <v>4931165.1502422271</v>
      </c>
      <c r="J38" s="78">
        <f t="shared" si="13"/>
        <v>3583640.4660741249</v>
      </c>
      <c r="K38" s="79">
        <f>SUM(H38:J38)-G38</f>
        <v>4.799962043762207E-4</v>
      </c>
      <c r="M38" s="81">
        <f>SUM(M33,M12:M13)</f>
        <v>17466533.59248</v>
      </c>
      <c r="N38" s="92"/>
    </row>
    <row r="39" spans="1:14" s="16" customFormat="1" x14ac:dyDescent="0.25">
      <c r="C39" s="17"/>
      <c r="D39" s="52"/>
      <c r="E39" s="17"/>
      <c r="F39" s="17"/>
      <c r="G39" s="17"/>
      <c r="H39" s="17"/>
      <c r="I39" s="53"/>
      <c r="J39" s="53"/>
    </row>
    <row r="40" spans="1:14" s="16" customFormat="1" x14ac:dyDescent="0.25">
      <c r="C40" s="17"/>
      <c r="D40" s="17"/>
      <c r="E40" s="17"/>
      <c r="F40" s="17"/>
      <c r="G40" s="17"/>
      <c r="H40" s="17"/>
      <c r="I40" s="53"/>
      <c r="J40" s="53"/>
    </row>
    <row r="41" spans="1:14" s="60" customFormat="1" x14ac:dyDescent="0.25">
      <c r="A41" s="54" t="s">
        <v>49</v>
      </c>
      <c r="B41" s="55"/>
      <c r="C41" s="50" t="s">
        <v>57</v>
      </c>
      <c r="D41" s="50"/>
      <c r="E41" s="56"/>
      <c r="F41" s="57"/>
      <c r="G41" s="74"/>
      <c r="H41" s="58"/>
      <c r="I41" s="59"/>
      <c r="J41" s="59"/>
    </row>
    <row r="42" spans="1:14" s="60" customFormat="1" x14ac:dyDescent="0.25">
      <c r="A42" s="50"/>
      <c r="B42" s="51"/>
      <c r="C42" s="51"/>
      <c r="D42" s="51"/>
      <c r="E42" s="56"/>
      <c r="F42" s="57"/>
      <c r="G42" s="74"/>
      <c r="H42" s="58"/>
      <c r="I42" s="59"/>
      <c r="J42" s="59"/>
    </row>
    <row r="43" spans="1:14" s="60" customFormat="1" ht="24.75" customHeight="1" x14ac:dyDescent="0.25">
      <c r="A43" s="54" t="s">
        <v>50</v>
      </c>
      <c r="B43" s="55"/>
      <c r="C43" s="51" t="s">
        <v>105</v>
      </c>
      <c r="D43" s="51"/>
      <c r="E43" s="61"/>
      <c r="F43" s="50"/>
      <c r="G43" s="74"/>
      <c r="H43" s="58"/>
      <c r="I43" s="59"/>
      <c r="J43" s="62"/>
    </row>
    <row r="44" spans="1:14" s="60" customFormat="1" ht="18.75" customHeight="1" x14ac:dyDescent="0.25">
      <c r="A44" s="63" t="s">
        <v>70</v>
      </c>
      <c r="B44" s="100" t="s">
        <v>71</v>
      </c>
      <c r="C44" s="100"/>
      <c r="D44" s="100"/>
      <c r="E44" s="100"/>
      <c r="F44" s="100"/>
      <c r="G44" s="100"/>
      <c r="H44" s="100"/>
      <c r="I44" s="100"/>
      <c r="J44" s="100"/>
    </row>
    <row r="45" spans="1:14" x14ac:dyDescent="0.25">
      <c r="A45" s="63" t="s">
        <v>72</v>
      </c>
      <c r="B45" s="100" t="s">
        <v>73</v>
      </c>
      <c r="C45" s="100"/>
      <c r="D45" s="100"/>
      <c r="E45" s="100"/>
      <c r="F45" s="100"/>
      <c r="G45" s="100"/>
      <c r="H45" s="100"/>
      <c r="I45" s="100"/>
      <c r="J45" s="100"/>
      <c r="K45" s="1"/>
      <c r="M45" s="1"/>
    </row>
    <row r="46" spans="1:14" x14ac:dyDescent="0.25">
      <c r="A46" s="63" t="s">
        <v>74</v>
      </c>
      <c r="B46" s="100" t="s">
        <v>87</v>
      </c>
      <c r="C46" s="100"/>
      <c r="D46" s="100"/>
      <c r="E46" s="100"/>
      <c r="F46" s="100"/>
      <c r="G46" s="100"/>
      <c r="H46" s="100"/>
      <c r="I46" s="100"/>
      <c r="J46" s="100"/>
      <c r="K46" s="1"/>
      <c r="M46" s="1"/>
    </row>
    <row r="47" spans="1:14" x14ac:dyDescent="0.25">
      <c r="I47" s="32"/>
      <c r="J47" s="32"/>
      <c r="K47" s="1"/>
      <c r="M47" s="1"/>
    </row>
  </sheetData>
  <mergeCells count="28">
    <mergeCell ref="B44:J44"/>
    <mergeCell ref="B45:J45"/>
    <mergeCell ref="C7:J7"/>
    <mergeCell ref="C8:J8"/>
    <mergeCell ref="C9:J9"/>
    <mergeCell ref="A7:B7"/>
    <mergeCell ref="A38:B38"/>
    <mergeCell ref="A8:B8"/>
    <mergeCell ref="A9:B9"/>
    <mergeCell ref="A36:B36"/>
    <mergeCell ref="A37:B37"/>
    <mergeCell ref="C10:J10"/>
    <mergeCell ref="B46:J46"/>
    <mergeCell ref="K4:N4"/>
    <mergeCell ref="O4:Q4"/>
    <mergeCell ref="E1:G1"/>
    <mergeCell ref="A5:B5"/>
    <mergeCell ref="A6:B6"/>
    <mergeCell ref="K5:N5"/>
    <mergeCell ref="O5:Q5"/>
    <mergeCell ref="A3:B3"/>
    <mergeCell ref="A4:B4"/>
    <mergeCell ref="I1:J1"/>
    <mergeCell ref="A2:J2"/>
    <mergeCell ref="C3:J3"/>
    <mergeCell ref="C4:J4"/>
    <mergeCell ref="C5:J5"/>
    <mergeCell ref="C6:J6"/>
  </mergeCells>
  <printOptions horizontalCentered="1"/>
  <pageMargins left="0.25" right="0.25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7"/>
  <sheetViews>
    <sheetView view="pageBreakPreview" zoomScale="90" zoomScaleNormal="100" zoomScaleSheetLayoutView="90" workbookViewId="0">
      <selection activeCell="G22" sqref="G22"/>
    </sheetView>
  </sheetViews>
  <sheetFormatPr defaultColWidth="8.85546875" defaultRowHeight="15" x14ac:dyDescent="0.25"/>
  <cols>
    <col min="1" max="1" width="2.7109375" style="40" customWidth="1"/>
    <col min="2" max="3" width="6.85546875" style="40" customWidth="1"/>
    <col min="4" max="7" width="12.7109375" style="44" customWidth="1"/>
    <col min="8" max="8" width="2.5703125" style="44" customWidth="1"/>
    <col min="9" max="9" width="10.140625" style="40" customWidth="1"/>
    <col min="10" max="10" width="57.85546875" style="40" bestFit="1" customWidth="1"/>
    <col min="11" max="14" width="8.85546875" style="40"/>
    <col min="15" max="15" width="11.28515625" style="40" customWidth="1"/>
    <col min="16" max="16384" width="8.85546875" style="40"/>
  </cols>
  <sheetData>
    <row r="2" spans="2:10" x14ac:dyDescent="0.25">
      <c r="D2" s="111" t="s">
        <v>43</v>
      </c>
      <c r="E2" s="111"/>
    </row>
    <row r="3" spans="2:10" ht="21.6" customHeight="1" x14ac:dyDescent="0.25">
      <c r="B3" s="37" t="s">
        <v>8</v>
      </c>
      <c r="C3" s="37"/>
      <c r="D3" s="39" t="s">
        <v>45</v>
      </c>
      <c r="E3" s="39" t="s">
        <v>46</v>
      </c>
      <c r="F3" s="39" t="s">
        <v>47</v>
      </c>
      <c r="G3" s="39"/>
      <c r="H3" s="48"/>
    </row>
    <row r="4" spans="2:10" x14ac:dyDescent="0.25">
      <c r="B4" s="37">
        <v>1</v>
      </c>
      <c r="C4" s="37" t="s">
        <v>58</v>
      </c>
      <c r="D4" s="37">
        <v>71.95</v>
      </c>
      <c r="E4" s="35"/>
      <c r="F4" s="30"/>
      <c r="G4" s="30"/>
      <c r="H4" s="29"/>
      <c r="I4" s="41" t="s">
        <v>89</v>
      </c>
      <c r="J4" s="40" t="s">
        <v>66</v>
      </c>
    </row>
    <row r="5" spans="2:10" x14ac:dyDescent="0.25">
      <c r="B5" s="37">
        <v>2</v>
      </c>
      <c r="C5" s="37" t="s">
        <v>58</v>
      </c>
      <c r="D5" s="30">
        <v>9.98</v>
      </c>
      <c r="E5" s="30"/>
      <c r="F5" s="30"/>
      <c r="G5" s="30"/>
      <c r="H5" s="29"/>
      <c r="I5" s="41" t="s">
        <v>90</v>
      </c>
      <c r="J5" s="40" t="s">
        <v>65</v>
      </c>
    </row>
    <row r="6" spans="2:10" x14ac:dyDescent="0.25">
      <c r="B6" s="37">
        <v>3</v>
      </c>
      <c r="C6" s="37" t="s">
        <v>58</v>
      </c>
      <c r="D6" s="30">
        <v>11.93</v>
      </c>
      <c r="E6" s="30"/>
      <c r="F6" s="30"/>
      <c r="G6" s="30"/>
      <c r="H6" s="29"/>
      <c r="I6" s="41" t="s">
        <v>90</v>
      </c>
      <c r="J6" s="40" t="s">
        <v>64</v>
      </c>
    </row>
    <row r="7" spans="2:10" x14ac:dyDescent="0.25">
      <c r="B7" s="37">
        <v>4</v>
      </c>
      <c r="C7" s="37" t="s">
        <v>58</v>
      </c>
      <c r="D7" s="42">
        <v>9.0299999999999994</v>
      </c>
      <c r="E7" s="30"/>
      <c r="F7" s="30"/>
      <c r="G7" s="30"/>
      <c r="H7" s="29"/>
      <c r="I7" s="41" t="s">
        <v>90</v>
      </c>
      <c r="J7" s="40" t="s">
        <v>63</v>
      </c>
    </row>
    <row r="8" spans="2:10" x14ac:dyDescent="0.25">
      <c r="B8" s="37">
        <v>5</v>
      </c>
      <c r="C8" s="37" t="s">
        <v>58</v>
      </c>
      <c r="D8" s="42"/>
      <c r="E8" s="30">
        <v>9.98</v>
      </c>
      <c r="F8" s="30"/>
      <c r="G8" s="30"/>
      <c r="H8" s="29"/>
      <c r="I8" s="41" t="s">
        <v>90</v>
      </c>
      <c r="J8" s="40" t="s">
        <v>62</v>
      </c>
    </row>
    <row r="9" spans="2:10" x14ac:dyDescent="0.25">
      <c r="B9" s="37">
        <v>6</v>
      </c>
      <c r="C9" s="37" t="s">
        <v>58</v>
      </c>
      <c r="D9" s="36"/>
      <c r="E9" s="30">
        <v>11.93</v>
      </c>
      <c r="F9" s="30"/>
      <c r="G9" s="30"/>
      <c r="H9" s="29"/>
      <c r="I9" s="41" t="s">
        <v>90</v>
      </c>
      <c r="J9" s="40" t="s">
        <v>61</v>
      </c>
    </row>
    <row r="10" spans="2:10" x14ac:dyDescent="0.25">
      <c r="B10" s="37">
        <v>7</v>
      </c>
      <c r="C10" s="37" t="s">
        <v>58</v>
      </c>
      <c r="D10" s="36"/>
      <c r="E10" s="30">
        <v>9.0299999999999994</v>
      </c>
      <c r="F10" s="30"/>
      <c r="G10" s="30"/>
      <c r="H10" s="29"/>
      <c r="I10" s="41" t="s">
        <v>91</v>
      </c>
      <c r="J10" s="40" t="s">
        <v>60</v>
      </c>
    </row>
    <row r="11" spans="2:10" x14ac:dyDescent="0.25">
      <c r="B11" s="37">
        <v>8</v>
      </c>
      <c r="C11" s="37" t="s">
        <v>58</v>
      </c>
      <c r="D11" s="42"/>
      <c r="E11" s="30"/>
      <c r="F11" s="30">
        <v>170.77</v>
      </c>
      <c r="G11" s="35"/>
      <c r="H11" s="29"/>
      <c r="I11" s="41" t="s">
        <v>104</v>
      </c>
      <c r="J11" s="40" t="s">
        <v>59</v>
      </c>
    </row>
    <row r="12" spans="2:10" ht="14.25" customHeight="1" x14ac:dyDescent="0.25">
      <c r="B12" s="39" t="s">
        <v>22</v>
      </c>
      <c r="C12" s="47"/>
      <c r="D12" s="93">
        <f>SUM(D4:D7)</f>
        <v>102.89000000000001</v>
      </c>
      <c r="E12" s="93">
        <f>SUM(E4:E11)</f>
        <v>30.939999999999998</v>
      </c>
      <c r="F12" s="46">
        <f>SUM(F4:F11)</f>
        <v>170.77</v>
      </c>
      <c r="G12" s="46"/>
      <c r="H12" s="29"/>
      <c r="I12" s="45">
        <f>SUM(D12:G12)</f>
        <v>304.60000000000002</v>
      </c>
    </row>
    <row r="13" spans="2:10" x14ac:dyDescent="0.25">
      <c r="C13" s="44"/>
      <c r="D13" s="29"/>
      <c r="E13" s="29"/>
      <c r="F13" s="29"/>
      <c r="G13" s="29"/>
      <c r="H13" s="29"/>
      <c r="I13" s="45"/>
    </row>
    <row r="14" spans="2:10" x14ac:dyDescent="0.25">
      <c r="C14" s="44"/>
      <c r="D14" s="29"/>
      <c r="E14" s="29"/>
      <c r="F14" s="29"/>
      <c r="G14" s="29"/>
      <c r="H14" s="29"/>
      <c r="I14" s="45"/>
    </row>
    <row r="15" spans="2:10" x14ac:dyDescent="0.25">
      <c r="D15" s="29"/>
      <c r="E15" s="29"/>
      <c r="F15" s="29"/>
      <c r="G15" s="29"/>
      <c r="H15" s="29"/>
      <c r="I15" s="45"/>
    </row>
    <row r="23" s="44" customFormat="1" x14ac:dyDescent="0.25"/>
    <row r="24" s="44" customFormat="1" x14ac:dyDescent="0.25"/>
    <row r="25" s="44" customFormat="1" x14ac:dyDescent="0.25"/>
    <row r="26" s="44" customFormat="1" x14ac:dyDescent="0.25"/>
    <row r="27" s="44" customFormat="1" x14ac:dyDescent="0.25"/>
  </sheetData>
  <mergeCells count="1">
    <mergeCell ref="D2:E2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Ст. ставки</vt:lpstr>
      <vt:lpstr>Распределение мощности</vt:lpstr>
      <vt:lpstr>'Распределение мощности'!Область_печати</vt:lpstr>
      <vt:lpstr>'Ст. ставки'!Область_печати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Владимировна Хмилярчук</dc:creator>
  <cp:lastModifiedBy>Юлия Андреева Семенцова</cp:lastModifiedBy>
  <cp:lastPrinted>2024-10-10T11:57:34Z</cp:lastPrinted>
  <dcterms:created xsi:type="dcterms:W3CDTF">2021-08-03T11:58:06Z</dcterms:created>
  <dcterms:modified xsi:type="dcterms:W3CDTF">2024-10-16T09:47:20Z</dcterms:modified>
</cp:coreProperties>
</file>