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20" windowWidth="20730" windowHeight="9000" tabRatio="662" activeTab="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'20.1'!$9:$9</definedName>
    <definedName name="_xlnm.Print_Area" localSheetId="0">'20.1'!$A$1:$U$266</definedName>
    <definedName name="_xlnm.Print_Area" localSheetId="1">'20.2'!$A$1:$N$40</definedName>
    <definedName name="_xlnm.Print_Area" localSheetId="2">'20.3'!$A$1:$V$56</definedName>
    <definedName name="_xlnm.Print_Area" localSheetId="3">'20.4'!$A$1:$L$14</definedName>
  </definedNames>
  <calcPr calcId="145621" iterateDelta="1E-4"/>
</workbook>
</file>

<file path=xl/calcChain.xml><?xml version="1.0" encoding="utf-8"?>
<calcChain xmlns="http://schemas.openxmlformats.org/spreadsheetml/2006/main">
  <c r="K39" i="31" l="1"/>
  <c r="O39" i="31" s="1"/>
  <c r="K38" i="31"/>
  <c r="O38" i="31" s="1"/>
  <c r="K37" i="31"/>
  <c r="O37" i="31" s="1"/>
  <c r="F37" i="31"/>
  <c r="G37" i="31" s="1"/>
  <c r="N37" i="31" s="1"/>
  <c r="T154" i="28"/>
  <c r="K36" i="31"/>
  <c r="O36" i="31" s="1"/>
  <c r="F36" i="31"/>
  <c r="G36" i="31" s="1"/>
  <c r="N36" i="31" s="1"/>
  <c r="K35" i="31"/>
  <c r="O35" i="31" s="1"/>
  <c r="F35" i="31"/>
  <c r="G35" i="31" s="1"/>
  <c r="N35" i="31" s="1"/>
  <c r="K34" i="31"/>
  <c r="O34" i="31" s="1"/>
  <c r="F34" i="31"/>
  <c r="G34" i="31" s="1"/>
  <c r="N34" i="31" s="1"/>
  <c r="K33" i="31"/>
  <c r="O33" i="31" s="1"/>
  <c r="F33" i="31"/>
  <c r="G33" i="31" s="1"/>
  <c r="N33" i="31" s="1"/>
  <c r="K32" i="31"/>
  <c r="O32" i="31" s="1"/>
  <c r="F32" i="31"/>
  <c r="G32" i="31" s="1"/>
  <c r="N32" i="31" s="1"/>
  <c r="K31" i="31"/>
  <c r="O31" i="31" s="1"/>
  <c r="F31" i="31"/>
  <c r="G31" i="31" s="1"/>
  <c r="N31" i="31" s="1"/>
  <c r="K30" i="31"/>
  <c r="O30" i="31" s="1"/>
  <c r="K29" i="31"/>
  <c r="O29" i="31" s="1"/>
  <c r="F29" i="31"/>
  <c r="G29" i="31" s="1"/>
  <c r="N29" i="31" s="1"/>
  <c r="K28" i="31"/>
  <c r="O28" i="31" s="1"/>
  <c r="K27" i="31"/>
  <c r="O27" i="31" s="1"/>
  <c r="H37" i="31" l="1"/>
  <c r="J37" i="31" s="1"/>
  <c r="L37" i="31" s="1"/>
  <c r="H36" i="31"/>
  <c r="J36" i="31" s="1"/>
  <c r="L36" i="31" s="1"/>
  <c r="H35" i="31"/>
  <c r="J35" i="31" s="1"/>
  <c r="L35" i="31" s="1"/>
  <c r="H34" i="31"/>
  <c r="J34" i="31" s="1"/>
  <c r="L34" i="31" s="1"/>
  <c r="H33" i="31"/>
  <c r="J33" i="31" s="1"/>
  <c r="L33" i="31" s="1"/>
  <c r="H32" i="31"/>
  <c r="J32" i="31" s="1"/>
  <c r="L32" i="31" s="1"/>
  <c r="H31" i="31"/>
  <c r="J31" i="31" s="1"/>
  <c r="L31" i="31" s="1"/>
  <c r="H29" i="31"/>
  <c r="J29" i="31" s="1"/>
  <c r="L29" i="31" s="1"/>
  <c r="T147" i="28" l="1"/>
  <c r="T153" i="28" s="1"/>
  <c r="T148" i="28"/>
  <c r="T149" i="28"/>
  <c r="T150" i="28"/>
  <c r="T151" i="28"/>
  <c r="T152" i="28"/>
  <c r="T199" i="28" l="1"/>
  <c r="T200" i="28"/>
  <c r="T201" i="28"/>
  <c r="T202" i="28"/>
  <c r="T203" i="28"/>
  <c r="T204" i="28"/>
  <c r="T205" i="28"/>
  <c r="T206" i="28"/>
  <c r="T207" i="28"/>
  <c r="T208" i="28" l="1"/>
  <c r="T194" i="28" l="1"/>
  <c r="O191" i="28"/>
  <c r="T191" i="28" s="1"/>
  <c r="T189" i="28"/>
  <c r="T190" i="28"/>
  <c r="T192" i="28"/>
  <c r="T193" i="28"/>
  <c r="T195" i="28"/>
  <c r="T196" i="28"/>
  <c r="T197" i="28"/>
  <c r="T198" i="28" l="1"/>
  <c r="T219" i="28"/>
  <c r="T220" i="28"/>
  <c r="T218" i="28"/>
  <c r="T217" i="28"/>
  <c r="T216" i="28"/>
  <c r="T210" i="28"/>
  <c r="T211" i="28"/>
  <c r="T212" i="28"/>
  <c r="T213" i="28"/>
  <c r="T214" i="28"/>
  <c r="T215" i="28"/>
  <c r="T209" i="28"/>
  <c r="T221" i="28"/>
  <c r="T222" i="28" l="1"/>
  <c r="T224" i="28"/>
  <c r="T223" i="28"/>
  <c r="T225" i="28" s="1"/>
  <c r="F38" i="31" s="1"/>
  <c r="G38" i="31" s="1"/>
  <c r="N38" i="31" s="1"/>
  <c r="H38" i="31" s="1"/>
  <c r="J38" i="31" s="1"/>
  <c r="L38" i="31" s="1"/>
  <c r="T226" i="28"/>
  <c r="T227" i="28"/>
  <c r="T228" i="28" l="1"/>
  <c r="F39" i="31" s="1"/>
  <c r="G39" i="31" s="1"/>
  <c r="N39" i="31" s="1"/>
  <c r="H39" i="31" s="1"/>
  <c r="J39" i="31" s="1"/>
  <c r="L39" i="31" s="1"/>
  <c r="T187" i="28"/>
  <c r="T186" i="28"/>
  <c r="T185" i="28"/>
  <c r="T184" i="28"/>
  <c r="T183" i="28"/>
  <c r="T182" i="28"/>
  <c r="T188" i="28" l="1"/>
  <c r="T180" i="28" l="1"/>
  <c r="T179" i="28"/>
  <c r="T178" i="28"/>
  <c r="T177" i="28"/>
  <c r="T176" i="28"/>
  <c r="T175" i="28"/>
  <c r="T181" i="28" l="1"/>
  <c r="T173" i="28" l="1"/>
  <c r="T172" i="28"/>
  <c r="T171" i="28"/>
  <c r="T170" i="28"/>
  <c r="T169" i="28"/>
  <c r="T168" i="28"/>
  <c r="T167" i="28"/>
  <c r="T166" i="28"/>
  <c r="T174" i="28" l="1"/>
  <c r="T162" i="28" l="1"/>
  <c r="T163" i="28"/>
  <c r="T161" i="28"/>
  <c r="T164" i="28"/>
  <c r="T165" i="28" l="1"/>
  <c r="T155" i="28"/>
  <c r="T156" i="28"/>
  <c r="T157" i="28"/>
  <c r="T158" i="28"/>
  <c r="T159" i="28"/>
  <c r="T160" i="28" l="1"/>
  <c r="F30" i="31" s="1"/>
  <c r="G30" i="31" s="1"/>
  <c r="N30" i="31" s="1"/>
  <c r="H30" i="31" s="1"/>
  <c r="J30" i="31" s="1"/>
  <c r="L30" i="31" s="1"/>
  <c r="T145" i="28"/>
  <c r="T144" i="28"/>
  <c r="T143" i="28"/>
  <c r="T142" i="28"/>
  <c r="T141" i="28"/>
  <c r="T146" i="28" l="1"/>
  <c r="F28" i="31" s="1"/>
  <c r="G28" i="31" s="1"/>
  <c r="N28" i="31" s="1"/>
  <c r="H28" i="31" s="1"/>
  <c r="J28" i="31" s="1"/>
  <c r="L28" i="31" s="1"/>
  <c r="T14" i="28"/>
  <c r="T13" i="28"/>
  <c r="T12" i="28"/>
  <c r="T11" i="28"/>
  <c r="T10" i="28"/>
  <c r="T16" i="28"/>
  <c r="T15" i="28" l="1"/>
  <c r="K25" i="31"/>
  <c r="O25" i="31" s="1"/>
  <c r="T23" i="28"/>
  <c r="T22" i="28"/>
  <c r="T21" i="28"/>
  <c r="T20" i="28"/>
  <c r="K26" i="31"/>
  <c r="O26" i="31" s="1"/>
  <c r="T18" i="28"/>
  <c r="T17" i="28"/>
  <c r="K24" i="31"/>
  <c r="O24" i="31" s="1"/>
  <c r="T26" i="28"/>
  <c r="T25" i="28"/>
  <c r="K23" i="31"/>
  <c r="O23" i="31" s="1"/>
  <c r="T29" i="28"/>
  <c r="T28" i="28"/>
  <c r="T32" i="28"/>
  <c r="T31" i="28"/>
  <c r="K22" i="31"/>
  <c r="O22" i="31" s="1"/>
  <c r="K21" i="31"/>
  <c r="O21" i="31" s="1"/>
  <c r="T36" i="28"/>
  <c r="T35" i="28"/>
  <c r="T34" i="28"/>
  <c r="K20" i="31"/>
  <c r="O20" i="31" s="1"/>
  <c r="T45" i="28"/>
  <c r="T44" i="28"/>
  <c r="T30" i="28" l="1"/>
  <c r="T19" i="28"/>
  <c r="T33" i="28"/>
  <c r="T27" i="28"/>
  <c r="T37" i="28"/>
  <c r="T24" i="28"/>
  <c r="T43" i="28"/>
  <c r="T42" i="28"/>
  <c r="T41" i="28"/>
  <c r="T40" i="28"/>
  <c r="T39" i="28"/>
  <c r="T38" i="28"/>
  <c r="K19" i="31"/>
  <c r="O19" i="31" s="1"/>
  <c r="T47" i="28"/>
  <c r="T50" i="28"/>
  <c r="T49" i="28"/>
  <c r="T48" i="28"/>
  <c r="K18" i="31"/>
  <c r="O18" i="31" s="1"/>
  <c r="T55" i="28"/>
  <c r="T54" i="28"/>
  <c r="T53" i="28"/>
  <c r="T52" i="28"/>
  <c r="K17" i="31"/>
  <c r="O17" i="31" s="1"/>
  <c r="T60" i="28"/>
  <c r="T59" i="28"/>
  <c r="T58" i="28"/>
  <c r="T57" i="28"/>
  <c r="K16" i="31"/>
  <c r="O16" i="31" s="1"/>
  <c r="T65" i="28"/>
  <c r="T64" i="28"/>
  <c r="T63" i="28"/>
  <c r="T62" i="28"/>
  <c r="K15" i="31"/>
  <c r="O15" i="31" s="1"/>
  <c r="T75" i="28"/>
  <c r="T74" i="28"/>
  <c r="T70" i="28"/>
  <c r="T71" i="28"/>
  <c r="T72" i="28"/>
  <c r="T73" i="28"/>
  <c r="T69" i="28"/>
  <c r="T68" i="28"/>
  <c r="T67" i="28"/>
  <c r="F21" i="31" l="1"/>
  <c r="G21" i="31" s="1"/>
  <c r="N21" i="31" s="1"/>
  <c r="H21" i="31" s="1"/>
  <c r="J21" i="31" s="1"/>
  <c r="L21" i="31" s="1"/>
  <c r="T51" i="28"/>
  <c r="F19" i="31" s="1"/>
  <c r="G19" i="31" s="1"/>
  <c r="N19" i="31" s="1"/>
  <c r="H19" i="31" s="1"/>
  <c r="J19" i="31" s="1"/>
  <c r="L19" i="31" s="1"/>
  <c r="T66" i="28"/>
  <c r="F16" i="31" s="1"/>
  <c r="G16" i="31" s="1"/>
  <c r="N16" i="31" s="1"/>
  <c r="H16" i="31" s="1"/>
  <c r="J16" i="31" s="1"/>
  <c r="L16" i="31" s="1"/>
  <c r="T46" i="28"/>
  <c r="F20" i="31" s="1"/>
  <c r="G20" i="31" s="1"/>
  <c r="N20" i="31" s="1"/>
  <c r="H20" i="31" s="1"/>
  <c r="J20" i="31" s="1"/>
  <c r="L20" i="31" s="1"/>
  <c r="T61" i="28"/>
  <c r="F17" i="31" s="1"/>
  <c r="G17" i="31" s="1"/>
  <c r="N17" i="31" s="1"/>
  <c r="H17" i="31" s="1"/>
  <c r="J17" i="31" s="1"/>
  <c r="L17" i="31" s="1"/>
  <c r="T56" i="28"/>
  <c r="F18" i="31" s="1"/>
  <c r="G18" i="31" s="1"/>
  <c r="N18" i="31" s="1"/>
  <c r="H18" i="31" s="1"/>
  <c r="J18" i="31" s="1"/>
  <c r="L18" i="31" s="1"/>
  <c r="T76" i="28"/>
  <c r="F15" i="31" s="1"/>
  <c r="G15" i="31" s="1"/>
  <c r="N15" i="31" s="1"/>
  <c r="H15" i="31" s="1"/>
  <c r="J15" i="31" s="1"/>
  <c r="L15" i="31" s="1"/>
  <c r="K14" i="31"/>
  <c r="O14" i="31" s="1"/>
  <c r="T77" i="28" l="1"/>
  <c r="T78" i="28" s="1"/>
  <c r="F14" i="31" l="1"/>
  <c r="G14" i="31" s="1"/>
  <c r="N14" i="31" s="1"/>
  <c r="H14" i="31" s="1"/>
  <c r="J14" i="31" s="1"/>
  <c r="L14" i="31" s="1"/>
  <c r="F22" i="31"/>
  <c r="G22" i="31" s="1"/>
  <c r="N22" i="31" s="1"/>
  <c r="H22" i="31" s="1"/>
  <c r="J22" i="31" s="1"/>
  <c r="L22" i="31" s="1"/>
  <c r="K13" i="31"/>
  <c r="O13" i="31" s="1"/>
  <c r="T84" i="28"/>
  <c r="T83" i="28"/>
  <c r="T82" i="28"/>
  <c r="T81" i="28"/>
  <c r="T80" i="28"/>
  <c r="T79" i="28"/>
  <c r="T85" i="28" l="1"/>
  <c r="K12" i="31"/>
  <c r="O12" i="31" s="1"/>
  <c r="T96" i="28"/>
  <c r="T94" i="28"/>
  <c r="R95" i="28"/>
  <c r="T95" i="28" s="1"/>
  <c r="T93" i="28"/>
  <c r="T92" i="28"/>
  <c r="T91" i="28"/>
  <c r="T90" i="28"/>
  <c r="T89" i="28"/>
  <c r="T88" i="28"/>
  <c r="T87" i="28"/>
  <c r="T86" i="28"/>
  <c r="F13" i="31" l="1"/>
  <c r="G13" i="31" s="1"/>
  <c r="N13" i="31" s="1"/>
  <c r="H13" i="31" s="1"/>
  <c r="J13" i="31" s="1"/>
  <c r="L13" i="31" s="1"/>
  <c r="F23" i="31"/>
  <c r="G23" i="31" s="1"/>
  <c r="N23" i="31" s="1"/>
  <c r="H23" i="31" s="1"/>
  <c r="J23" i="31" s="1"/>
  <c r="L23" i="31" s="1"/>
  <c r="T97" i="28"/>
  <c r="K11" i="31"/>
  <c r="O11" i="31" s="1"/>
  <c r="T107" i="28"/>
  <c r="T106" i="28"/>
  <c r="T105" i="28"/>
  <c r="T104" i="28"/>
  <c r="T103" i="28"/>
  <c r="T102" i="28"/>
  <c r="T101" i="28"/>
  <c r="T100" i="28"/>
  <c r="T99" i="28"/>
  <c r="T98" i="28"/>
  <c r="K10" i="31"/>
  <c r="O10" i="31" s="1"/>
  <c r="T120" i="28"/>
  <c r="T119" i="28"/>
  <c r="T118" i="28"/>
  <c r="T117" i="28"/>
  <c r="T116" i="28"/>
  <c r="T115" i="28"/>
  <c r="T114" i="28"/>
  <c r="T113" i="28"/>
  <c r="T112" i="28"/>
  <c r="T111" i="28"/>
  <c r="T110" i="28"/>
  <c r="T109" i="28"/>
  <c r="F12" i="31" l="1"/>
  <c r="G12" i="31" s="1"/>
  <c r="N12" i="31" s="1"/>
  <c r="H12" i="31" s="1"/>
  <c r="J12" i="31" s="1"/>
  <c r="L12" i="31" s="1"/>
  <c r="F24" i="31"/>
  <c r="G24" i="31" s="1"/>
  <c r="N24" i="31" s="1"/>
  <c r="H24" i="31" s="1"/>
  <c r="J24" i="31" s="1"/>
  <c r="L24" i="31" s="1"/>
  <c r="T108" i="28"/>
  <c r="T121" i="28"/>
  <c r="T139" i="28"/>
  <c r="T138" i="28"/>
  <c r="T137" i="28"/>
  <c r="T136" i="28"/>
  <c r="T135" i="28"/>
  <c r="T134" i="28"/>
  <c r="T133" i="28"/>
  <c r="T132" i="28"/>
  <c r="T131" i="28"/>
  <c r="T130" i="28"/>
  <c r="T129" i="28"/>
  <c r="T128" i="28"/>
  <c r="T127" i="28"/>
  <c r="T126" i="28"/>
  <c r="T125" i="28"/>
  <c r="T124" i="28"/>
  <c r="F10" i="31" l="1"/>
  <c r="G10" i="31" s="1"/>
  <c r="N10" i="31" s="1"/>
  <c r="H10" i="31" s="1"/>
  <c r="J10" i="31" s="1"/>
  <c r="L10" i="31" s="1"/>
  <c r="F26" i="31"/>
  <c r="G26" i="31" s="1"/>
  <c r="N26" i="31" s="1"/>
  <c r="H26" i="31" s="1"/>
  <c r="J26" i="31" s="1"/>
  <c r="L26" i="31" s="1"/>
  <c r="F11" i="31"/>
  <c r="G11" i="31" s="1"/>
  <c r="N11" i="31" s="1"/>
  <c r="H11" i="31" s="1"/>
  <c r="J11" i="31" s="1"/>
  <c r="L11" i="31" s="1"/>
  <c r="F25" i="31"/>
  <c r="G25" i="31" s="1"/>
  <c r="N25" i="31" s="1"/>
  <c r="H25" i="31" s="1"/>
  <c r="J25" i="31" s="1"/>
  <c r="L25" i="31" s="1"/>
  <c r="K9" i="31"/>
  <c r="T122" i="28" l="1"/>
  <c r="T123" i="28" l="1"/>
  <c r="T140" i="28" s="1"/>
  <c r="F27" i="31" s="1"/>
  <c r="G27" i="31" s="1"/>
  <c r="N27" i="31" s="1"/>
  <c r="H27" i="31" s="1"/>
  <c r="J27" i="31" s="1"/>
  <c r="L27" i="31" s="1"/>
  <c r="F9" i="31" l="1"/>
  <c r="G9" i="31" s="1"/>
  <c r="A3" i="30" l="1"/>
  <c r="A3" i="31" s="1"/>
  <c r="A4" i="32" s="1"/>
  <c r="O9" i="31" l="1"/>
  <c r="N9" i="31"/>
  <c r="H9" i="31" l="1"/>
  <c r="J9" i="31" s="1"/>
  <c r="L9" i="31" s="1"/>
</calcChain>
</file>

<file path=xl/sharedStrings.xml><?xml version="1.0" encoding="utf-8"?>
<sst xmlns="http://schemas.openxmlformats.org/spreadsheetml/2006/main" count="3938" uniqueCount="639">
  <si>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</si>
  <si>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</si>
  <si>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</si>
  <si>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</si>
  <si>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</si>
  <si>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</si>
  <si>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</si>
  <si>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</si>
  <si>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</si>
  <si>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</si>
  <si>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</si>
  <si>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</si>
  <si>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</si>
  <si>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</si>
  <si>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</si>
  <si>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</si>
  <si>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</si>
  <si>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</si>
  <si>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</si>
  <si>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</si>
  <si>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</si>
  <si>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</si>
  <si>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</si>
  <si>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</si>
  <si>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</si>
  <si>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</si>
  <si>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</si>
  <si>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</si>
  <si>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</si>
  <si>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</si>
  <si>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</si>
  <si>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</si>
  <si>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</si>
  <si>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</si>
  <si>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</si>
  <si>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</si>
  <si>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</si>
  <si>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</si>
  <si>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</si>
  <si>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</si>
  <si>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</si>
  <si>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</si>
  <si>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</si>
  <si>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</si>
  <si>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</si>
  <si>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</si>
  <si>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</si>
  <si>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</si>
  <si>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</si>
  <si>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</si>
  <si>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</si>
  <si>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</si>
  <si>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</si>
  <si>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</si>
  <si>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</si>
  <si>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</si>
  <si>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</si>
  <si>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</si>
  <si>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</si>
  <si>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</si>
  <si>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</si>
  <si>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</si>
  <si>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</si>
  <si>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</si>
  <si>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</si>
  <si>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</si>
  <si>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</si>
  <si>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</si>
  <si>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</si>
  <si>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</si>
  <si>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</si>
  <si>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</si>
  <si>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</si>
  <si>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</si>
  <si>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</si>
  <si>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</si>
  <si>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</si>
  <si>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</si>
  <si>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</si>
  <si>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</si>
  <si>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</si>
  <si>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</si>
  <si>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</si>
  <si>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</si>
  <si>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</si>
  <si>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</si>
  <si>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</si>
  <si>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</si>
  <si>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</si>
  <si>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</si>
  <si>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</si>
  <si>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</si>
  <si>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</si>
  <si>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</si>
  <si>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</si>
  <si>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</si>
  <si>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</si>
  <si>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</si>
  <si>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</si>
  <si>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</si>
  <si>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</si>
  <si>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</si>
  <si>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</si>
  <si>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</si>
  <si>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</si>
  <si>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</si>
  <si>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</si>
  <si>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</si>
  <si>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</si>
  <si>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</si>
  <si>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</si>
  <si>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</si>
  <si>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</si>
  <si>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</si>
  <si>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</si>
  <si>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</si>
  <si>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</si>
  <si>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</si>
  <si>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</si>
  <si>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</si>
  <si>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</si>
  <si>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</si>
  <si>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</si>
  <si>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</si>
  <si>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</si>
  <si>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</si>
  <si>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</si>
  <si>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</si>
  <si>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</si>
  <si>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</si>
  <si>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</si>
  <si>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</si>
  <si>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</si>
  <si>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</si>
  <si>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d в текущих ценах, млн рублей (с НДС) (данные формы 2 - п.16.3 (16.1))</t>
    </r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</si>
  <si>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</si>
  <si>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</si>
  <si>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</si>
  <si>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1</t>
  </si>
  <si>
    <t>15.4</t>
  </si>
  <si>
    <t>15.5</t>
  </si>
  <si>
    <t>15.6</t>
  </si>
  <si>
    <t>15.7</t>
  </si>
  <si>
    <t>Наименование инвестиционного проекта: Проект корректировки инвестиционной программы филиала "Северо-Западный" АО "Оборонэнерго"</t>
  </si>
  <si>
    <t xml:space="preserve">УНЦ КЛ 6-500 кВ (с алюминиевой жилой) </t>
  </si>
  <si>
    <t>П</t>
  </si>
  <si>
    <t>Формат технических характеристик</t>
  </si>
  <si>
    <t>УНЦ на устройство траншеи КЛ и восстановление благоустройства по трассе</t>
  </si>
  <si>
    <t>Затраты на проектно-изыскательские работы по КЛ</t>
  </si>
  <si>
    <t>1 объект</t>
  </si>
  <si>
    <t>УНЦ элементов ПС без устройства фундаментов</t>
  </si>
  <si>
    <t>УНЦ здания РП (СП, РТП, ТП) блочного типа 6-20 кВ</t>
  </si>
  <si>
    <t>1 ед.</t>
  </si>
  <si>
    <t>10</t>
  </si>
  <si>
    <t>УНЦ КЛ 6-500 кВ (с алюминиевой жилой)</t>
  </si>
  <si>
    <t>2024</t>
  </si>
  <si>
    <t>1.1.1.3</t>
  </si>
  <si>
    <t>1 точка учёта</t>
  </si>
  <si>
    <t>Затраты на проектно-изыскательские работы для отдельных элементов электрических сетей</t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</si>
  <si>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18</t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</si>
  <si>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</si>
  <si>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</si>
  <si>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</si>
  <si>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22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</si>
  <si>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</si>
  <si>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</si>
  <si>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25</t>
    </r>
    <r>
      <rPr>
        <sz val="11"/>
        <color theme="1"/>
        <rFont val="Calibri"/>
        <family val="2"/>
        <charset val="204"/>
        <scheme val="minor"/>
      </rPr>
      <t/>
    </r>
  </si>
  <si>
    <t>15.8</t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</si>
  <si>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</si>
  <si>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</si>
  <si>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</si>
  <si>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29</t>
    </r>
    <r>
      <rPr>
        <sz val="11"/>
        <color theme="1"/>
        <rFont val="Calibri"/>
        <family val="2"/>
        <charset val="204"/>
        <scheme val="minor"/>
      </rPr>
      <t/>
    </r>
  </si>
  <si>
    <t>15.9</t>
  </si>
  <si>
    <t>15.10</t>
  </si>
  <si>
    <t>15.11</t>
  </si>
  <si>
    <t>15.12</t>
  </si>
  <si>
    <t>15.13</t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</si>
  <si>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30</t>
    </r>
    <r>
      <rPr>
        <sz val="11"/>
        <color theme="1"/>
        <rFont val="Calibri"/>
        <family val="2"/>
        <charset val="204"/>
        <scheme val="minor"/>
      </rPr>
      <t/>
    </r>
  </si>
  <si>
    <t>Комплектные трансформаторные подстанции (КТП) 10(6) кВ</t>
  </si>
  <si>
    <t>1 км</t>
  </si>
  <si>
    <t>Затраты на проектно-изыскательские работы</t>
  </si>
  <si>
    <t>Затраты на строительство воздушных линий электропередачи</t>
  </si>
  <si>
    <t>Затраты на проектно-изыскательские работы по ВЛ</t>
  </si>
  <si>
    <t xml:space="preserve">1 га </t>
  </si>
  <si>
    <t xml:space="preserve">1 км </t>
  </si>
  <si>
    <t>Выполнение ПИР, СМР и ПНР по новому строительству для группы заявителей по адресу: Ленинградская область, Всеволожский район, п. Осельки (386/3ТП/СЗФ-2022, 387/3ТП/СЗФ-2022.)</t>
  </si>
  <si>
    <t>О/СЗ/47/02/0014</t>
  </si>
  <si>
    <t>Регламент организации эксплуатации ЭСХ АО "Оборонэнерго"</t>
  </si>
  <si>
    <t>ВЛ-10 кВ от ТП-8352 до земельного участка заявителя</t>
  </si>
  <si>
    <t>Ленинградская область</t>
  </si>
  <si>
    <t>Прокладка ВЛ изолированным проводом по ж/б опорам, напряжением 6/10 кВ  СИП3 1х70</t>
  </si>
  <si>
    <t>т. 12-02-004-02</t>
  </si>
  <si>
    <t>НЦС (затраты на строительство воздушных линий электропередачи)</t>
  </si>
  <si>
    <t>0,1</t>
  </si>
  <si>
    <t>1,03</t>
  </si>
  <si>
    <t>ПИР, включая экспертизу ПД</t>
  </si>
  <si>
    <t>НЦС (затраты на проектно-изыскательские работы по ВЛ)</t>
  </si>
  <si>
    <t>ВЛ-10 кВ, Подготовка и устройство территории для прокладки ВЛ-10 кВ, S ≈ (100х20)м2</t>
  </si>
  <si>
    <t>т. П6-1</t>
  </si>
  <si>
    <t>Расчистка кустарников и мелколесья, вырубка деревьев и корчёвка пней  S ≈ (100х20) м2/10000  (га)</t>
  </si>
  <si>
    <t xml:space="preserve">т. Б7-1                                                         </t>
  </si>
  <si>
    <t xml:space="preserve">Строительство Разъединителя на три полюса
</t>
  </si>
  <si>
    <t xml:space="preserve">т. И10-06-01      </t>
  </si>
  <si>
    <t>т. П6-04</t>
  </si>
  <si>
    <t>Установка узла учета электрической энергии  (трехфазный 10кВ) -  1 шт.</t>
  </si>
  <si>
    <t>ПИР по установке узла учета электрической энергии - 1 шт.</t>
  </si>
  <si>
    <t>т. A1, п. А1-44</t>
  </si>
  <si>
    <t>ВЛ-0,4 кВ СИП 4х120</t>
  </si>
  <si>
    <t xml:space="preserve">Провод самонесущий изолированный для воздушный линий электропередачи с алюминиевыми жилами, напряжением 0,4 кВ, с токопроводящими жилами сечением 120мм2, одноцепная </t>
  </si>
  <si>
    <t>0,4</t>
  </si>
  <si>
    <t>ВЛ-0,4 кВ, Подготовка и устройство территории для прокладки ВЛ-0,4 кВ, S ≈ (35х10)м2</t>
  </si>
  <si>
    <t>Расчистка кустарников и мелколесья, вырубка деревьев и корчёвка пней  S ≈ (35х10) м2/10000  (га)</t>
  </si>
  <si>
    <t>т. П-6, п. П6-02</t>
  </si>
  <si>
    <t>т. A1, п. А1-80</t>
  </si>
  <si>
    <t>ВЛ-0,4кВ СИП 3х35мм2+1х50мм2</t>
  </si>
  <si>
    <t xml:space="preserve">Провод самонесущий изолированный для воздушный линий электропередачи с алюминиевыми жилами, напряжением 0,4 кВ, с токопроводящими жилами сечением 35мм2, одноцепная </t>
  </si>
  <si>
    <t>Установка узла учета электрической энергии  (трехфазный 0,4кВ) -  1 шт.</t>
  </si>
  <si>
    <t>Выполнение ПИР, СМР и ПНР по новому строительству для группы заявителей по адресу: Ленинградская область, Приозерский район, Ромашкинское сельское поселение, массив Речное, СНТ «Речное», уч. № 177 (кад. № 47:03:0508002:88) (№301/3ТП/СЗФ-2021;
№55/3ТП/СЗФ-2022 118-СЗФ-2023.)</t>
  </si>
  <si>
    <t>О/СЗ/47/02/0015</t>
  </si>
  <si>
    <t>ВЛ-10 кВ от сущ. ВЛ-10 кВ фидер № 04 ПС «Саперная» до проектируемой ТП-10/0,4 кВ</t>
  </si>
  <si>
    <t>Прокладка провода СИП-3 3х70 мм2, протяженность трассы ВЛ-10кВ одноцепной  0,8 км</t>
  </si>
  <si>
    <t>т. П3-02</t>
  </si>
  <si>
    <t>т. Л7-04-3</t>
  </si>
  <si>
    <t>МТП 10(6) кВ, 1х250 кВа</t>
  </si>
  <si>
    <t>НЦС распределительной подстанции РП (СП, РТП, ТП, МТП) 6-20 кВ</t>
  </si>
  <si>
    <t>Установка мачтовой транформаторной подстанции 250 кВа</t>
  </si>
  <si>
    <t>т. 21-03-001-07</t>
  </si>
  <si>
    <t>ВЛ-0,4кВ (СИП - 120 мм2)</t>
  </si>
  <si>
    <t>ВЛ-0,4 кВ от проектируемых МТП № 1, МТП № 2 до сущ. ВЛИ-0,4 кВ</t>
  </si>
  <si>
    <t>т. 12-02-003-05</t>
  </si>
  <si>
    <t>т. 12-02-003-01</t>
  </si>
  <si>
    <t>т. 12-02-003-02</t>
  </si>
  <si>
    <t>0,15</t>
  </si>
  <si>
    <t>ВЛ-0, кВ одноцепная, на опорах ж/б, проводом СИП-2 3х50+1х50</t>
  </si>
  <si>
    <t>ВЛ 0,4 кВ от оп. № 4.19 сущ. ВЛ-0,4 кВ до границы земельного участка заявителя</t>
  </si>
  <si>
    <t>проектируемая ВЛ-0,4 кВ</t>
  </si>
  <si>
    <t>Выполнение ПИР, СМР и ПНР по новому строительству«два общежития № 1 и № 2», проектируемого на земельном участке по адресу: Ленинградская область, Всеволожский район, п. Лемболово (к.н. 47:07:0157001:72) 769-3ТП-22 от 24.05.2023  259-СЗФ-2023</t>
  </si>
  <si>
    <t>О/СЗ/47/02/0016</t>
  </si>
  <si>
    <t>ВЛ-10 кВ от точки присоединения 10 кВ до вновь построенной 2БКТП 10/0,4 кВ</t>
  </si>
  <si>
    <t>ВЛ-10 кВ, Подготовка и устройство территории для прокладки ВЛ-10 кВ, S ≈ (400х20)м2</t>
  </si>
  <si>
    <t>Расчистка кустарников и мелколесья, вырубка деревьев и корчёвка пней  S ≈ (400х20) м2/10000  (га)</t>
  </si>
  <si>
    <t>Установка линейного разъеденителя   - 1 шт.</t>
  </si>
  <si>
    <t>Стоимость ПИР для линейного разъеденителя  на ВЛ-10кВ- 1 шт.</t>
  </si>
  <si>
    <t>т. И10-06-1</t>
  </si>
  <si>
    <t>2БКТП-250/10/0,4 кВ</t>
  </si>
  <si>
    <t>Стоимость ПИР для  2БКТП</t>
  </si>
  <si>
    <t>КТП блочного типа (бетонные, сендвич-панели) 6-20 кВ</t>
  </si>
  <si>
    <t>т. П6-06</t>
  </si>
  <si>
    <t>т. Э3-06-2</t>
  </si>
  <si>
    <t>т. П6-03</t>
  </si>
  <si>
    <t>4</t>
  </si>
  <si>
    <t>Стоимость ПИР для линейного разъеденителя</t>
  </si>
  <si>
    <t>Установка узла учета электрической энергии - 4 шт.</t>
  </si>
  <si>
    <t>1.2.2.1</t>
  </si>
  <si>
    <t>СМР и ПНР по реконструкции ПС 35 кВ/10 кВ №604 "Осельки" (инв. № 864065634 "РТП-604 в т.ч.")  по адресу: Ленинградская область, Всеволожский р-н, п. Нижние Осельки, в/г №1</t>
  </si>
  <si>
    <t>Н/СЗ/47/01/0007</t>
  </si>
  <si>
    <t>«Строительство КТПн взамен ТП-2075 по адресу: Ленинградская область, Всеволожский район, территория военного городка «Ржевка-1»</t>
  </si>
  <si>
    <t>M/СЗ/47/01/0002</t>
  </si>
  <si>
    <t>КЛ 0,4 кВ длиной 1 км, кабель  АВБбШв 4*35 мм2</t>
  </si>
  <si>
    <t>ПИР по прокладке кабельных линий электропередачи</t>
  </si>
  <si>
    <t>1 км по трассе</t>
  </si>
  <si>
    <t>т. П5-01</t>
  </si>
  <si>
    <t>УНЦ КЛ 0,4 кВ (с алюминиевой жилой)</t>
  </si>
  <si>
    <t>Прокладка КЛ 0,4 кВ длиной 1 км, кабель  АВБбШв 4*35 мм2</t>
  </si>
  <si>
    <t>т. К3-04-1</t>
  </si>
  <si>
    <t>Устройство траншеи под КЛ 0,4 кВ длиной 1 км</t>
  </si>
  <si>
    <t xml:space="preserve">т. Б2-01-2 </t>
  </si>
  <si>
    <t>0,5</t>
  </si>
  <si>
    <t>КЛ-6 кВ с алюм.жилой 240 мм2 . Длиной 650 м</t>
  </si>
  <si>
    <t>6</t>
  </si>
  <si>
    <t>Устройство траншеи под КЛ 6 кВ длиной 0,65 км</t>
  </si>
  <si>
    <t xml:space="preserve">т. Б2-02-2 </t>
  </si>
  <si>
    <t>0,2</t>
  </si>
  <si>
    <t>т. К1-08-1</t>
  </si>
  <si>
    <t>т. К1-05-1</t>
  </si>
  <si>
    <t>т. К1-07-1</t>
  </si>
  <si>
    <t>Прокладка КЛ 6 кВ, кабель  АВБбШв 4*240 мм2</t>
  </si>
  <si>
    <t>КТП 250 кВа</t>
  </si>
  <si>
    <t>ПИР по строительству ТП</t>
  </si>
  <si>
    <t>Землеустроительные работы</t>
  </si>
  <si>
    <t>15% от ПИР</t>
  </si>
  <si>
    <t>СМР для КТП 250 кВА
киоскового типа</t>
  </si>
  <si>
    <t>т.Э1-06-1</t>
  </si>
  <si>
    <t>ПС 35/10 кВ №604 «Осельки»</t>
  </si>
  <si>
    <t>С</t>
  </si>
  <si>
    <t>2026</t>
  </si>
  <si>
    <t>35</t>
  </si>
  <si>
    <t>Выполнение проектно-изыскательских работ</t>
  </si>
  <si>
    <t>Стоимость реконструкции двух силовых трансформаторов напряжением 35/10 кВ мощностью по 10 МВА   - 2 шт.</t>
  </si>
  <si>
    <t>Стоимость реконструкции ячейки выключателя 35кВ - 5 шт.</t>
  </si>
  <si>
    <t>Стоимость реконструкции ячейки выключателя КРУ 10кВ  - (16-2-2)= 12 шт.</t>
  </si>
  <si>
    <t>Стоимость реконструкции элемента ПС (без устройства фундамента) ТН 10кВ (до трёх обмоток) на три фазы  - 2 шт.</t>
  </si>
  <si>
    <t>Стоимость реконструкции ячейки трансформатора 10кВ/НН  - 2 шт.</t>
  </si>
  <si>
    <t>1 ячейка</t>
  </si>
  <si>
    <t xml:space="preserve">т. П6-12    </t>
  </si>
  <si>
    <t>т. В2-05-02</t>
  </si>
  <si>
    <t>т. В3-01-01</t>
  </si>
  <si>
    <t>т. И10-02-01</t>
  </si>
  <si>
    <t>т. Т4-06-01</t>
  </si>
  <si>
    <t>т. Т5-17-01</t>
  </si>
  <si>
    <t>2</t>
  </si>
  <si>
    <t>5</t>
  </si>
  <si>
    <t>12</t>
  </si>
  <si>
    <t>1.2.2.2</t>
  </si>
  <si>
    <t>ПИР по  реконструкции КЛ-10 кВ тяг."Лебяжье"- РТП-436 (ф.2) и КЛ-10 кВ тяг."Лебяжье" - ТП-460 (ф.3) по адресу:  Ленинградская обл, Ломоносовский р-н, Лебяжье пгт, ПС-Тяговая - ул. Степаняна д.4</t>
  </si>
  <si>
    <t>Н/СЗ/47/01/0005</t>
  </si>
  <si>
    <t xml:space="preserve">КЛ-10 кВ с алюм.жилой 240 мм2 </t>
  </si>
  <si>
    <t>Реконструкция КЛ-10кВ от ПС-633 до ТП-12 ф.633 (установка реклоузера РВА/TEL-10-12.5/630, замена опор 60 шт, замена провода/кабеля 17,550 км) по адресу: Ленинградская обл., Всеволожский р-он, д. Ваганово (ПИР и СМР).</t>
  </si>
  <si>
    <t>О/СЗ/47/01/0001</t>
  </si>
  <si>
    <t>КЛ-10 кВ от ПС-633 до опоры №1 на АСБ 3х240</t>
  </si>
  <si>
    <t>Устройство траншеи для прокладки КЛ-10 кВ, ориентировочной длинной  L= 0,05 км по трассе</t>
  </si>
  <si>
    <t>0,05</t>
  </si>
  <si>
    <t xml:space="preserve">т. Б2-02-1 </t>
  </si>
  <si>
    <t>Стоимость СМР и сопутствующих затрат для прокладки КЛ-10 кВ, ориентировочной длинной  L= 0,05 км по трассе</t>
  </si>
  <si>
    <t>п. К1-08-2</t>
  </si>
  <si>
    <t>т. П6-02</t>
  </si>
  <si>
    <t>т. П6-01</t>
  </si>
  <si>
    <t>т. П6-09</t>
  </si>
  <si>
    <t xml:space="preserve">ВЛ 10 кВ от ПС "633" Ф-2 </t>
  </si>
  <si>
    <t>Строительно-монтажные работы без опор и провода, протяженность одноцепной ВЛ-10 кВ  V= 110 шт.</t>
  </si>
  <si>
    <t>Установка опор одноцепной ВЛ-10 кВ,  V= 110 шт.</t>
  </si>
  <si>
    <t>Прокладка провода СИП-3 3х120 мм2, протяженность трассы ВЛ-10кВ одноцепной  L= 17,5 км</t>
  </si>
  <si>
    <t>1 тн опор</t>
  </si>
  <si>
    <t>1 км на однофазный провод</t>
  </si>
  <si>
    <t>124,3</t>
  </si>
  <si>
    <t>17,5</t>
  </si>
  <si>
    <t>т. Л2-02-1</t>
  </si>
  <si>
    <t>т. Л4-02-1</t>
  </si>
  <si>
    <t>т. Л7-06-3</t>
  </si>
  <si>
    <t>ПИР по прокладке воздушных линий электропередачи</t>
  </si>
  <si>
    <t xml:space="preserve"> т. В7 - 01</t>
  </si>
  <si>
    <t>Установка реклоузера 10кВ  - 1 шт</t>
  </si>
  <si>
    <t>Реконструкция КЛ-0,4кВ ТП-11 фид. ГРЩ Ж/дом 11-Ж/дом 14-Ж/дом 10 (замена КЛ 0,120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t>
  </si>
  <si>
    <t>О/СЗ/47/01/0002</t>
  </si>
  <si>
    <t>Строительно-монтажные работы без опор и провода, протяженность 0,12 км</t>
  </si>
  <si>
    <t>Установка опор ВЛ-0,4 кВ, протяженность 0,12 км</t>
  </si>
  <si>
    <t>Подвеска провода СИП-2 4х120 мм2, протяженность трассы  0,12 км</t>
  </si>
  <si>
    <t>УНЦ ВЛ до 1 кВ самонесущий изолированный провод</t>
  </si>
  <si>
    <t>УНЦ ВЛ 1-35 кВ самонесущий изолированный провод</t>
  </si>
  <si>
    <t>ВЛ-0,4 кВ СИП-2 4х120 мм2 от ТП-11 фид. ГРЩ ЖД, L= 0,12 км</t>
  </si>
  <si>
    <t>1 км на четырёхфазный провод</t>
  </si>
  <si>
    <t>0,12</t>
  </si>
  <si>
    <t>т. Л1-01-1</t>
  </si>
  <si>
    <t>т. Л3-01-1</t>
  </si>
  <si>
    <t>т. Л7-40-4</t>
  </si>
  <si>
    <t>Реконструкция КЛ-0,4кВ ТП-11 фид. ГРЩ Ж/дом 12 (замена КЛ 0,190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t>
  </si>
  <si>
    <t>О/СЗ/47/01/0003</t>
  </si>
  <si>
    <t>ВЛ-0,4 кВ СИП-2 4х120 мм2 от ТП-11 фид. ГРЩ ЖД, L= 0,19 км</t>
  </si>
  <si>
    <t>Строительно-монтажные работы без опор и провода, протяженность 0,19 км</t>
  </si>
  <si>
    <t>Установка опор ВЛ-0,4 кВ, протяженность 0,19 км</t>
  </si>
  <si>
    <t>Подвеска провода СИП-2 4х120 мм2, протяженность трассы  0,19 км</t>
  </si>
  <si>
    <t>0,19</t>
  </si>
  <si>
    <t>т. П6-05</t>
  </si>
  <si>
    <t>Реконструкция КЛ-0,4кВ ТП-11 фид. ГРЩ Ж/дом 13 (замена КЛ 0,085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t>
  </si>
  <si>
    <t>О/СЗ/47/01/0004</t>
  </si>
  <si>
    <t>ВЛ-0,4 кВ СИП-2 4х120 мм2 от ТП-11 фид. ГРЩ ЖД, L= 0,085 км</t>
  </si>
  <si>
    <t>Строительно-монтажные работы без опор и провода, протяженность 0,085 км</t>
  </si>
  <si>
    <t>Установка опор ВЛ-0,4 кВ, протяженность 0,085 км</t>
  </si>
  <si>
    <t>Подвеска провода СИП-2 4х120 мм2, протяженность трассы  0,085 км</t>
  </si>
  <si>
    <t>0,085</t>
  </si>
  <si>
    <t>Реконструкция ВЛ-10кВ фид.4  ПС-Дятлицы (замена опор 45 шт, замена провода 12,340 км) по адресу: Ленинградская обл., Ломоносовский район (ПС-Дятлицы- п.Озёрное), в/ч 90450, в/г 60311 (ПИР и СМР).</t>
  </si>
  <si>
    <t>О/СЗ/47/01/0005</t>
  </si>
  <si>
    <t xml:space="preserve"> ВЛ-10кВ СИП-3 1х120 мм2 напр. фид.4  ПС-Дятлицы,  L= 12,34 км</t>
  </si>
  <si>
    <t xml:space="preserve">т. П6-10   </t>
  </si>
  <si>
    <t>Строительно-монтажные работы без опор и провода, протяженность одноцепной ВЛ-10 кВ  12,34 км</t>
  </si>
  <si>
    <t>Установка опор одноцепной ВЛ-10 кВ,  12,34 км</t>
  </si>
  <si>
    <t>Прокладка провода СИП-3 3х120 мм2, протяженность трассы ВЛ-10кВ одноцепной  12,34 км</t>
  </si>
  <si>
    <t>12,34</t>
  </si>
  <si>
    <t>т. Л1-02-1</t>
  </si>
  <si>
    <t>т. Л3-02-1</t>
  </si>
  <si>
    <t>КЛ-6 кВ  АСБ-6кВ 3х240мм2   L=0,26 км</t>
  </si>
  <si>
    <t>Реконструкция ВЛ-6кВ ф.607-11 (установка РЛК-10/630 на оп. 5, замена провода 7,794 км) для технологического присоединения АО "Алмаз-Антей" по адресу: Ленинградская область, Всеволожский район, 25й км Приозерского шоссе (ПИР и СМР).</t>
  </si>
  <si>
    <t>О/СЗ/47/01/0006</t>
  </si>
  <si>
    <t>Устройство траншеи для прокладки КЛ-6 кВ, ориентировочной длинной  L=0,26 км</t>
  </si>
  <si>
    <t>Стоимость СМР и сопутствующих затрат для прокладки КЛ-6 кВ, ориентировочной длинной  L=0,26 км по трассе</t>
  </si>
  <si>
    <t xml:space="preserve">т. П6-05       </t>
  </si>
  <si>
    <t>п. Б2-02-1</t>
  </si>
  <si>
    <t>п. К1-08-1</t>
  </si>
  <si>
    <t>0,24</t>
  </si>
  <si>
    <t>ВЛ-6 кВ СИП 1х120мм2 от оп.13 до оп.120, L= 6 км</t>
  </si>
  <si>
    <t>Прокладка провода СИП-3 3х120 мм2, протяженность трассы ВЛ-6кВ одноцепной  L= (6+7,144+0,65) км</t>
  </si>
  <si>
    <t>Установка линейного разъеденителя  на ВЛ-6/10кВ - 1 шт.</t>
  </si>
  <si>
    <t xml:space="preserve">т. П6-08       </t>
  </si>
  <si>
    <t>13,794</t>
  </si>
  <si>
    <t>Выключатель нагрузки BB/TEL 12.5/630 c ПКУ-6 кВ</t>
  </si>
  <si>
    <t>Стоимость ПИР для ВН и РЗА</t>
  </si>
  <si>
    <t>Замена выключателя нагрузки BB/TEL 12.5/630 c ПКУ-6 кВ, установка блока РЗА</t>
  </si>
  <si>
    <t>п. В8-01-1</t>
  </si>
  <si>
    <t>Реконструкция КЛ-10кВ №4 ПС-259 "Белогорка" (замена кабеля 4,850 км) по адресу: Ленинградская обл., Гатчинский р-н, пос. Сиверский-2, в/ч 35404 (ПИР и СМР).</t>
  </si>
  <si>
    <t>О/СЗ/47/01/0007</t>
  </si>
  <si>
    <t>п. К1-04-2</t>
  </si>
  <si>
    <t>4,85</t>
  </si>
  <si>
    <t>Устройство траншеи для прокладки КЛ-10 кВ, ориентировочной длинной  L= 4,85 км по трассе</t>
  </si>
  <si>
    <t>Стоимость СМР и сопутствующих затрат для прокладки КЛ-10 кВ, ориентировочной длинной  L= 4,85 км по трассе</t>
  </si>
  <si>
    <t>КЛ-10 кВ №4 ПС-259 Белогорка,  L= 4,85 км</t>
  </si>
  <si>
    <t>1.6</t>
  </si>
  <si>
    <t>Строительство новой КТПн с установкой силового трансформатора ТМГ-630/10/0,4кВ взамен существующей ТП-9 630кВА по адресу: Ленинградская область, Ломоносовский район, Гостилицы дер., в/г 60311, литера АБ (ПИР и СМР).</t>
  </si>
  <si>
    <t>О/СЗ/47/03/0001</t>
  </si>
  <si>
    <t>т. Э1-08-01</t>
  </si>
  <si>
    <t>Стоимость СМР и сопутствующих затрат для строительства КТП-10(6)/0,4 кВ-1х630кВА  -   1 шт.</t>
  </si>
  <si>
    <t>КТП-10(6)/0,4 кВ-1х630кВА</t>
  </si>
  <si>
    <t>Строительство новой КТПн с установкой силового трансформатора ТМГ-630-10/0,4кВ взамен существующей ТП-11 630кВА по адресу: Ленинградская область, Ломоносовский район, Гостилицы дер., в/г 60311, литера АН (ПИР и СМР).</t>
  </si>
  <si>
    <t>О/СЗ/47/03/0002</t>
  </si>
  <si>
    <t>Строительство новой КТПн с установкой силового трансформатора ТМГ-400/10/0,4кВ взамен существующей ТП-9 400кВА по адресу: Ленинградская область,  Ломоносовский район, дер. Таменгонт 7км, в/г 60333, литера АА (ПИР и СМР).</t>
  </si>
  <si>
    <t>О/СЗ/47/03/0003</t>
  </si>
  <si>
    <t>КТП-10(6)/0,4 кВ-1х400кВА</t>
  </si>
  <si>
    <t>т. Э1-07-01</t>
  </si>
  <si>
    <t>Строительство ВЛЗ-10кВ «КТПН-503 – МТП-250кВА» (СИП 3х70 0,860км), МТП-250/10/0,4кВ по адресу: Ленинградская обл., Ломоносовский район, пгт Лебяжье, ул. Победы (ПИР и СМР).</t>
  </si>
  <si>
    <t>О/СЗ/47/03/0004</t>
  </si>
  <si>
    <t>Строительство новой КТПн с установкой силового трансформатора ТМГ-400/10/0,4кВ взамен существующей ТП-1 400 кВА по адресу: Ленинградская обл., Гатчинский р-н, Новый Учхоз п, ул. Военный городок 8044/2, дом № 40, лит. У (ПИР и СМР)</t>
  </si>
  <si>
    <t>О/СЗ/47/03/0008</t>
  </si>
  <si>
    <t>Стоимость строительства и сопутствующих затрат РУ-10 кВ ТП -  2 шт</t>
  </si>
  <si>
    <t>т. П6-7</t>
  </si>
  <si>
    <t>т. В8-01-01</t>
  </si>
  <si>
    <t>т. И13-07</t>
  </si>
  <si>
    <t>ВЛЗ-10 кВ КТПН-503 – МТП-250 кВА СИП-3 3х70, L= 0,86 км</t>
  </si>
  <si>
    <t>Строительно-монтажные работы без опор и провода, протяженность одноцепной ВЛ-10 кВ   L= 0,86 км</t>
  </si>
  <si>
    <t>Установка опор одноцепной ВЛ-10 кВ,   L= 0,86 км</t>
  </si>
  <si>
    <t>Прокладка провода СИП-3 1х70 мм2, протяженность трассы ВЛ-10кВ одноцепной   L= 0,86 км</t>
  </si>
  <si>
    <t>0,86</t>
  </si>
  <si>
    <t>Реконструкция ТП-472 для технологического присоединения объекта связи по адресу: Ленинградская область, Ломоносовский район, пгт. Большая Ижора, промзона «Бронка-2», квартал 1 (кад.№ 47:14:0202001:6)</t>
  </si>
  <si>
    <t>О/СЗ/47/01/0009</t>
  </si>
  <si>
    <t>ТП-472 6/0,4 кВ 800 кВА</t>
  </si>
  <si>
    <t>Демонтаж "Т-2" 6/0,4кВ  -  (силовой ТМ-250/6/0,4 кВ) в ТП  - 1 шт.</t>
  </si>
  <si>
    <t>Монтаж "Т-1" (с кабельной перемычкой) и "Т-2"   -  в ТП (силовые ТМ-630/6/0,4 кВ) - 2 шт.</t>
  </si>
  <si>
    <t>Трансформаторные подстанции (ТП) 10(6) кВ</t>
  </si>
  <si>
    <t>1 элнмент ПС</t>
  </si>
  <si>
    <t>т. М6-02-01</t>
  </si>
  <si>
    <t>Монтаж шинных мостов от РУ-0,4 кВ до «Т-1», «Т-2»  - 40м; В-0,4кВ в РУ-0,4кВ ТП  - 2 шт.</t>
  </si>
  <si>
    <t>т. И12-08</t>
  </si>
  <si>
    <t>Год раскрытия информации: 2025 год</t>
  </si>
  <si>
    <t>Реконструкция КТП-187 инв. № 864066703, расположенной по адресу: Ленинградская обл., Выборгский р-н, п. Сосновая горка, военный городок № 33</t>
  </si>
  <si>
    <t>Р/СЗ/47/01/0001</t>
  </si>
  <si>
    <t>ПИР</t>
  </si>
  <si>
    <t>Р/СЗ/47/01/0002</t>
  </si>
  <si>
    <t>Р/СЗ/47/01/0003</t>
  </si>
  <si>
    <t>Реконструкция КВЛ 6кВ ПС-607 «Касимово»-ТП-07 (Ф-607-29) с заменой провода АС-95 на  СИП-3 1х120 (двойным подвесом) общей протяженностью по трассе  5,9 км (ПИР и СМР)</t>
  </si>
  <si>
    <t>Реконструкция КЛ-10кВ оп.№№52-53 КВЛ-10 кВ ф.02 от ПС-41 до ТП-3 (Ушково, Серово) (инв. №  865233862), «ВКЛ 10 кВ Ф.-02 от ПС-41 до ТП-3 (Ушково, Серово)»), расположенного по адресу: Ленинградская обл., Выборгский р-н, пос. Ушково, в/ч 03216, в/г № 5</t>
  </si>
  <si>
    <t>Реконструкция КВЛ-10кВ №1 ПС-259 "Белогорка", расположенной по адресу: Ленинградская обл., Гатчинский р-н, пос. Сиверский-2, в/ч 35404</t>
  </si>
  <si>
    <t>Р/СЗ/47/01/0004</t>
  </si>
  <si>
    <t>Реконструкция ВЛ-10кВ от опоры №90 (НПО ВЕКТОР) до ТП-8625 инв. № 864041269 (Наружные воздушные и кабельные электролинии деревня Гарболово, в/г "Перемяки", Лен. обл., Всевол. р-н, д. Гарболово, в/г №" Перемяки"), расположенной по адресу: Ленинградская обл., Всеволожский р-н, д. Перемяки, в/г Сертолово-0</t>
  </si>
  <si>
    <t>Р/СЗ/47/01/0005</t>
  </si>
  <si>
    <t>Реконструкция КЛЭП-0,4кВ (ВЛ-10кВ от ТП-14 до КТП-15 ф.2 ПС Саперное) инв.№  864029828 по адресу: Ленинградская обл, Приозерский р-н, Суходолье п</t>
  </si>
  <si>
    <t>Р/СЗ/47/01/0006</t>
  </si>
  <si>
    <t>Реконструкция (СМР, ПНР) ВЛ-10кВ от ТП 16 до РП 1) инв.№ 864029828, 188743, Ленинградская обл, Приозерский р-н, Суходолье п  (замена опор, провода марки АС-70 на СИП-3 (1-70) мм2 , Lтрас=1400 м;  , арматуры)</t>
  </si>
  <si>
    <t>Р/СЗ/47/01/0007</t>
  </si>
  <si>
    <t>Строительство новой КТПН взамен ТП №1 (Ленинградская обл., Тосненский р-н, пос. Стекольный)</t>
  </si>
  <si>
    <t>Р/СЗ/47/03/0001</t>
  </si>
  <si>
    <t>Строительство новой КТПН  ТП №2/1 (Ленинградская обл., Тосненский р-н, пос. Стекольный)</t>
  </si>
  <si>
    <t>Р/СЗ/47/03/0003</t>
  </si>
  <si>
    <t>Строительство новой КТПН взамен  ТП №4 (Ленинградская обл., Тосненский р-н, пос. Стекольный)</t>
  </si>
  <si>
    <t>Р/СЗ/47/03/0002</t>
  </si>
  <si>
    <t>Монтаж реклоузера для вывода ВЛ ф. 31 ПС Гатчинская</t>
  </si>
  <si>
    <t>Р/СЗ/47/03/0004</t>
  </si>
  <si>
    <t>Реклоузер для обеспечения ТП заявителя по адресу: Ленинградская область, Ломоносовский район, Пениковское сельское поселение, СНТ «Пульман» (к.н.47:07:0000000:37980)(Объект "СНТ Пульман") 536/3ТП/СЗФ-2023</t>
  </si>
  <si>
    <t>Р/СЗ/47/03/0005</t>
  </si>
  <si>
    <t xml:space="preserve">УНЦ,  глава 25,  т. П6-07  </t>
  </si>
  <si>
    <t>1объект</t>
  </si>
  <si>
    <t xml:space="preserve">УНЦ устройство траншеи КЛ и восстановление благоустройства по трассе  </t>
  </si>
  <si>
    <t>1км</t>
  </si>
  <si>
    <t>КТП-187</t>
  </si>
  <si>
    <t>УНЦ,  глава 18, т. Б2-02-1</t>
  </si>
  <si>
    <t>Демонтаж КТП</t>
  </si>
  <si>
    <t>УНЦ на демонтаж КТП</t>
  </si>
  <si>
    <t>Устройство траншеи под КЛ 6 кВ длиной 0,02 км</t>
  </si>
  <si>
    <t xml:space="preserve">глава 15, т. М6-05-10 т. Ц1-89-8 К=1,96 </t>
  </si>
  <si>
    <t xml:space="preserve">Проклалка КЛ-10 кВ , L=0,04 км </t>
  </si>
  <si>
    <t>УНЦ проклалка КЛ-10 кВ</t>
  </si>
  <si>
    <t>глава 18, т. К1-02-2, т. Ц1-89-10</t>
  </si>
  <si>
    <t>КТП 10/0,4 кВ 250 кВА Тупиковая</t>
  </si>
  <si>
    <t>УНЦ установка КТП 10/0,4 кВ 250 кВА Тупиковая</t>
  </si>
  <si>
    <t xml:space="preserve">глава 7, т. Э1-06-1, т. Ц1-89-2 К=1,45 </t>
  </si>
  <si>
    <t xml:space="preserve">УНЦ,  глава 25,  т. П6-08                                               </t>
  </si>
  <si>
    <t>УНЦ,  глава 20, т. Б7-03</t>
  </si>
  <si>
    <t>1 га</t>
  </si>
  <si>
    <t xml:space="preserve">Устройство траншеи КЛ с укладкой труб и восстановление благоустройства по трассе   L=0,29 км </t>
  </si>
  <si>
    <t>УНЦ,  глава 18, т. Б2.1-02-1</t>
  </si>
  <si>
    <t>0,29</t>
  </si>
  <si>
    <t xml:space="preserve">Устройство кабельного сооружения с трубами   L=0,29 км </t>
  </si>
  <si>
    <t xml:space="preserve">Выполнение специального перехода КЛ методом ГНБ   L=0,16 км </t>
  </si>
  <si>
    <t>0,16</t>
  </si>
  <si>
    <t xml:space="preserve">Проклалка КЛ-10 кВ , L=0,450 км </t>
  </si>
  <si>
    <t>0,45</t>
  </si>
  <si>
    <t>1,84</t>
  </si>
  <si>
    <t>КЛ-10 кВ, протяженность  L=0,45 км</t>
  </si>
  <si>
    <t>Кабельный участок оп.№№52-53 КВЛ-10 кВ ф.02 от ПС-41 до ТП-3 (Ушково, Серово)</t>
  </si>
  <si>
    <t>УНЦ на расчистку кустарников и мелколесья, вырубка деревьев и корчевка пней с диаметром ствола до 11 см, 12 см и более</t>
  </si>
  <si>
    <t xml:space="preserve">УНЦ,  глава 18, т. Н4-02 т. Ц1-89-4 </t>
  </si>
  <si>
    <t xml:space="preserve">УНЦ,  глава 19, т. Н1-02-1, т. Ц1-89-5          </t>
  </si>
  <si>
    <t xml:space="preserve">УНЦ,  глава 18, т. К1-05-2, т. Ц1-89-10  </t>
  </si>
  <si>
    <t xml:space="preserve">УНЦ,  глава 25,  т. П5-01                                               </t>
  </si>
  <si>
    <t>УНЦ,  глава 13, т. М5-02-2</t>
  </si>
  <si>
    <t xml:space="preserve">Устройство траншеи КЛ и восстановление благоустройства по трассе   L=4,85 км </t>
  </si>
  <si>
    <t xml:space="preserve">Проклалка КЛ-10 кВ , L=4,85 км </t>
  </si>
  <si>
    <t>УНЦ на демонтаж КЛ- 6кВ</t>
  </si>
  <si>
    <t>Демонтаж КЛ- 10кВ</t>
  </si>
  <si>
    <t>УНЦ,  глава 18, т. К1-05-2, т. Ц1-89-10</t>
  </si>
  <si>
    <t xml:space="preserve">ВЛ-10 кВ, протяженность  L=2,837 км </t>
  </si>
  <si>
    <t xml:space="preserve">УНЦ,  глава 25,  т. П3-02    </t>
  </si>
  <si>
    <t>Демонтаж ВЛ- 10кВ</t>
  </si>
  <si>
    <t>Расчистка кустарников и мелколесья, вырубка деревьев и корне пней с диаметром ствола до 11 см</t>
  </si>
  <si>
    <t>УНЦ на дДемонтаж ВЛ- 10кВ</t>
  </si>
  <si>
    <t>УНЦ расчистка кустарников и мелколесья, вырубка деревьев и корне пней с диаметром ствола до 11 см</t>
  </si>
  <si>
    <t xml:space="preserve"> ВЛ 10кВ от опоры №90 (НПО ВЕКТОР) до ТП-8625 инв. № 864041269 </t>
  </si>
  <si>
    <t xml:space="preserve"> ВЛ 10кВ от опоры №90 (НПО ВЕКТОР) до ТП-8625 инв. № 864041270</t>
  </si>
  <si>
    <t xml:space="preserve"> ВЛ 10кВ от опоры №90 (НПО ВЕКТОР) до ТП-8625 инв. № 864041271</t>
  </si>
  <si>
    <t xml:space="preserve"> ВЛ 10кВ от опоры №90 (НПО ВЕКТОР) до ТП-8625 инв. № 864041272</t>
  </si>
  <si>
    <t xml:space="preserve"> ВЛ 10кВ от опоры №90 (НПО ВЕКТОР) до ТП-8625 инв. № 864041273</t>
  </si>
  <si>
    <t xml:space="preserve"> ВЛ 10кВ от опоры №90 (НПО ВЕКТОР) до ТП-8625 инв. № 864041274</t>
  </si>
  <si>
    <t xml:space="preserve"> ВЛ 10кВ от опоры №90 (НПО ВЕКТОР) до ТП-8625 инв. № 864041275</t>
  </si>
  <si>
    <t xml:space="preserve"> ВЛ 10кВ от опоры №90 (НПО ВЕКТОР) до ТП-8625 инв. № 864041276</t>
  </si>
  <si>
    <t>УНЦ,  глава 20, т. Л1-02-1</t>
  </si>
  <si>
    <t>2,837</t>
  </si>
  <si>
    <t>УНЦ,  глава 20, т. Б7-01</t>
  </si>
  <si>
    <t>2,6</t>
  </si>
  <si>
    <t xml:space="preserve">Строительно-монтажные работы без опор и провода, протяженность одноцепной ВЛ-10 кВ   L=2,837 км </t>
  </si>
  <si>
    <t>1,43</t>
  </si>
  <si>
    <t xml:space="preserve">Установка опор одноцепной ВЛ-10 кВ, L=2,837 км </t>
  </si>
  <si>
    <t>1,02</t>
  </si>
  <si>
    <t xml:space="preserve">Прокладка  провода СИП-3  1х50 мм2 ВЛ-10кВ, одноцепной  L=2,837 км </t>
  </si>
  <si>
    <t>1,04</t>
  </si>
  <si>
    <t>Устройство защиты от перенапряжения 6-35 кВ - 3 шт.</t>
  </si>
  <si>
    <t>3</t>
  </si>
  <si>
    <t>1,05</t>
  </si>
  <si>
    <t>Монтаж разъединителя на опору   -  шт.</t>
  </si>
  <si>
    <t>1,73</t>
  </si>
  <si>
    <t>85,79</t>
  </si>
  <si>
    <t xml:space="preserve">УНЦ,  глава 20, т. Л1-02-1, т. Ц2-89-2 </t>
  </si>
  <si>
    <t xml:space="preserve">УНЦ,  глава 20, т. Л3-02-1, т. Ц2-89-9 </t>
  </si>
  <si>
    <t xml:space="preserve">УНЦ,  глава 20, т. Л1-02-1, т. Ц2-89-43 </t>
  </si>
  <si>
    <t xml:space="preserve">УНЦ,  глава 20, т. Л11-03 т. Ц2-89-43 </t>
  </si>
  <si>
    <t xml:space="preserve"> УНЦ,   гл. 16, т. И12-08,  гл. 26, т. Ц1-89-6                                                                                          </t>
  </si>
  <si>
    <t>ВЛ 10 кВ от ТП 14 до КТП 15 ф.2 ПС Саперное</t>
  </si>
  <si>
    <t xml:space="preserve">ВЛ-10 кВ, протяженность  L=1,4 км </t>
  </si>
  <si>
    <t xml:space="preserve">УНЦ,  глава 25,  т. П3-02                                               </t>
  </si>
  <si>
    <t>1,4</t>
  </si>
  <si>
    <t xml:space="preserve">Строительно-монтажные работы без опор и провода, протяженность одноцепной ВЛ-10 кВ   L=1,4 км </t>
  </si>
  <si>
    <t xml:space="preserve">Установка опор одноцепной ВЛ-10 кВ, L=1,4 км </t>
  </si>
  <si>
    <t xml:space="preserve">Прокладка  провода СИП-3  1х70 мм2 ВЛ-10кВ, одноцепной  L=1,4 км </t>
  </si>
  <si>
    <t xml:space="preserve">УНЦ,  глава 20, т. Л1-02-1, т. Ц2-89-2             </t>
  </si>
  <si>
    <t xml:space="preserve">ВЛ 10 кВ от ТП 16 до РП 1 </t>
  </si>
  <si>
    <t>Реклоузер - 10кВ  -  1 шт.</t>
  </si>
  <si>
    <t xml:space="preserve">УНЦ, гл. 25,  т.П6-05                                                                 </t>
  </si>
  <si>
    <t>Затраты на проектно-изыскательские работы по установке реклоузера</t>
  </si>
  <si>
    <t>Установка Реклоузера на существующей опоре № 14 (13а) ВЛ 10 кВ фид.5 от ПС «Ижора» на отходящую линию заявителя</t>
  </si>
  <si>
    <t xml:space="preserve">УНЦ, гл. 15, т. И10, п. И10-06-01,  гл. 26, т. Ц1-89-6                                                                                           </t>
  </si>
  <si>
    <t>КВЛ 6кВ ПС-607 «Касимово»-ТП-07 (Ф-607-29)</t>
  </si>
  <si>
    <t>ВЛ ф. 31 ПС Гатчинская</t>
  </si>
  <si>
    <t>Реклоузер - 6кВ  -  1 шт.</t>
  </si>
  <si>
    <t>УНЦ, гл. 15, т. И10, п. И10-06-01,  гл. 26, т. Ц1-89-6</t>
  </si>
  <si>
    <t>НЦС дополнение к т. 21-01-001-09</t>
  </si>
  <si>
    <t>Раздел 2. "В том числе ПИР, включая экспертизу ПД"</t>
  </si>
  <si>
    <t xml:space="preserve"> УНЦ демонтаж КТП</t>
  </si>
  <si>
    <t xml:space="preserve">УНЦ, гл. 25, т. П6-06   </t>
  </si>
  <si>
    <t>1 элемент ПС</t>
  </si>
  <si>
    <t>Демонтаж  ТП-4</t>
  </si>
  <si>
    <t>УНЦ, гл. 15, т. М6-05-11,  гл. 26, т. Ц1-89-08</t>
  </si>
  <si>
    <t>Строительство КТП</t>
  </si>
  <si>
    <t>НЦС т.21-01-001-09</t>
  </si>
  <si>
    <t xml:space="preserve"> УНЦ ПИР демонтаж КТП</t>
  </si>
  <si>
    <t>Подземная прокладка в траншее кабелей с алюминиевыми жилами на напряжение 6 кВ  АСБ2л-10 3x70</t>
  </si>
  <si>
    <t>ПИР: Подземная прокладка в траншее кабелей с алюминиевыми жилами на напряжение 6 кВ  АСБ2л-10 3x70</t>
  </si>
  <si>
    <t>НЦС т.12-01-002-03</t>
  </si>
  <si>
    <t xml:space="preserve"> КЛ- 6 кВ  АСБ2л-10 3x70, L=0,07 км</t>
  </si>
  <si>
    <t xml:space="preserve"> КЛ- 6 кВ  АСБ2л-10 3x70 L=0,07 км</t>
  </si>
  <si>
    <t>Подземная прокладка в траншее кабелей с алюминиевыми жилами на напряжение 1 кВ  АВБбШв 4х70</t>
  </si>
  <si>
    <t>ПИР: Подземная прокладка в траншее кабелей с алюминиевыми жилами на напряжение 1 кВ  АВБбШв 4х70</t>
  </si>
  <si>
    <t>КЛ-1 кВ  АВБбШв 4х70  L-0,08 км</t>
  </si>
  <si>
    <t>НЦС т.12-01-001-04</t>
  </si>
  <si>
    <t>Подземная прокладка в траншее кабелей с алюминиевыми жилами на напряжение 1 кВ  АВБбШв 4х16</t>
  </si>
  <si>
    <t>НЦС т.12-01-001-01</t>
  </si>
  <si>
    <t>Подземная прокладка в траншее кабелей с алюминиевыми жилами на напряжение 1 кВ  АВБбШв 4х95</t>
  </si>
  <si>
    <t>КЛ-1 кВ  АВБбШв 4х16 L=0,04 км</t>
  </si>
  <si>
    <t>КЛ-1 кВ  АВБбШв 4х95, L=0,04 км</t>
  </si>
  <si>
    <t>НЦС т.12-01-001-05</t>
  </si>
  <si>
    <t>Подземная прокладка в траншее кабелей с алюминиевыми жилами на напряжение 1 кВ  АВБбШв 4х50</t>
  </si>
  <si>
    <t>ПИР: Подземная прокладка в траншее кабелей с алюминиевыми жилами на напряжение 1 кВ  АВБбШв 4х50</t>
  </si>
  <si>
    <t>КЛ-1 кВ  АВБбШв 4х50, L=0,08 км</t>
  </si>
  <si>
    <t>НЦС т.12-01-001-03</t>
  </si>
  <si>
    <t xml:space="preserve"> новя КТП 6/0,4 кВ 1*630 кВА  взамен  ТП №4</t>
  </si>
  <si>
    <t xml:space="preserve">УНЦ, гл. 25, т. П6-07                                    </t>
  </si>
  <si>
    <t xml:space="preserve">Затраты на проектно-изыскательские работы </t>
  </si>
  <si>
    <t xml:space="preserve">КТП 6/0,4 кВ 1*630 кВА </t>
  </si>
  <si>
    <t xml:space="preserve">Устройство траншеи КЛ 0,4 кВ и восстановлнение благоустройства   L=0,28 км </t>
  </si>
  <si>
    <t xml:space="preserve">УНЦ,  глава 18, т. Б2-01-1 </t>
  </si>
  <si>
    <t xml:space="preserve">Устройство траншеи КЛ 6 кВ и восстановлнение благоустройства   L=0,105 км </t>
  </si>
  <si>
    <t xml:space="preserve">УНЦ,  глава 18, т. Б2-02-1 </t>
  </si>
  <si>
    <t>0,105</t>
  </si>
  <si>
    <t>Проклалка КЛ-6 кВ , L=0,105 км АСБ2л 3x70 мм2</t>
  </si>
  <si>
    <t>Проклалка КЛ-0,4 кВ , L=0,04 км АВБбШв 4х35 (ож)  мм2</t>
  </si>
  <si>
    <t>0,04</t>
  </si>
  <si>
    <t>Проклалка КЛ-0,4 кВ , L=0,08 км АВБбШв 4х16 (ож)  мм2</t>
  </si>
  <si>
    <t>0,08</t>
  </si>
  <si>
    <t>Проклалка КЛ-0,4 кВ , L=0,16 км АВБбШв 4х95 (ож)  мм2</t>
  </si>
  <si>
    <t>УНЦ на демонтаж ТП-1</t>
  </si>
  <si>
    <t>демонтаж ТП-1</t>
  </si>
  <si>
    <t>монтаж КТП-630/6/0,4</t>
  </si>
  <si>
    <t>УНЦ, гл. 7, т. Э1-08-1,  гл. 26, т. Ц1-89-082</t>
  </si>
  <si>
    <t>УНЦ КТП-630/6/0,4</t>
  </si>
  <si>
    <t>Устройство траншеи для КЛ-0,4 кВ L=0,28</t>
  </si>
  <si>
    <t>Устройство траншеи для КЛ-6 кВ L=0,28</t>
  </si>
  <si>
    <t xml:space="preserve">УНЦ,  глава 18, т. К1-03-1, т. Ц1-89-10 </t>
  </si>
  <si>
    <t xml:space="preserve">УНЦ,  глава 18, т. К3-03-1, т. Ц1-89-10 </t>
  </si>
  <si>
    <t xml:space="preserve">УНЦ,  глава 18, т. К3-1-1, т. Ц1-89-10 </t>
  </si>
  <si>
    <t xml:space="preserve">УНЦ,  глава 18, т. К3-10-1, т. Ц1-89-10      </t>
  </si>
  <si>
    <t xml:space="preserve">УНЦ, гл. 25, т. П6-06  </t>
  </si>
  <si>
    <t xml:space="preserve"> новя КТП-2х250/6/0,4   взамен  ТП №4</t>
  </si>
  <si>
    <t xml:space="preserve"> Новая КТП-250/6/0,4  взамен ТП-2/1 </t>
  </si>
  <si>
    <t>Затраты на проектно-изыскательские работы .</t>
  </si>
  <si>
    <t xml:space="preserve">Демонтаж оборудования ТП-2/1   </t>
  </si>
  <si>
    <t>КТП-250/6/0,4</t>
  </si>
  <si>
    <t>Проклалка КЛ-0,4 кВ , L=0,08 км АВБбШв 4х35 (ож)  мм2</t>
  </si>
  <si>
    <t>Проклалка КЛ-0,4 кВ , L=0,04 км АВБбШв 4х16 (ож)  мм2</t>
  </si>
  <si>
    <t>Проклалка КЛ-0,4 кВ , L=0,04 км АВБбШв 4х70 (ож)  мм2</t>
  </si>
  <si>
    <t xml:space="preserve">Устройство траншеи КЛ 0,4 кВ и восстановлнение благоустройства   L=0,16 км </t>
  </si>
  <si>
    <t xml:space="preserve">УНЦ, гл. 15, т. М6-02-1,  гл. 26, т. Ц1-89-08 </t>
  </si>
  <si>
    <t xml:space="preserve">УНЦ, гл. 7, т. Э1-06-1,  гл. 26, т. Ц1-89-082 </t>
  </si>
  <si>
    <t xml:space="preserve">УНЦ,  глава 18, т. К3-05-1, т. Ц1-89-10 </t>
  </si>
  <si>
    <t xml:space="preserve">КТП-250/6/0,4  </t>
  </si>
  <si>
    <t>УНЦ на демонтаж оборудования</t>
  </si>
  <si>
    <t>УНЦ на КТПН -250/6/0,4</t>
  </si>
  <si>
    <t>УНЦ на прокладук КЛ-6 кВ</t>
  </si>
  <si>
    <t>УНЦ на прокладук КЛ-0,4 кВ</t>
  </si>
  <si>
    <t xml:space="preserve">Затраты на проектно-изыскательские работы по  КВЛ 6кВ ПС-607 </t>
  </si>
  <si>
    <t>УНЦ, гл. 25, т. П3-04</t>
  </si>
  <si>
    <t>Демонтаж ВЛ-6 кВ   -   L≈ 6,82 км</t>
  </si>
  <si>
    <t>1,96</t>
  </si>
  <si>
    <t>Строительно-монтажные работы без опор и провода ВЛ-6 кВ   -   L≈ 6,82 км</t>
  </si>
  <si>
    <t>1 км ВЛ</t>
  </si>
  <si>
    <t>Установка опор ВЛ-6 кВ   -   L≈ 6,82 км</t>
  </si>
  <si>
    <t>Подвеска провода СИП-3 1х120мм2  ВЛ-6 кВ   -   L≈ 6,82 км</t>
  </si>
  <si>
    <t xml:space="preserve">Разъединитель на три полюса </t>
  </si>
  <si>
    <t xml:space="preserve">УНЦ, гл. 20, т. М2-02-1,  гл. 26, т. Ц1-89-07 </t>
  </si>
  <si>
    <t xml:space="preserve">УНЦ, гл. 20, т. Л1-02-1,  гл. 26, т. Ц2-89-02 </t>
  </si>
  <si>
    <t xml:space="preserve">УНЦ, гл. 20, т. Л3-02-1,  гл. 26, т. Ц2-89-09  </t>
  </si>
  <si>
    <t xml:space="preserve">УНЦ, гл. 20, т. Л7-06-3,  гл. 26, т. Ц2-89-43 </t>
  </si>
  <si>
    <t xml:space="preserve"> УНЦ,   гл. 16, т. И12-08,  гл. 26, т. Ц1-89-6                                                                                                                                                            </t>
  </si>
  <si>
    <t>ВЛ-6 кВ   -   L≈ 6,82 км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</si>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</sst>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000000"/>
    <numFmt numFmtId="169" formatCode="0.000000"/>
  </numFmts>
  <fonts count="63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6">
    <xf numFmtId="0" fontId="0" fillId="0" borderId="0"/>
    <xf numFmtId="0" fontId="7" fillId="0" borderId="0"/>
    <xf numFmtId="0" fontId="8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2" applyNumberFormat="0" applyAlignment="0" applyProtection="0"/>
    <xf numFmtId="0" fontId="12" fillId="20" borderId="3" applyNumberFormat="0" applyAlignment="0" applyProtection="0"/>
    <xf numFmtId="0" fontId="13" fillId="20" borderId="2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1" borderId="8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8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9" applyNumberFormat="0" applyFont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7" fillId="0" borderId="0"/>
    <xf numFmtId="0" fontId="27" fillId="0" borderId="0"/>
    <xf numFmtId="0" fontId="7" fillId="0" borderId="0"/>
    <xf numFmtId="0" fontId="28" fillId="0" borderId="0"/>
    <xf numFmtId="0" fontId="28" fillId="0" borderId="0"/>
    <xf numFmtId="164" fontId="7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29" fillId="0" borderId="0"/>
    <xf numFmtId="43" fontId="8" fillId="0" borderId="0" applyFont="0" applyFill="0" applyBorder="0" applyAlignment="0" applyProtection="0"/>
    <xf numFmtId="0" fontId="6" fillId="0" borderId="0"/>
    <xf numFmtId="0" fontId="5" fillId="0" borderId="0"/>
    <xf numFmtId="0" fontId="29" fillId="0" borderId="0"/>
    <xf numFmtId="0" fontId="32" fillId="0" borderId="0"/>
    <xf numFmtId="0" fontId="11" fillId="7" borderId="12" applyNumberFormat="0" applyAlignment="0" applyProtection="0"/>
    <xf numFmtId="0" fontId="12" fillId="20" borderId="13" applyNumberFormat="0" applyAlignment="0" applyProtection="0"/>
    <xf numFmtId="0" fontId="13" fillId="20" borderId="12" applyNumberFormat="0" applyAlignment="0" applyProtection="0"/>
    <xf numFmtId="0" fontId="17" fillId="0" borderId="14" applyNumberFormat="0" applyFill="0" applyAlignment="0" applyProtection="0"/>
    <xf numFmtId="0" fontId="9" fillId="23" borderId="15" applyNumberFormat="0" applyFont="0" applyAlignment="0" applyProtection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33" fillId="0" borderId="0"/>
    <xf numFmtId="0" fontId="11" fillId="7" borderId="12" applyNumberFormat="0" applyAlignment="0" applyProtection="0"/>
    <xf numFmtId="0" fontId="12" fillId="20" borderId="13" applyNumberFormat="0" applyAlignment="0" applyProtection="0"/>
    <xf numFmtId="0" fontId="13" fillId="20" borderId="12" applyNumberFormat="0" applyAlignment="0" applyProtection="0"/>
    <xf numFmtId="0" fontId="17" fillId="0" borderId="14" applyNumberFormat="0" applyFill="0" applyAlignment="0" applyProtection="0"/>
    <xf numFmtId="0" fontId="9" fillId="23" borderId="15" applyNumberFormat="0" applyFont="0" applyAlignment="0" applyProtection="0"/>
    <xf numFmtId="0" fontId="4" fillId="0" borderId="0"/>
    <xf numFmtId="0" fontId="8" fillId="0" borderId="0"/>
    <xf numFmtId="9" fontId="2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4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5" fillId="0" borderId="0"/>
    <xf numFmtId="0" fontId="36" fillId="0" borderId="0"/>
    <xf numFmtId="0" fontId="12" fillId="20" borderId="17" applyNumberFormat="0" applyAlignment="0" applyProtection="0"/>
    <xf numFmtId="0" fontId="17" fillId="0" borderId="18" applyNumberFormat="0" applyFill="0" applyAlignment="0" applyProtection="0"/>
    <xf numFmtId="0" fontId="9" fillId="23" borderId="19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5" fillId="0" borderId="0"/>
    <xf numFmtId="0" fontId="35" fillId="0" borderId="0">
      <protection locked="0"/>
    </xf>
    <xf numFmtId="0" fontId="2" fillId="0" borderId="0"/>
    <xf numFmtId="0" fontId="9" fillId="23" borderId="33" applyNumberFormat="0" applyFont="0" applyAlignment="0" applyProtection="0"/>
    <xf numFmtId="0" fontId="12" fillId="20" borderId="17" applyNumberFormat="0" applyAlignment="0" applyProtection="0"/>
    <xf numFmtId="0" fontId="17" fillId="0" borderId="18" applyNumberFormat="0" applyFill="0" applyAlignment="0" applyProtection="0"/>
    <xf numFmtId="0" fontId="17" fillId="0" borderId="32" applyNumberFormat="0" applyFill="0" applyAlignment="0" applyProtection="0"/>
    <xf numFmtId="0" fontId="9" fillId="23" borderId="19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3" fillId="20" borderId="30" applyNumberFormat="0" applyAlignment="0" applyProtection="0"/>
    <xf numFmtId="0" fontId="2" fillId="0" borderId="0"/>
    <xf numFmtId="0" fontId="2" fillId="0" borderId="0"/>
    <xf numFmtId="0" fontId="9" fillId="23" borderId="33" applyNumberFormat="0" applyFont="0" applyAlignment="0" applyProtection="0"/>
    <xf numFmtId="0" fontId="8" fillId="0" borderId="0"/>
    <xf numFmtId="0" fontId="12" fillId="20" borderId="17" applyNumberFormat="0" applyAlignment="0" applyProtection="0"/>
    <xf numFmtId="0" fontId="17" fillId="0" borderId="18" applyNumberFormat="0" applyFill="0" applyAlignment="0" applyProtection="0"/>
    <xf numFmtId="0" fontId="9" fillId="23" borderId="19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2" fillId="20" borderId="17" applyNumberFormat="0" applyAlignment="0" applyProtection="0"/>
    <xf numFmtId="0" fontId="17" fillId="0" borderId="18" applyNumberFormat="0" applyFill="0" applyAlignment="0" applyProtection="0"/>
    <xf numFmtId="0" fontId="9" fillId="23" borderId="19" applyNumberFormat="0" applyFont="0" applyAlignment="0" applyProtection="0"/>
    <xf numFmtId="0" fontId="2" fillId="0" borderId="0"/>
    <xf numFmtId="0" fontId="17" fillId="0" borderId="32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8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9" fillId="23" borderId="33" applyNumberFormat="0" applyFont="0" applyAlignment="0" applyProtection="0"/>
    <xf numFmtId="0" fontId="13" fillId="20" borderId="30" applyNumberFormat="0" applyAlignment="0" applyProtection="0"/>
    <xf numFmtId="0" fontId="12" fillId="20" borderId="31" applyNumberFormat="0" applyAlignment="0" applyProtection="0"/>
    <xf numFmtId="0" fontId="11" fillId="7" borderId="30" applyNumberFormat="0" applyAlignment="0" applyProtection="0"/>
    <xf numFmtId="0" fontId="12" fillId="20" borderId="31" applyNumberFormat="0" applyAlignment="0" applyProtection="0"/>
    <xf numFmtId="0" fontId="17" fillId="0" borderId="32" applyNumberFormat="0" applyFill="0" applyAlignment="0" applyProtection="0"/>
    <xf numFmtId="0" fontId="9" fillId="23" borderId="33" applyNumberFormat="0" applyFont="0" applyAlignment="0" applyProtection="0"/>
    <xf numFmtId="0" fontId="13" fillId="20" borderId="30" applyNumberFormat="0" applyAlignment="0" applyProtection="0"/>
    <xf numFmtId="0" fontId="12" fillId="20" borderId="31" applyNumberFormat="0" applyAlignment="0" applyProtection="0"/>
    <xf numFmtId="0" fontId="17" fillId="0" borderId="32" applyNumberFormat="0" applyFill="0" applyAlignment="0" applyProtection="0"/>
    <xf numFmtId="0" fontId="11" fillId="7" borderId="30" applyNumberFormat="0" applyAlignment="0" applyProtection="0"/>
    <xf numFmtId="0" fontId="12" fillId="20" borderId="31" applyNumberFormat="0" applyAlignment="0" applyProtection="0"/>
    <xf numFmtId="0" fontId="11" fillId="7" borderId="30" applyNumberFormat="0" applyAlignment="0" applyProtection="0"/>
    <xf numFmtId="0" fontId="8" fillId="0" borderId="0"/>
    <xf numFmtId="0" fontId="8" fillId="0" borderId="0"/>
    <xf numFmtId="44" fontId="57" fillId="0" borderId="0" applyFont="0" applyFill="0" applyBorder="0" applyAlignment="0" applyProtection="0"/>
  </cellStyleXfs>
  <cellXfs count="158">
    <xf numFmtId="0" fontId="0" fillId="0" borderId="0" xfId="0"/>
    <xf numFmtId="0" fontId="30" fillId="0" borderId="0" xfId="2" applyFont="1" applyFill="1" applyBorder="1" applyAlignment="1">
      <alignment vertical="center"/>
    </xf>
    <xf numFmtId="0" fontId="31" fillId="0" borderId="0" xfId="0" applyFont="1" applyFill="1"/>
    <xf numFmtId="0" fontId="31" fillId="0" borderId="0" xfId="0" applyFont="1" applyFill="1" applyAlignment="1"/>
    <xf numFmtId="0" fontId="31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16" xfId="0" applyFont="1" applyFill="1" applyBorder="1" applyAlignment="1">
      <alignment horizontal="center" vertical="center" wrapText="1"/>
    </xf>
    <xf numFmtId="0" fontId="8" fillId="0" borderId="27" xfId="2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49" fillId="0" borderId="0" xfId="0" applyFont="1" applyAlignment="1">
      <alignment vertical="top"/>
    </xf>
    <xf numFmtId="49" fontId="51" fillId="0" borderId="0" xfId="2" applyNumberFormat="1" applyFont="1" applyFill="1" applyAlignment="1">
      <alignment horizontal="left"/>
    </xf>
    <xf numFmtId="49" fontId="39" fillId="0" borderId="0" xfId="0" applyNumberFormat="1" applyFont="1" applyFill="1" applyBorder="1" applyAlignment="1">
      <alignment horizontal="left" vertical="center"/>
    </xf>
    <xf numFmtId="0" fontId="49" fillId="0" borderId="0" xfId="0" applyFont="1"/>
    <xf numFmtId="0" fontId="0" fillId="0" borderId="0" xfId="0" applyBorder="1"/>
    <xf numFmtId="167" fontId="8" fillId="0" borderId="0" xfId="0" applyNumberFormat="1" applyFont="1" applyFill="1" applyBorder="1" applyAlignment="1">
      <alignment horizontal="center" wrapText="1"/>
    </xf>
    <xf numFmtId="0" fontId="8" fillId="0" borderId="0" xfId="2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2" fillId="0" borderId="0" xfId="0" applyFont="1" applyFill="1" applyAlignment="1">
      <alignment wrapText="1"/>
    </xf>
    <xf numFmtId="0" fontId="52" fillId="0" borderId="0" xfId="0" applyFont="1" applyFill="1" applyAlignment="1">
      <alignment horizontal="center" wrapText="1"/>
    </xf>
    <xf numFmtId="0" fontId="49" fillId="0" borderId="16" xfId="0" applyFont="1" applyBorder="1" applyAlignment="1">
      <alignment horizontal="center" vertical="center"/>
    </xf>
    <xf numFmtId="0" fontId="49" fillId="0" borderId="0" xfId="0" applyFont="1" applyBorder="1" applyAlignment="1">
      <alignment horizontal="center" vertical="center"/>
    </xf>
    <xf numFmtId="0" fontId="55" fillId="0" borderId="0" xfId="0" applyFont="1"/>
    <xf numFmtId="0" fontId="56" fillId="0" borderId="0" xfId="0" applyFont="1"/>
    <xf numFmtId="0" fontId="56" fillId="0" borderId="0" xfId="0" applyFont="1" applyAlignment="1">
      <alignment wrapText="1"/>
    </xf>
    <xf numFmtId="49" fontId="30" fillId="0" borderId="0" xfId="0" applyNumberFormat="1" applyFont="1" applyFill="1" applyAlignment="1">
      <alignment horizontal="center"/>
    </xf>
    <xf numFmtId="168" fontId="8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/>
    <xf numFmtId="0" fontId="32" fillId="0" borderId="0" xfId="60"/>
    <xf numFmtId="49" fontId="53" fillId="0" borderId="0" xfId="60" applyNumberFormat="1" applyFont="1"/>
    <xf numFmtId="0" fontId="54" fillId="0" borderId="0" xfId="60" applyFont="1"/>
    <xf numFmtId="0" fontId="8" fillId="0" borderId="16" xfId="0" applyFont="1" applyFill="1" applyBorder="1" applyAlignment="1">
      <alignment horizontal="center" vertical="center" wrapText="1"/>
    </xf>
    <xf numFmtId="0" fontId="8" fillId="24" borderId="16" xfId="101" applyFont="1" applyFill="1" applyBorder="1" applyAlignment="1">
      <alignment horizontal="center" vertical="center" wrapText="1"/>
    </xf>
    <xf numFmtId="0" fontId="8" fillId="24" borderId="16" xfId="260" applyFont="1" applyFill="1" applyBorder="1" applyAlignment="1">
      <alignment vertical="center" wrapText="1"/>
    </xf>
    <xf numFmtId="0" fontId="49" fillId="0" borderId="0" xfId="0" applyFont="1" applyAlignment="1">
      <alignment horizontal="left" vertical="top" wrapText="1"/>
    </xf>
    <xf numFmtId="0" fontId="8" fillId="0" borderId="21" xfId="2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left" vertical="top" wrapText="1"/>
    </xf>
    <xf numFmtId="0" fontId="8" fillId="24" borderId="21" xfId="0" applyFont="1" applyFill="1" applyBorder="1" applyAlignment="1" applyProtection="1">
      <alignment horizontal="center" vertical="center"/>
      <protection locked="0"/>
    </xf>
    <xf numFmtId="0" fontId="8" fillId="24" borderId="21" xfId="0" applyFont="1" applyFill="1" applyBorder="1" applyAlignment="1" applyProtection="1">
      <alignment horizontal="center" vertical="center" wrapText="1"/>
      <protection locked="0"/>
    </xf>
    <xf numFmtId="49" fontId="49" fillId="0" borderId="0" xfId="0" applyNumberFormat="1" applyFont="1" applyBorder="1" applyAlignment="1">
      <alignment horizontal="center" vertical="center" wrapText="1"/>
    </xf>
    <xf numFmtId="0" fontId="56" fillId="0" borderId="0" xfId="0" applyFont="1" applyBorder="1"/>
    <xf numFmtId="0" fontId="49" fillId="0" borderId="0" xfId="0" applyFont="1" applyBorder="1"/>
    <xf numFmtId="169" fontId="8" fillId="0" borderId="0" xfId="0" applyNumberFormat="1" applyFont="1" applyFill="1" applyBorder="1" applyAlignment="1" applyProtection="1">
      <alignment horizontal="center" wrapText="1"/>
    </xf>
    <xf numFmtId="0" fontId="39" fillId="0" borderId="0" xfId="0" applyFont="1" applyBorder="1" applyAlignment="1">
      <alignment horizontal="center" vertical="center" wrapText="1"/>
    </xf>
    <xf numFmtId="0" fontId="8" fillId="24" borderId="16" xfId="0" applyFont="1" applyFill="1" applyBorder="1" applyAlignment="1">
      <alignment vertical="center" wrapText="1"/>
    </xf>
    <xf numFmtId="0" fontId="8" fillId="24" borderId="0" xfId="2" applyFont="1" applyFill="1" applyAlignment="1">
      <alignment horizontal="center" vertical="center" wrapText="1"/>
    </xf>
    <xf numFmtId="0" fontId="8" fillId="24" borderId="16" xfId="0" applyFont="1" applyFill="1" applyBorder="1" applyAlignment="1" applyProtection="1">
      <alignment horizontal="center" vertical="center" wrapText="1"/>
      <protection locked="0"/>
    </xf>
    <xf numFmtId="0" fontId="8" fillId="0" borderId="21" xfId="2" applyFont="1" applyFill="1" applyBorder="1" applyAlignment="1">
      <alignment horizontal="center" vertical="center" wrapText="1"/>
    </xf>
    <xf numFmtId="49" fontId="8" fillId="24" borderId="21" xfId="2" applyNumberFormat="1" applyFont="1" applyFill="1" applyBorder="1" applyAlignment="1">
      <alignment horizontal="center" vertical="center" wrapText="1"/>
    </xf>
    <xf numFmtId="0" fontId="8" fillId="24" borderId="21" xfId="2" applyFont="1" applyFill="1" applyBorder="1" applyAlignment="1">
      <alignment vertical="center" wrapText="1"/>
    </xf>
    <xf numFmtId="0" fontId="8" fillId="24" borderId="21" xfId="0" applyFont="1" applyFill="1" applyBorder="1" applyAlignment="1">
      <alignment horizontal="center" vertical="center" wrapText="1"/>
    </xf>
    <xf numFmtId="1" fontId="8" fillId="24" borderId="21" xfId="0" applyNumberFormat="1" applyFont="1" applyFill="1" applyBorder="1" applyAlignment="1">
      <alignment horizontal="center" vertical="center" wrapText="1"/>
    </xf>
    <xf numFmtId="2" fontId="8" fillId="24" borderId="21" xfId="0" applyNumberFormat="1" applyFont="1" applyFill="1" applyBorder="1" applyAlignment="1">
      <alignment horizontal="center" vertical="center" wrapText="1"/>
    </xf>
    <xf numFmtId="0" fontId="8" fillId="24" borderId="0" xfId="0" applyFont="1" applyFill="1"/>
    <xf numFmtId="49" fontId="8" fillId="24" borderId="0" xfId="0" applyNumberFormat="1" applyFont="1" applyFill="1" applyAlignment="1">
      <alignment horizontal="left" vertical="center"/>
    </xf>
    <xf numFmtId="0" fontId="8" fillId="24" borderId="0" xfId="2" applyFont="1" applyFill="1"/>
    <xf numFmtId="3" fontId="8" fillId="24" borderId="16" xfId="2" applyNumberFormat="1" applyFont="1" applyFill="1" applyBorder="1" applyAlignment="1">
      <alignment horizontal="center" vertical="center" wrapText="1"/>
    </xf>
    <xf numFmtId="0" fontId="30" fillId="24" borderId="0" xfId="2" applyFont="1" applyFill="1" applyAlignment="1">
      <alignment horizontal="center" vertical="center" wrapText="1"/>
    </xf>
    <xf numFmtId="0" fontId="8" fillId="24" borderId="1" xfId="2" applyNumberFormat="1" applyFont="1" applyFill="1" applyBorder="1" applyAlignment="1">
      <alignment horizontal="center" vertical="center" wrapText="1"/>
    </xf>
    <xf numFmtId="2" fontId="8" fillId="24" borderId="21" xfId="2" applyNumberFormat="1" applyFont="1" applyFill="1" applyBorder="1" applyAlignment="1">
      <alignment horizontal="center" vertical="center" wrapText="1"/>
    </xf>
    <xf numFmtId="2" fontId="30" fillId="24" borderId="21" xfId="0" applyNumberFormat="1" applyFont="1" applyFill="1" applyBorder="1" applyAlignment="1">
      <alignment horizontal="center" vertical="center"/>
    </xf>
    <xf numFmtId="0" fontId="8" fillId="24" borderId="0" xfId="2" applyFont="1" applyFill="1" applyAlignment="1">
      <alignment horizontal="left"/>
    </xf>
    <xf numFmtId="0" fontId="49" fillId="24" borderId="0" xfId="0" applyFont="1" applyFill="1" applyAlignment="1">
      <alignment horizontal="left"/>
    </xf>
    <xf numFmtId="0" fontId="48" fillId="24" borderId="0" xfId="0" applyFont="1" applyFill="1" applyAlignment="1">
      <alignment vertical="top" wrapText="1"/>
    </xf>
    <xf numFmtId="0" fontId="8" fillId="24" borderId="0" xfId="2" applyFont="1" applyFill="1" applyAlignment="1">
      <alignment horizontal="left" vertical="top" wrapText="1"/>
    </xf>
    <xf numFmtId="49" fontId="8" fillId="24" borderId="0" xfId="2" applyNumberFormat="1" applyFont="1" applyFill="1" applyAlignment="1">
      <alignment horizontal="left"/>
    </xf>
    <xf numFmtId="0" fontId="8" fillId="24" borderId="0" xfId="2" applyFont="1" applyFill="1" applyAlignment="1">
      <alignment horizontal="left" wrapText="1"/>
    </xf>
    <xf numFmtId="49" fontId="8" fillId="24" borderId="0" xfId="2" applyNumberFormat="1" applyFont="1" applyFill="1" applyAlignment="1">
      <alignment horizontal="center"/>
    </xf>
    <xf numFmtId="0" fontId="8" fillId="24" borderId="0" xfId="2" applyFont="1" applyFill="1" applyAlignment="1">
      <alignment wrapText="1"/>
    </xf>
    <xf numFmtId="0" fontId="8" fillId="24" borderId="0" xfId="2" applyFont="1" applyFill="1" applyAlignment="1">
      <alignment horizontal="center" wrapText="1"/>
    </xf>
    <xf numFmtId="0" fontId="8" fillId="24" borderId="0" xfId="2" applyFont="1" applyFill="1" applyAlignment="1">
      <alignment horizontal="center"/>
    </xf>
    <xf numFmtId="168" fontId="8" fillId="24" borderId="0" xfId="0" applyNumberFormat="1" applyFont="1" applyFill="1" applyAlignment="1">
      <alignment horizontal="left" vertical="center"/>
    </xf>
    <xf numFmtId="0" fontId="30" fillId="24" borderId="0" xfId="2" applyFont="1" applyFill="1" applyAlignment="1">
      <alignment vertical="center"/>
    </xf>
    <xf numFmtId="0" fontId="8" fillId="24" borderId="0" xfId="2" applyFont="1" applyFill="1" applyAlignment="1">
      <alignment vertical="center"/>
    </xf>
    <xf numFmtId="0" fontId="42" fillId="24" borderId="16" xfId="0" applyFont="1" applyFill="1" applyBorder="1" applyAlignment="1">
      <alignment horizontal="center" vertical="center" wrapText="1"/>
    </xf>
    <xf numFmtId="0" fontId="8" fillId="24" borderId="0" xfId="0" applyFont="1" applyFill="1" applyAlignment="1"/>
    <xf numFmtId="16" fontId="8" fillId="24" borderId="16" xfId="2" quotePrefix="1" applyNumberFormat="1" applyFont="1" applyFill="1" applyBorder="1" applyAlignment="1">
      <alignment horizontal="center" vertical="center" wrapText="1"/>
    </xf>
    <xf numFmtId="1" fontId="8" fillId="24" borderId="16" xfId="0" applyNumberFormat="1" applyFont="1" applyFill="1" applyBorder="1" applyAlignment="1">
      <alignment horizontal="center" vertical="center" wrapText="1"/>
    </xf>
    <xf numFmtId="2" fontId="8" fillId="24" borderId="21" xfId="0" applyNumberFormat="1" applyFont="1" applyFill="1" applyBorder="1" applyAlignment="1" applyProtection="1">
      <alignment horizontal="center" vertical="center" wrapText="1"/>
    </xf>
    <xf numFmtId="4" fontId="8" fillId="24" borderId="21" xfId="0" applyNumberFormat="1" applyFont="1" applyFill="1" applyBorder="1" applyAlignment="1">
      <alignment horizontal="center" vertical="center" wrapText="1"/>
    </xf>
    <xf numFmtId="2" fontId="8" fillId="24" borderId="16" xfId="0" applyNumberFormat="1" applyFont="1" applyFill="1" applyBorder="1" applyAlignment="1" applyProtection="1">
      <alignment horizontal="center" vertical="center" wrapText="1"/>
    </xf>
    <xf numFmtId="2" fontId="8" fillId="24" borderId="16" xfId="0" applyNumberFormat="1" applyFont="1" applyFill="1" applyBorder="1" applyAlignment="1">
      <alignment horizontal="center" vertical="center" wrapText="1"/>
    </xf>
    <xf numFmtId="0" fontId="52" fillId="24" borderId="0" xfId="0" applyFont="1" applyFill="1"/>
    <xf numFmtId="0" fontId="52" fillId="24" borderId="0" xfId="0" applyFont="1" applyFill="1" applyAlignment="1">
      <alignment horizontal="center"/>
    </xf>
    <xf numFmtId="0" fontId="52" fillId="24" borderId="0" xfId="0" applyFont="1" applyFill="1" applyBorder="1"/>
    <xf numFmtId="0" fontId="52" fillId="24" borderId="0" xfId="0" applyFont="1" applyFill="1" applyBorder="1" applyAlignment="1">
      <alignment horizontal="center"/>
    </xf>
    <xf numFmtId="0" fontId="37" fillId="24" borderId="0" xfId="0" applyFont="1" applyFill="1" applyAlignment="1">
      <alignment horizontal="center"/>
    </xf>
    <xf numFmtId="0" fontId="37" fillId="24" borderId="0" xfId="0" applyFont="1" applyFill="1"/>
    <xf numFmtId="0" fontId="37" fillId="24" borderId="0" xfId="0" applyFont="1" applyFill="1" applyAlignment="1">
      <alignment horizontal="left"/>
    </xf>
    <xf numFmtId="0" fontId="38" fillId="24" borderId="0" xfId="0" applyFont="1" applyFill="1" applyAlignment="1">
      <alignment horizontal="center"/>
    </xf>
    <xf numFmtId="0" fontId="9" fillId="24" borderId="0" xfId="0" applyFont="1" applyFill="1" applyAlignment="1">
      <alignment horizontal="left" vertical="top"/>
    </xf>
    <xf numFmtId="0" fontId="0" fillId="24" borderId="0" xfId="0" applyFont="1" applyFill="1" applyAlignment="1"/>
    <xf numFmtId="2" fontId="8" fillId="0" borderId="16" xfId="0" applyNumberFormat="1" applyFont="1" applyFill="1" applyBorder="1" applyAlignment="1" applyProtection="1">
      <alignment horizontal="center" wrapText="1"/>
    </xf>
    <xf numFmtId="49" fontId="30" fillId="24" borderId="0" xfId="0" applyNumberFormat="1" applyFont="1" applyFill="1" applyAlignment="1">
      <alignment horizontal="center"/>
    </xf>
    <xf numFmtId="0" fontId="8" fillId="24" borderId="16" xfId="2" applyFont="1" applyFill="1" applyBorder="1" applyAlignment="1">
      <alignment horizontal="center" vertical="center" wrapText="1"/>
    </xf>
    <xf numFmtId="49" fontId="8" fillId="24" borderId="21" xfId="2" applyNumberFormat="1" applyFont="1" applyFill="1" applyBorder="1" applyAlignment="1">
      <alignment horizontal="left" vertical="center" wrapText="1"/>
    </xf>
    <xf numFmtId="49" fontId="30" fillId="24" borderId="0" xfId="0" applyNumberFormat="1" applyFont="1" applyFill="1" applyAlignment="1">
      <alignment horizontal="center"/>
    </xf>
    <xf numFmtId="0" fontId="49" fillId="24" borderId="0" xfId="0" applyFont="1" applyFill="1" applyAlignment="1">
      <alignment horizontal="left" vertical="top" wrapText="1"/>
    </xf>
    <xf numFmtId="0" fontId="8" fillId="24" borderId="16" xfId="2" applyFont="1" applyFill="1" applyBorder="1" applyAlignment="1">
      <alignment horizontal="center" vertical="center" wrapText="1"/>
    </xf>
    <xf numFmtId="0" fontId="8" fillId="24" borderId="21" xfId="2" applyFont="1" applyFill="1" applyBorder="1" applyAlignment="1">
      <alignment horizontal="center" vertical="center" wrapText="1"/>
    </xf>
    <xf numFmtId="0" fontId="8" fillId="24" borderId="34" xfId="0" applyFont="1" applyFill="1" applyBorder="1" applyAlignment="1">
      <alignment horizontal="center" vertical="center" wrapText="1"/>
    </xf>
    <xf numFmtId="49" fontId="58" fillId="24" borderId="21" xfId="46" applyNumberFormat="1" applyFont="1" applyFill="1" applyBorder="1" applyAlignment="1">
      <alignment horizontal="center" vertical="center" wrapText="1"/>
    </xf>
    <xf numFmtId="0" fontId="58" fillId="24" borderId="21" xfId="46" applyNumberFormat="1" applyFont="1" applyFill="1" applyBorder="1" applyAlignment="1">
      <alignment horizontal="center" vertical="center" wrapText="1"/>
    </xf>
    <xf numFmtId="49" fontId="58" fillId="24" borderId="21" xfId="0" applyNumberFormat="1" applyFont="1" applyFill="1" applyBorder="1" applyAlignment="1">
      <alignment horizontal="center" vertical="center" wrapText="1"/>
    </xf>
    <xf numFmtId="44" fontId="8" fillId="24" borderId="21" xfId="475" applyFont="1" applyFill="1" applyBorder="1" applyAlignment="1">
      <alignment vertical="center" wrapText="1"/>
    </xf>
    <xf numFmtId="49" fontId="61" fillId="24" borderId="0" xfId="0" applyNumberFormat="1" applyFont="1" applyFill="1" applyAlignment="1">
      <alignment horizontal="center"/>
    </xf>
    <xf numFmtId="0" fontId="39" fillId="24" borderId="0" xfId="0" applyFont="1" applyFill="1"/>
    <xf numFmtId="0" fontId="39" fillId="24" borderId="1" xfId="2" applyNumberFormat="1" applyFont="1" applyFill="1" applyBorder="1" applyAlignment="1">
      <alignment horizontal="center" vertical="center" wrapText="1"/>
    </xf>
    <xf numFmtId="0" fontId="62" fillId="24" borderId="0" xfId="0" applyFont="1" applyFill="1" applyAlignment="1">
      <alignment vertical="top" wrapText="1"/>
    </xf>
    <xf numFmtId="49" fontId="39" fillId="24" borderId="0" xfId="2" applyNumberFormat="1" applyFont="1" applyFill="1" applyAlignment="1">
      <alignment horizontal="left"/>
    </xf>
    <xf numFmtId="49" fontId="39" fillId="24" borderId="0" xfId="2" applyNumberFormat="1" applyFont="1" applyFill="1" applyAlignment="1">
      <alignment horizontal="center"/>
    </xf>
    <xf numFmtId="49" fontId="39" fillId="24" borderId="21" xfId="2" applyNumberFormat="1" applyFont="1" applyFill="1" applyBorder="1" applyAlignment="1">
      <alignment horizontal="center" vertical="center" wrapText="1"/>
    </xf>
    <xf numFmtId="49" fontId="58" fillId="24" borderId="21" xfId="38" applyNumberFormat="1" applyFont="1" applyFill="1" applyBorder="1" applyAlignment="1">
      <alignment horizontal="center" vertical="center" wrapText="1"/>
    </xf>
    <xf numFmtId="4" fontId="58" fillId="24" borderId="21" xfId="38" applyNumberFormat="1" applyFont="1" applyFill="1" applyBorder="1" applyAlignment="1">
      <alignment horizontal="center" vertical="center" wrapText="1"/>
    </xf>
    <xf numFmtId="0" fontId="58" fillId="24" borderId="21" xfId="38" applyNumberFormat="1" applyFont="1" applyFill="1" applyBorder="1" applyAlignment="1">
      <alignment horizontal="center" vertical="center" wrapText="1"/>
    </xf>
    <xf numFmtId="49" fontId="58" fillId="24" borderId="21" xfId="473" applyNumberFormat="1" applyFont="1" applyFill="1" applyBorder="1" applyAlignment="1">
      <alignment horizontal="center" vertical="center" wrapText="1"/>
    </xf>
    <xf numFmtId="2" fontId="58" fillId="24" borderId="21" xfId="46" applyNumberFormat="1" applyFont="1" applyFill="1" applyBorder="1" applyAlignment="1">
      <alignment horizontal="center" vertical="center" wrapText="1"/>
    </xf>
    <xf numFmtId="0" fontId="0" fillId="24" borderId="0" xfId="0" applyFill="1" applyAlignment="1">
      <alignment horizontal="center" vertical="center"/>
    </xf>
    <xf numFmtId="0" fontId="58" fillId="24" borderId="21" xfId="0" applyNumberFormat="1" applyFont="1" applyFill="1" applyBorder="1" applyAlignment="1">
      <alignment horizontal="center" vertical="center" wrapText="1"/>
    </xf>
    <xf numFmtId="4" fontId="59" fillId="24" borderId="21" xfId="0" applyNumberFormat="1" applyFont="1" applyFill="1" applyBorder="1" applyAlignment="1">
      <alignment horizontal="center" vertical="center" wrapText="1"/>
    </xf>
    <xf numFmtId="4" fontId="60" fillId="24" borderId="21" xfId="0" applyNumberFormat="1" applyFont="1" applyFill="1" applyBorder="1" applyAlignment="1">
      <alignment horizontal="center" vertical="center" wrapText="1"/>
    </xf>
    <xf numFmtId="49" fontId="58" fillId="24" borderId="21" xfId="0" applyNumberFormat="1" applyFont="1" applyFill="1" applyBorder="1" applyAlignment="1">
      <alignment vertical="center" wrapText="1"/>
    </xf>
    <xf numFmtId="4" fontId="0" fillId="24" borderId="21" xfId="0" applyNumberFormat="1" applyFill="1" applyBorder="1" applyAlignment="1">
      <alignment horizontal="center" vertical="center"/>
    </xf>
    <xf numFmtId="49" fontId="30" fillId="24" borderId="0" xfId="0" applyNumberFormat="1" applyFont="1" applyFill="1" applyAlignment="1">
      <alignment horizontal="center"/>
    </xf>
    <xf numFmtId="0" fontId="49" fillId="24" borderId="0" xfId="0" applyFont="1" applyFill="1" applyAlignment="1">
      <alignment horizontal="left" vertical="top" wrapText="1"/>
    </xf>
    <xf numFmtId="0" fontId="8" fillId="24" borderId="16" xfId="2" applyFont="1" applyFill="1" applyBorder="1" applyAlignment="1">
      <alignment horizontal="center" vertical="center" wrapText="1"/>
    </xf>
    <xf numFmtId="0" fontId="8" fillId="24" borderId="22" xfId="2" applyFont="1" applyFill="1" applyBorder="1" applyAlignment="1">
      <alignment horizontal="center" vertical="center" wrapText="1"/>
    </xf>
    <xf numFmtId="0" fontId="8" fillId="24" borderId="11" xfId="2" applyFont="1" applyFill="1" applyBorder="1" applyAlignment="1">
      <alignment horizontal="center" vertical="center" wrapText="1"/>
    </xf>
    <xf numFmtId="0" fontId="8" fillId="24" borderId="20" xfId="2" applyFont="1" applyFill="1" applyBorder="1" applyAlignment="1">
      <alignment horizontal="center" vertical="center" wrapText="1"/>
    </xf>
    <xf numFmtId="0" fontId="39" fillId="24" borderId="20" xfId="2" applyFont="1" applyFill="1" applyBorder="1" applyAlignment="1">
      <alignment horizontal="center" vertical="center" wrapText="1"/>
    </xf>
    <xf numFmtId="0" fontId="39" fillId="24" borderId="11" xfId="2" applyFont="1" applyFill="1" applyBorder="1" applyAlignment="1">
      <alignment horizontal="center" vertical="center" wrapText="1"/>
    </xf>
    <xf numFmtId="0" fontId="8" fillId="24" borderId="21" xfId="2" applyFont="1" applyFill="1" applyBorder="1" applyAlignment="1">
      <alignment horizontal="center" vertical="center" wrapText="1"/>
    </xf>
    <xf numFmtId="0" fontId="8" fillId="24" borderId="23" xfId="2" applyFont="1" applyFill="1" applyBorder="1" applyAlignment="1">
      <alignment horizontal="center" vertical="center" wrapText="1"/>
    </xf>
    <xf numFmtId="0" fontId="8" fillId="24" borderId="24" xfId="2" applyFont="1" applyFill="1" applyBorder="1" applyAlignment="1">
      <alignment horizontal="center" vertical="center" wrapText="1"/>
    </xf>
    <xf numFmtId="0" fontId="8" fillId="24" borderId="28" xfId="2" applyFont="1" applyFill="1" applyBorder="1" applyAlignment="1">
      <alignment horizontal="center" vertical="center" wrapText="1"/>
    </xf>
    <xf numFmtId="0" fontId="8" fillId="24" borderId="25" xfId="2" applyFont="1" applyFill="1" applyBorder="1" applyAlignment="1">
      <alignment horizontal="center" vertical="center" wrapText="1"/>
    </xf>
    <xf numFmtId="0" fontId="49" fillId="24" borderId="0" xfId="0" applyFont="1" applyFill="1" applyAlignment="1">
      <alignment horizontal="left" vertical="top"/>
    </xf>
    <xf numFmtId="0" fontId="49" fillId="24" borderId="0" xfId="0" applyFont="1" applyFill="1" applyAlignment="1">
      <alignment horizontal="left" vertical="center"/>
    </xf>
    <xf numFmtId="0" fontId="8" fillId="24" borderId="26" xfId="2" applyFont="1" applyFill="1" applyBorder="1" applyAlignment="1">
      <alignment horizontal="center" vertical="center" wrapText="1"/>
    </xf>
    <xf numFmtId="49" fontId="30" fillId="0" borderId="0" xfId="0" applyNumberFormat="1" applyFont="1" applyFill="1" applyAlignment="1">
      <alignment horizontal="center"/>
    </xf>
    <xf numFmtId="0" fontId="49" fillId="0" borderId="0" xfId="0" applyFont="1" applyAlignment="1">
      <alignment horizontal="left" vertical="top" wrapText="1"/>
    </xf>
    <xf numFmtId="0" fontId="49" fillId="0" borderId="0" xfId="0" applyFont="1" applyAlignment="1">
      <alignment horizontal="left" vertical="top"/>
    </xf>
    <xf numFmtId="49" fontId="39" fillId="0" borderId="0" xfId="0" applyNumberFormat="1" applyFont="1" applyFill="1" applyBorder="1" applyAlignment="1">
      <alignment horizontal="left" vertical="center"/>
    </xf>
    <xf numFmtId="0" fontId="8" fillId="24" borderId="34" xfId="0" applyFont="1" applyFill="1" applyBorder="1" applyAlignment="1" applyProtection="1">
      <alignment horizontal="center" vertical="center"/>
    </xf>
    <xf numFmtId="0" fontId="8" fillId="24" borderId="11" xfId="0" applyFont="1" applyFill="1" applyBorder="1" applyAlignment="1" applyProtection="1">
      <alignment horizontal="center" vertical="center"/>
    </xf>
    <xf numFmtId="0" fontId="8" fillId="24" borderId="0" xfId="0" applyFont="1" applyFill="1" applyAlignment="1">
      <alignment horizontal="left" vertical="top" wrapText="1"/>
    </xf>
    <xf numFmtId="0" fontId="39" fillId="24" borderId="0" xfId="0" applyFont="1" applyFill="1" applyBorder="1" applyAlignment="1">
      <alignment horizontal="left" vertical="center" wrapText="1"/>
    </xf>
    <xf numFmtId="0" fontId="8" fillId="24" borderId="16" xfId="0" applyFont="1" applyFill="1" applyBorder="1" applyAlignment="1">
      <alignment horizontal="center" vertical="center" wrapText="1"/>
    </xf>
    <xf numFmtId="0" fontId="39" fillId="24" borderId="29" xfId="0" applyFont="1" applyFill="1" applyBorder="1" applyAlignment="1">
      <alignment horizontal="left" vertical="center" wrapText="1"/>
    </xf>
    <xf numFmtId="49" fontId="53" fillId="0" borderId="0" xfId="60" applyNumberFormat="1" applyFont="1" applyAlignment="1">
      <alignment horizontal="center" vertical="center"/>
    </xf>
    <xf numFmtId="168" fontId="8" fillId="0" borderId="0" xfId="0" applyNumberFormat="1" applyFont="1" applyFill="1" applyAlignment="1">
      <alignment horizontal="left" vertical="center" wrapText="1"/>
    </xf>
    <xf numFmtId="0" fontId="39" fillId="0" borderId="0" xfId="0" applyFont="1" applyFill="1" applyBorder="1" applyAlignment="1">
      <alignment horizontal="left" vertical="top" wrapText="1"/>
    </xf>
    <xf numFmtId="0" fontId="39" fillId="0" borderId="16" xfId="0" applyFont="1" applyBorder="1" applyAlignment="1">
      <alignment horizontal="center" vertical="center" wrapText="1"/>
    </xf>
    <xf numFmtId="49" fontId="49" fillId="0" borderId="35" xfId="0" applyNumberFormat="1" applyFont="1" applyBorder="1" applyAlignment="1">
      <alignment horizontal="center" vertical="center" wrapText="1"/>
    </xf>
    <xf numFmtId="49" fontId="49" fillId="0" borderId="36" xfId="0" applyNumberFormat="1" applyFont="1" applyBorder="1" applyAlignment="1">
      <alignment horizontal="center" vertical="center" wrapText="1"/>
    </xf>
    <xf numFmtId="49" fontId="49" fillId="0" borderId="37" xfId="0" applyNumberFormat="1" applyFont="1" applyBorder="1" applyAlignment="1">
      <alignment horizontal="center" vertical="center" wrapText="1"/>
    </xf>
  </cellXfs>
  <cellStyles count="476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2 2 2" xfId="472"/>
    <cellStyle name="Ввод  2 3" xfId="470"/>
    <cellStyle name="Ввод  3" xfId="61"/>
    <cellStyle name="Ввод  3 2" xfId="463"/>
    <cellStyle name="Вывод 2" xfId="28"/>
    <cellStyle name="Вывод 2 2" xfId="77"/>
    <cellStyle name="Вывод 2 2 2" xfId="286"/>
    <cellStyle name="Вывод 2 2 3" xfId="462"/>
    <cellStyle name="Вывод 2 3" xfId="264"/>
    <cellStyle name="Вывод 2 4" xfId="464"/>
    <cellStyle name="Вывод 3" xfId="62"/>
    <cellStyle name="Вывод 3 2" xfId="277"/>
    <cellStyle name="Вывод 3 3" xfId="468"/>
    <cellStyle name="Вывод 4" xfId="253"/>
    <cellStyle name="Вывод 4 2" xfId="471"/>
    <cellStyle name="Вычисление 2" xfId="29"/>
    <cellStyle name="Вычисление 2 2" xfId="78"/>
    <cellStyle name="Вычисление 2 2 2" xfId="461"/>
    <cellStyle name="Вычисление 2 3" xfId="467"/>
    <cellStyle name="Вычисление 3" xfId="63"/>
    <cellStyle name="Вычисление 3 2" xfId="272"/>
    <cellStyle name="Денежный" xfId="475" builtinId="4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2 2 2" xfId="287"/>
    <cellStyle name="Итог 2 2 3" xfId="465"/>
    <cellStyle name="Итог 2 3" xfId="265"/>
    <cellStyle name="Итог 2 4" xfId="469"/>
    <cellStyle name="Итог 3" xfId="64"/>
    <cellStyle name="Итог 3 2" xfId="278"/>
    <cellStyle name="Итог 3 3" xfId="290"/>
    <cellStyle name="Итог 4" xfId="254"/>
    <cellStyle name="Итог 4 2" xfId="266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0 10" xfId="474"/>
    <cellStyle name="Обычный 10 2" xfId="276"/>
    <cellStyle name="Обычный 11" xfId="252"/>
    <cellStyle name="Обычный 11 2" xfId="455"/>
    <cellStyle name="Обычный 12" xfId="260"/>
    <cellStyle name="Обычный 12 2" xfId="49"/>
    <cellStyle name="Обычный 14" xfId="2"/>
    <cellStyle name="Обычный 2" xfId="38"/>
    <cellStyle name="Обычный 2 2" xfId="261"/>
    <cellStyle name="Обычный 2 26 2" xfId="87"/>
    <cellStyle name="Обычный 2 3" xfId="473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10 2" xfId="456"/>
    <cellStyle name="Обычный 6 11" xfId="268"/>
    <cellStyle name="Обычный 6 2" xfId="54"/>
    <cellStyle name="Обычный 6 2 10" xfId="69"/>
    <cellStyle name="Обычный 6 2 10 2" xfId="283"/>
    <cellStyle name="Обычный 6 2 11" xfId="259"/>
    <cellStyle name="Обычный 6 2 11 2" xfId="459"/>
    <cellStyle name="Обычный 6 2 12" xfId="271"/>
    <cellStyle name="Обычный 6 2 2" xfId="1"/>
    <cellStyle name="Обычный 6 2 2 10" xfId="262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2 2" xfId="315"/>
    <cellStyle name="Обычный 6 2 2 2 2 2 3" xfId="112"/>
    <cellStyle name="Обычный 6 2 2 2 2 2 3 2" xfId="316"/>
    <cellStyle name="Обычный 6 2 2 2 2 2 4" xfId="314"/>
    <cellStyle name="Обычный 6 2 2 2 2 3" xfId="113"/>
    <cellStyle name="Обычный 6 2 2 2 2 3 2" xfId="317"/>
    <cellStyle name="Обычный 6 2 2 2 2 4" xfId="114"/>
    <cellStyle name="Обычный 6 2 2 2 2 4 2" xfId="318"/>
    <cellStyle name="Обычный 6 2 2 2 2 5" xfId="310"/>
    <cellStyle name="Обычный 6 2 2 2 3" xfId="108"/>
    <cellStyle name="Обычный 6 2 2 2 3 2" xfId="115"/>
    <cellStyle name="Обычный 6 2 2 2 3 2 2" xfId="319"/>
    <cellStyle name="Обычный 6 2 2 2 3 3" xfId="116"/>
    <cellStyle name="Обычный 6 2 2 2 3 3 2" xfId="320"/>
    <cellStyle name="Обычный 6 2 2 2 3 4" xfId="312"/>
    <cellStyle name="Обычный 6 2 2 2 4" xfId="117"/>
    <cellStyle name="Обычный 6 2 2 2 4 2" xfId="321"/>
    <cellStyle name="Обычный 6 2 2 2 5" xfId="118"/>
    <cellStyle name="Обычный 6 2 2 2 5 2" xfId="322"/>
    <cellStyle name="Обычный 6 2 2 2 6" xfId="293"/>
    <cellStyle name="Обычный 6 2 2 3" xfId="101"/>
    <cellStyle name="Обычный 6 2 2 3 2" xfId="119"/>
    <cellStyle name="Обычный 6 2 2 3 2 2" xfId="120"/>
    <cellStyle name="Обычный 6 2 2 3 2 2 2" xfId="324"/>
    <cellStyle name="Обычный 6 2 2 3 2 3" xfId="121"/>
    <cellStyle name="Обычный 6 2 2 3 2 3 2" xfId="325"/>
    <cellStyle name="Обычный 6 2 2 3 2 4" xfId="323"/>
    <cellStyle name="Обычный 6 2 2 3 3" xfId="122"/>
    <cellStyle name="Обычный 6 2 2 3 3 2" xfId="326"/>
    <cellStyle name="Обычный 6 2 2 3 4" xfId="123"/>
    <cellStyle name="Обычный 6 2 2 3 4 2" xfId="327"/>
    <cellStyle name="Обычный 6 2 2 3 5" xfId="305"/>
    <cellStyle name="Обычный 6 2 2 4" xfId="94"/>
    <cellStyle name="Обычный 6 2 2 4 2" xfId="124"/>
    <cellStyle name="Обычный 6 2 2 4 2 2" xfId="125"/>
    <cellStyle name="Обычный 6 2 2 4 2 2 2" xfId="329"/>
    <cellStyle name="Обычный 6 2 2 4 2 3" xfId="126"/>
    <cellStyle name="Обычный 6 2 2 4 2 3 2" xfId="330"/>
    <cellStyle name="Обычный 6 2 2 4 2 4" xfId="328"/>
    <cellStyle name="Обычный 6 2 2 4 3" xfId="127"/>
    <cellStyle name="Обычный 6 2 2 4 3 2" xfId="331"/>
    <cellStyle name="Обычный 6 2 2 4 4" xfId="128"/>
    <cellStyle name="Обычный 6 2 2 4 4 2" xfId="332"/>
    <cellStyle name="Обычный 6 2 2 4 5" xfId="298"/>
    <cellStyle name="Обычный 6 2 2 5" xfId="129"/>
    <cellStyle name="Обычный 6 2 2 5 2" xfId="130"/>
    <cellStyle name="Обычный 6 2 2 5 2 2" xfId="334"/>
    <cellStyle name="Обычный 6 2 2 5 3" xfId="131"/>
    <cellStyle name="Обычный 6 2 2 5 3 2" xfId="335"/>
    <cellStyle name="Обычный 6 2 2 5 4" xfId="333"/>
    <cellStyle name="Обычный 6 2 2 6" xfId="132"/>
    <cellStyle name="Обычный 6 2 2 6 2" xfId="336"/>
    <cellStyle name="Обычный 6 2 2 7" xfId="133"/>
    <cellStyle name="Обычный 6 2 2 7 2" xfId="337"/>
    <cellStyle name="Обычный 6 2 2 8" xfId="134"/>
    <cellStyle name="Обычный 6 2 2 8 2" xfId="338"/>
    <cellStyle name="Обычный 6 2 2 9" xfId="70"/>
    <cellStyle name="Обычный 6 2 2 9 2" xfId="284"/>
    <cellStyle name="Обычный 6 2 3" xfId="57"/>
    <cellStyle name="Обычный 6 2 3 10" xfId="273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2 2" xfId="340"/>
    <cellStyle name="Обычный 6 2 3 2 2 2 3" xfId="137"/>
    <cellStyle name="Обычный 6 2 3 2 2 2 3 2" xfId="341"/>
    <cellStyle name="Обычный 6 2 3 2 2 2 4" xfId="339"/>
    <cellStyle name="Обычный 6 2 3 2 2 3" xfId="138"/>
    <cellStyle name="Обычный 6 2 3 2 2 3 2" xfId="342"/>
    <cellStyle name="Обычный 6 2 3 2 2 4" xfId="139"/>
    <cellStyle name="Обычный 6 2 3 2 2 4 2" xfId="343"/>
    <cellStyle name="Обычный 6 2 3 2 2 5" xfId="309"/>
    <cellStyle name="Обычный 6 2 3 2 3" xfId="107"/>
    <cellStyle name="Обычный 6 2 3 2 3 2" xfId="140"/>
    <cellStyle name="Обычный 6 2 3 2 3 2 2" xfId="344"/>
    <cellStyle name="Обычный 6 2 3 2 3 3" xfId="141"/>
    <cellStyle name="Обычный 6 2 3 2 3 3 2" xfId="345"/>
    <cellStyle name="Обычный 6 2 3 2 3 4" xfId="311"/>
    <cellStyle name="Обычный 6 2 3 2 4" xfId="142"/>
    <cellStyle name="Обычный 6 2 3 2 4 2" xfId="346"/>
    <cellStyle name="Обычный 6 2 3 2 5" xfId="143"/>
    <cellStyle name="Обычный 6 2 3 2 5 2" xfId="347"/>
    <cellStyle name="Обычный 6 2 3 2 6" xfId="292"/>
    <cellStyle name="Обычный 6 2 3 3" xfId="103"/>
    <cellStyle name="Обычный 6 2 3 3 2" xfId="144"/>
    <cellStyle name="Обычный 6 2 3 3 2 2" xfId="145"/>
    <cellStyle name="Обычный 6 2 3 3 2 2 2" xfId="349"/>
    <cellStyle name="Обычный 6 2 3 3 2 3" xfId="146"/>
    <cellStyle name="Обычный 6 2 3 3 2 3 2" xfId="350"/>
    <cellStyle name="Обычный 6 2 3 3 2 4" xfId="348"/>
    <cellStyle name="Обычный 6 2 3 3 3" xfId="147"/>
    <cellStyle name="Обычный 6 2 3 3 3 2" xfId="351"/>
    <cellStyle name="Обычный 6 2 3 3 4" xfId="148"/>
    <cellStyle name="Обычный 6 2 3 3 4 2" xfId="352"/>
    <cellStyle name="Обычный 6 2 3 3 5" xfId="307"/>
    <cellStyle name="Обычный 6 2 3 4" xfId="96"/>
    <cellStyle name="Обычный 6 2 3 4 2" xfId="149"/>
    <cellStyle name="Обычный 6 2 3 4 2 2" xfId="150"/>
    <cellStyle name="Обычный 6 2 3 4 2 2 2" xfId="354"/>
    <cellStyle name="Обычный 6 2 3 4 2 3" xfId="151"/>
    <cellStyle name="Обычный 6 2 3 4 2 3 2" xfId="355"/>
    <cellStyle name="Обычный 6 2 3 4 2 4" xfId="353"/>
    <cellStyle name="Обычный 6 2 3 4 3" xfId="152"/>
    <cellStyle name="Обычный 6 2 3 4 3 2" xfId="356"/>
    <cellStyle name="Обычный 6 2 3 4 4" xfId="153"/>
    <cellStyle name="Обычный 6 2 3 4 4 2" xfId="357"/>
    <cellStyle name="Обычный 6 2 3 4 5" xfId="300"/>
    <cellStyle name="Обычный 6 2 3 5" xfId="154"/>
    <cellStyle name="Обычный 6 2 3 5 2" xfId="155"/>
    <cellStyle name="Обычный 6 2 3 5 2 2" xfId="359"/>
    <cellStyle name="Обычный 6 2 3 5 3" xfId="156"/>
    <cellStyle name="Обычный 6 2 3 5 3 2" xfId="360"/>
    <cellStyle name="Обычный 6 2 3 5 4" xfId="358"/>
    <cellStyle name="Обычный 6 2 3 6" xfId="157"/>
    <cellStyle name="Обычный 6 2 3 6 2" xfId="361"/>
    <cellStyle name="Обычный 6 2 3 7" xfId="158"/>
    <cellStyle name="Обычный 6 2 3 7 2" xfId="362"/>
    <cellStyle name="Обычный 6 2 3 8" xfId="159"/>
    <cellStyle name="Обычный 6 2 3 8 2" xfId="363"/>
    <cellStyle name="Обычный 6 2 3 9" xfId="81"/>
    <cellStyle name="Обычный 6 2 3 9 2" xfId="289"/>
    <cellStyle name="Обычный 6 2 4" xfId="58"/>
    <cellStyle name="Обычный 6 2 4 2" xfId="160"/>
    <cellStyle name="Обычный 6 2 4 2 2" xfId="161"/>
    <cellStyle name="Обычный 6 2 4 2 2 2" xfId="365"/>
    <cellStyle name="Обычный 6 2 4 2 3" xfId="162"/>
    <cellStyle name="Обычный 6 2 4 2 3 2" xfId="366"/>
    <cellStyle name="Обычный 6 2 4 2 4" xfId="364"/>
    <cellStyle name="Обычный 6 2 4 3" xfId="163"/>
    <cellStyle name="Обычный 6 2 4 3 2" xfId="367"/>
    <cellStyle name="Обычный 6 2 4 4" xfId="164"/>
    <cellStyle name="Обычный 6 2 4 4 2" xfId="368"/>
    <cellStyle name="Обычный 6 2 4 5" xfId="100"/>
    <cellStyle name="Обычный 6 2 4 5 2" xfId="304"/>
    <cellStyle name="Обычный 6 2 4 6" xfId="274"/>
    <cellStyle name="Обычный 6 2 5" xfId="93"/>
    <cellStyle name="Обычный 6 2 5 2" xfId="165"/>
    <cellStyle name="Обычный 6 2 5 2 2" xfId="166"/>
    <cellStyle name="Обычный 6 2 5 2 2 2" xfId="370"/>
    <cellStyle name="Обычный 6 2 5 2 3" xfId="167"/>
    <cellStyle name="Обычный 6 2 5 2 3 2" xfId="371"/>
    <cellStyle name="Обычный 6 2 5 2 4" xfId="369"/>
    <cellStyle name="Обычный 6 2 5 3" xfId="168"/>
    <cellStyle name="Обычный 6 2 5 3 2" xfId="372"/>
    <cellStyle name="Обычный 6 2 5 4" xfId="169"/>
    <cellStyle name="Обычный 6 2 5 4 2" xfId="373"/>
    <cellStyle name="Обычный 6 2 5 5" xfId="297"/>
    <cellStyle name="Обычный 6 2 6" xfId="170"/>
    <cellStyle name="Обычный 6 2 6 2" xfId="171"/>
    <cellStyle name="Обычный 6 2 6 2 2" xfId="375"/>
    <cellStyle name="Обычный 6 2 6 3" xfId="172"/>
    <cellStyle name="Обычный 6 2 6 3 2" xfId="376"/>
    <cellStyle name="Обычный 6 2 6 4" xfId="374"/>
    <cellStyle name="Обычный 6 2 7" xfId="173"/>
    <cellStyle name="Обычный 6 2 7 2" xfId="377"/>
    <cellStyle name="Обычный 6 2 8" xfId="174"/>
    <cellStyle name="Обычный 6 2 8 2" xfId="378"/>
    <cellStyle name="Обычный 6 2 9" xfId="175"/>
    <cellStyle name="Обычный 6 2 9 2" xfId="379"/>
    <cellStyle name="Обычный 6 3" xfId="97"/>
    <cellStyle name="Обычный 6 3 2" xfId="176"/>
    <cellStyle name="Обычный 6 3 2 2" xfId="177"/>
    <cellStyle name="Обычный 6 3 2 2 2" xfId="381"/>
    <cellStyle name="Обычный 6 3 2 3" xfId="178"/>
    <cellStyle name="Обычный 6 3 2 3 2" xfId="382"/>
    <cellStyle name="Обычный 6 3 2 4" xfId="380"/>
    <cellStyle name="Обычный 6 3 3" xfId="179"/>
    <cellStyle name="Обычный 6 3 3 2" xfId="383"/>
    <cellStyle name="Обычный 6 3 4" xfId="180"/>
    <cellStyle name="Обычный 6 3 4 2" xfId="384"/>
    <cellStyle name="Обычный 6 3 5" xfId="301"/>
    <cellStyle name="Обычный 6 4" xfId="90"/>
    <cellStyle name="Обычный 6 4 2" xfId="181"/>
    <cellStyle name="Обычный 6 4 2 2" xfId="182"/>
    <cellStyle name="Обычный 6 4 2 2 2" xfId="386"/>
    <cellStyle name="Обычный 6 4 2 3" xfId="183"/>
    <cellStyle name="Обычный 6 4 2 3 2" xfId="387"/>
    <cellStyle name="Обычный 6 4 2 4" xfId="385"/>
    <cellStyle name="Обычный 6 4 3" xfId="184"/>
    <cellStyle name="Обычный 6 4 3 2" xfId="388"/>
    <cellStyle name="Обычный 6 4 4" xfId="185"/>
    <cellStyle name="Обычный 6 4 4 2" xfId="389"/>
    <cellStyle name="Обычный 6 4 5" xfId="294"/>
    <cellStyle name="Обычный 6 5" xfId="186"/>
    <cellStyle name="Обычный 6 5 2" xfId="187"/>
    <cellStyle name="Обычный 6 5 2 2" xfId="391"/>
    <cellStyle name="Обычный 6 5 3" xfId="188"/>
    <cellStyle name="Обычный 6 5 3 2" xfId="392"/>
    <cellStyle name="Обычный 6 5 4" xfId="390"/>
    <cellStyle name="Обычный 6 6" xfId="189"/>
    <cellStyle name="Обычный 6 6 2" xfId="393"/>
    <cellStyle name="Обычный 6 7" xfId="190"/>
    <cellStyle name="Обычный 6 7 2" xfId="394"/>
    <cellStyle name="Обычный 6 8" xfId="191"/>
    <cellStyle name="Обычный 6 8 2" xfId="395"/>
    <cellStyle name="Обычный 6 9" xfId="66"/>
    <cellStyle name="Обычный 6 9 2" xfId="280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2 2" xfId="397"/>
    <cellStyle name="Обычный 7 2 2 2 3" xfId="194"/>
    <cellStyle name="Обычный 7 2 2 2 3 2" xfId="398"/>
    <cellStyle name="Обычный 7 2 2 2 4" xfId="396"/>
    <cellStyle name="Обычный 7 2 2 3" xfId="195"/>
    <cellStyle name="Обычный 7 2 2 3 2" xfId="399"/>
    <cellStyle name="Обычный 7 2 2 4" xfId="196"/>
    <cellStyle name="Обычный 7 2 2 4 2" xfId="400"/>
    <cellStyle name="Обычный 7 2 2 5" xfId="306"/>
    <cellStyle name="Обычный 7 2 3" xfId="95"/>
    <cellStyle name="Обычный 7 2 3 2" xfId="197"/>
    <cellStyle name="Обычный 7 2 3 2 2" xfId="198"/>
    <cellStyle name="Обычный 7 2 3 2 2 2" xfId="402"/>
    <cellStyle name="Обычный 7 2 3 2 3" xfId="199"/>
    <cellStyle name="Обычный 7 2 3 2 3 2" xfId="403"/>
    <cellStyle name="Обычный 7 2 3 2 4" xfId="401"/>
    <cellStyle name="Обычный 7 2 3 3" xfId="200"/>
    <cellStyle name="Обычный 7 2 3 3 2" xfId="404"/>
    <cellStyle name="Обычный 7 2 3 4" xfId="201"/>
    <cellStyle name="Обычный 7 2 3 4 2" xfId="405"/>
    <cellStyle name="Обычный 7 2 3 5" xfId="299"/>
    <cellStyle name="Обычный 7 2 4" xfId="202"/>
    <cellStyle name="Обычный 7 2 4 2" xfId="203"/>
    <cellStyle name="Обычный 7 2 4 2 2" xfId="407"/>
    <cellStyle name="Обычный 7 2 4 3" xfId="204"/>
    <cellStyle name="Обычный 7 2 4 3 2" xfId="408"/>
    <cellStyle name="Обычный 7 2 4 4" xfId="406"/>
    <cellStyle name="Обычный 7 2 5" xfId="205"/>
    <cellStyle name="Обычный 7 2 5 2" xfId="409"/>
    <cellStyle name="Обычный 7 2 6" xfId="206"/>
    <cellStyle name="Обычный 7 2 6 2" xfId="410"/>
    <cellStyle name="Обычный 7 2 7" xfId="207"/>
    <cellStyle name="Обычный 7 2 7 2" xfId="411"/>
    <cellStyle name="Обычный 7 2 8" xfId="285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2 2" xfId="413"/>
    <cellStyle name="Обычный 9 2 2 3" xfId="210"/>
    <cellStyle name="Обычный 9 2 2 3 2" xfId="414"/>
    <cellStyle name="Обычный 9 2 2 4" xfId="211"/>
    <cellStyle name="Обычный 9 2 2 4 2" xfId="415"/>
    <cellStyle name="Обычный 9 2 2 5" xfId="412"/>
    <cellStyle name="Обычный 9 2 3" xfId="212"/>
    <cellStyle name="Обычный 9 2 3 2" xfId="416"/>
    <cellStyle name="Обычный 9 2 4" xfId="213"/>
    <cellStyle name="Обычный 9 2 4 2" xfId="417"/>
    <cellStyle name="Обычный 9 2 5" xfId="308"/>
    <cellStyle name="Обычный 9 3" xfId="109"/>
    <cellStyle name="Обычный 9 3 2" xfId="214"/>
    <cellStyle name="Обычный 9 3 2 2" xfId="418"/>
    <cellStyle name="Обычный 9 3 3" xfId="215"/>
    <cellStyle name="Обычный 9 3 3 2" xfId="419"/>
    <cellStyle name="Обычный 9 3 4" xfId="216"/>
    <cellStyle name="Обычный 9 3 4 2" xfId="420"/>
    <cellStyle name="Обычный 9 3 5" xfId="313"/>
    <cellStyle name="Обычный 9 4" xfId="217"/>
    <cellStyle name="Обычный 9 4 2" xfId="421"/>
    <cellStyle name="Обычный 9 5" xfId="218"/>
    <cellStyle name="Обычный 9 5 2" xfId="422"/>
    <cellStyle name="Обычный 9 6" xfId="291"/>
    <cellStyle name="Плохой 2" xfId="40"/>
    <cellStyle name="Пояснение 2" xfId="41"/>
    <cellStyle name="Примечание 2" xfId="42"/>
    <cellStyle name="Примечание 2 2" xfId="80"/>
    <cellStyle name="Примечание 2 2 2" xfId="288"/>
    <cellStyle name="Примечание 2 2 3" xfId="263"/>
    <cellStyle name="Примечание 2 3" xfId="267"/>
    <cellStyle name="Примечание 2 4" xfId="466"/>
    <cellStyle name="Примечание 3" xfId="65"/>
    <cellStyle name="Примечание 3 2" xfId="279"/>
    <cellStyle name="Примечание 3 3" xfId="460"/>
    <cellStyle name="Примечание 4" xfId="255"/>
    <cellStyle name="Примечание 4 2" xfId="27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10" xfId="269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2 3" xfId="424"/>
    <cellStyle name="Финансовый 2 2 2 3" xfId="221"/>
    <cellStyle name="Финансовый 2 2 2 3 2" xfId="425"/>
    <cellStyle name="Финансовый 2 2 2 4" xfId="423"/>
    <cellStyle name="Финансовый 2 2 3" xfId="222"/>
    <cellStyle name="Финансовый 2 2 3 2" xfId="426"/>
    <cellStyle name="Финансовый 2 2 4" xfId="223"/>
    <cellStyle name="Финансовый 2 2 4 2" xfId="427"/>
    <cellStyle name="Финансовый 2 2 5" xfId="302"/>
    <cellStyle name="Финансовый 2 3" xfId="91"/>
    <cellStyle name="Финансовый 2 3 2" xfId="224"/>
    <cellStyle name="Финансовый 2 3 2 2" xfId="225"/>
    <cellStyle name="Финансовый 2 3 2 2 2" xfId="429"/>
    <cellStyle name="Финансовый 2 3 2 3" xfId="226"/>
    <cellStyle name="Финансовый 2 3 2 3 2" xfId="430"/>
    <cellStyle name="Финансовый 2 3 2 4" xfId="428"/>
    <cellStyle name="Финансовый 2 3 3" xfId="227"/>
    <cellStyle name="Финансовый 2 3 3 2" xfId="431"/>
    <cellStyle name="Финансовый 2 3 4" xfId="228"/>
    <cellStyle name="Финансовый 2 3 4 2" xfId="432"/>
    <cellStyle name="Финансовый 2 3 5" xfId="295"/>
    <cellStyle name="Финансовый 2 4" xfId="229"/>
    <cellStyle name="Финансовый 2 4 2" xfId="230"/>
    <cellStyle name="Финансовый 2 4 2 2" xfId="434"/>
    <cellStyle name="Финансовый 2 4 3" xfId="231"/>
    <cellStyle name="Финансовый 2 4 3 2" xfId="435"/>
    <cellStyle name="Финансовый 2 4 4" xfId="433"/>
    <cellStyle name="Финансовый 2 5" xfId="232"/>
    <cellStyle name="Финансовый 2 5 2" xfId="436"/>
    <cellStyle name="Финансовый 2 6" xfId="233"/>
    <cellStyle name="Финансовый 2 6 2" xfId="437"/>
    <cellStyle name="Финансовый 2 7" xfId="234"/>
    <cellStyle name="Финансовый 2 7 2" xfId="438"/>
    <cellStyle name="Финансовый 2 8" xfId="67"/>
    <cellStyle name="Финансовый 2 8 2" xfId="281"/>
    <cellStyle name="Финансовый 2 9" xfId="257"/>
    <cellStyle name="Финансовый 2 9 2" xfId="457"/>
    <cellStyle name="Финансовый 3" xfId="53"/>
    <cellStyle name="Финансовый 3 10" xfId="270"/>
    <cellStyle name="Финансовый 3 2" xfId="99"/>
    <cellStyle name="Финансовый 3 2 2" xfId="235"/>
    <cellStyle name="Финансовый 3 2 2 2" xfId="236"/>
    <cellStyle name="Финансовый 3 2 2 2 2" xfId="440"/>
    <cellStyle name="Финансовый 3 2 2 3" xfId="237"/>
    <cellStyle name="Финансовый 3 2 2 3 2" xfId="441"/>
    <cellStyle name="Финансовый 3 2 2 4" xfId="439"/>
    <cellStyle name="Финансовый 3 2 3" xfId="238"/>
    <cellStyle name="Финансовый 3 2 3 2" xfId="442"/>
    <cellStyle name="Финансовый 3 2 4" xfId="239"/>
    <cellStyle name="Финансовый 3 2 4 2" xfId="443"/>
    <cellStyle name="Финансовый 3 2 5" xfId="303"/>
    <cellStyle name="Финансовый 3 3" xfId="92"/>
    <cellStyle name="Финансовый 3 3 2" xfId="240"/>
    <cellStyle name="Финансовый 3 3 2 2" xfId="241"/>
    <cellStyle name="Финансовый 3 3 2 2 2" xfId="445"/>
    <cellStyle name="Финансовый 3 3 2 3" xfId="242"/>
    <cellStyle name="Финансовый 3 3 2 3 2" xfId="446"/>
    <cellStyle name="Финансовый 3 3 2 4" xfId="444"/>
    <cellStyle name="Финансовый 3 3 3" xfId="243"/>
    <cellStyle name="Финансовый 3 3 3 2" xfId="447"/>
    <cellStyle name="Финансовый 3 3 4" xfId="244"/>
    <cellStyle name="Финансовый 3 3 4 2" xfId="448"/>
    <cellStyle name="Финансовый 3 3 5" xfId="296"/>
    <cellStyle name="Финансовый 3 4" xfId="245"/>
    <cellStyle name="Финансовый 3 4 2" xfId="246"/>
    <cellStyle name="Финансовый 3 4 2 2" xfId="450"/>
    <cellStyle name="Финансовый 3 4 3" xfId="247"/>
    <cellStyle name="Финансовый 3 4 3 2" xfId="451"/>
    <cellStyle name="Финансовый 3 4 4" xfId="449"/>
    <cellStyle name="Финансовый 3 5" xfId="248"/>
    <cellStyle name="Финансовый 3 5 2" xfId="452"/>
    <cellStyle name="Финансовый 3 6" xfId="249"/>
    <cellStyle name="Финансовый 3 6 2" xfId="453"/>
    <cellStyle name="Финансовый 3 7" xfId="250"/>
    <cellStyle name="Финансовый 3 7 2" xfId="454"/>
    <cellStyle name="Финансовый 3 8" xfId="68"/>
    <cellStyle name="Финансовый 3 8 2" xfId="282"/>
    <cellStyle name="Финансовый 3 9" xfId="258"/>
    <cellStyle name="Финансовый 3 9 2" xfId="4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265"/>
  <sheetViews>
    <sheetView showRuler="0" topLeftCell="C222" zoomScale="60" zoomScaleNormal="60" zoomScaleSheetLayoutView="55" zoomScalePageLayoutView="50" workbookViewId="0">
      <selection activeCell="N227" sqref="N227"/>
    </sheetView>
  </sheetViews>
  <sheetFormatPr defaultColWidth="9.140625" defaultRowHeight="15.75" x14ac:dyDescent="0.25"/>
  <cols>
    <col min="1" max="1" width="13.28515625" style="69" customWidth="1"/>
    <col min="2" max="2" width="63.140625" style="69" customWidth="1"/>
    <col min="3" max="3" width="19.85546875" style="112" customWidth="1"/>
    <col min="4" max="4" width="28.28515625" style="70" customWidth="1"/>
    <col min="5" max="5" width="29.42578125" style="70" customWidth="1"/>
    <col min="6" max="6" width="22.85546875" style="70" customWidth="1"/>
    <col min="7" max="7" width="26.7109375" style="70" customWidth="1"/>
    <col min="8" max="8" width="25.42578125" style="70" customWidth="1"/>
    <col min="9" max="9" width="16.42578125" style="71" customWidth="1"/>
    <col min="10" max="10" width="35.140625" style="70" customWidth="1"/>
    <col min="11" max="12" width="31.28515625" style="71" customWidth="1"/>
    <col min="13" max="13" width="31.85546875" style="71" customWidth="1"/>
    <col min="14" max="14" width="15.42578125" style="71" customWidth="1"/>
    <col min="15" max="15" width="14.42578125" style="71" customWidth="1"/>
    <col min="16" max="16" width="13.7109375" style="72" customWidth="1"/>
    <col min="17" max="17" width="19" style="72" customWidth="1"/>
    <col min="18" max="18" width="22.42578125" style="72" customWidth="1"/>
    <col min="19" max="19" width="30.140625" style="72" customWidth="1"/>
    <col min="20" max="20" width="36.85546875" style="72" customWidth="1"/>
    <col min="21" max="21" width="27.7109375" style="57" customWidth="1"/>
    <col min="22" max="16384" width="9.140625" style="57"/>
  </cols>
  <sheetData>
    <row r="1" spans="1:21" s="55" customFormat="1" x14ac:dyDescent="0.25">
      <c r="A1" s="125" t="s">
        <v>26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</row>
    <row r="2" spans="1:21" s="55" customFormat="1" x14ac:dyDescent="0.25">
      <c r="A2" s="125" t="s">
        <v>27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</row>
    <row r="3" spans="1:21" s="55" customFormat="1" x14ac:dyDescent="0.25">
      <c r="A3" s="98"/>
      <c r="B3" s="98"/>
      <c r="C3" s="107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</row>
    <row r="4" spans="1:21" s="55" customFormat="1" x14ac:dyDescent="0.25">
      <c r="A4" s="56" t="s">
        <v>143</v>
      </c>
      <c r="C4" s="108"/>
      <c r="D4" s="56"/>
      <c r="E4" s="56"/>
      <c r="F4" s="56"/>
      <c r="G4" s="56"/>
    </row>
    <row r="5" spans="1:21" s="55" customFormat="1" x14ac:dyDescent="0.25">
      <c r="A5" s="56" t="s">
        <v>430</v>
      </c>
      <c r="C5" s="108"/>
      <c r="D5" s="56"/>
      <c r="E5" s="56"/>
      <c r="F5" s="56"/>
      <c r="G5" s="56"/>
    </row>
    <row r="6" spans="1:21" s="55" customFormat="1" x14ac:dyDescent="0.25">
      <c r="C6" s="108"/>
      <c r="D6" s="56"/>
      <c r="E6" s="56"/>
      <c r="F6" s="56"/>
      <c r="G6" s="56"/>
    </row>
    <row r="7" spans="1:21" ht="29.25" customHeight="1" x14ac:dyDescent="0.25">
      <c r="A7" s="130" t="s">
        <v>19</v>
      </c>
      <c r="B7" s="130" t="s">
        <v>10</v>
      </c>
      <c r="C7" s="131" t="s">
        <v>9</v>
      </c>
      <c r="D7" s="130" t="s">
        <v>14</v>
      </c>
      <c r="E7" s="133" t="s">
        <v>17</v>
      </c>
      <c r="F7" s="128" t="s">
        <v>101</v>
      </c>
      <c r="G7" s="137" t="s">
        <v>44</v>
      </c>
      <c r="H7" s="140" t="s">
        <v>40</v>
      </c>
      <c r="I7" s="134" t="s">
        <v>8</v>
      </c>
      <c r="J7" s="135"/>
      <c r="K7" s="135"/>
      <c r="L7" s="136"/>
      <c r="M7" s="135"/>
      <c r="N7" s="127" t="s">
        <v>4</v>
      </c>
      <c r="O7" s="127"/>
      <c r="P7" s="127"/>
      <c r="Q7" s="127"/>
      <c r="R7" s="127"/>
      <c r="S7" s="127"/>
      <c r="T7" s="127"/>
      <c r="U7" s="127" t="s">
        <v>13</v>
      </c>
    </row>
    <row r="8" spans="1:21" s="59" customFormat="1" ht="92.25" customHeight="1" x14ac:dyDescent="0.25">
      <c r="A8" s="129"/>
      <c r="B8" s="129"/>
      <c r="C8" s="132"/>
      <c r="D8" s="129"/>
      <c r="E8" s="133"/>
      <c r="F8" s="129"/>
      <c r="G8" s="129"/>
      <c r="H8" s="129"/>
      <c r="I8" s="101" t="s">
        <v>2</v>
      </c>
      <c r="J8" s="101" t="s">
        <v>5</v>
      </c>
      <c r="K8" s="101" t="s">
        <v>24</v>
      </c>
      <c r="L8" s="101" t="s">
        <v>21</v>
      </c>
      <c r="M8" s="58" t="s">
        <v>64</v>
      </c>
      <c r="N8" s="100" t="s">
        <v>22</v>
      </c>
      <c r="O8" s="100" t="s">
        <v>0</v>
      </c>
      <c r="P8" s="100" t="s">
        <v>15</v>
      </c>
      <c r="Q8" s="100" t="s">
        <v>3</v>
      </c>
      <c r="R8" s="100" t="s">
        <v>7</v>
      </c>
      <c r="S8" s="100" t="s">
        <v>18</v>
      </c>
      <c r="T8" s="58" t="s">
        <v>96</v>
      </c>
      <c r="U8" s="127"/>
    </row>
    <row r="9" spans="1:21" s="47" customFormat="1" ht="15.75" customHeight="1" x14ac:dyDescent="0.25">
      <c r="A9" s="60">
        <v>1</v>
      </c>
      <c r="B9" s="60">
        <v>2</v>
      </c>
      <c r="C9" s="109">
        <v>3</v>
      </c>
      <c r="D9" s="60">
        <v>4</v>
      </c>
      <c r="E9" s="60">
        <v>5</v>
      </c>
      <c r="F9" s="60">
        <v>6</v>
      </c>
      <c r="G9" s="60">
        <v>7</v>
      </c>
      <c r="H9" s="60">
        <v>8</v>
      </c>
      <c r="I9" s="60">
        <v>9</v>
      </c>
      <c r="J9" s="60">
        <v>10</v>
      </c>
      <c r="K9" s="60">
        <v>11</v>
      </c>
      <c r="L9" s="60">
        <v>12</v>
      </c>
      <c r="M9" s="60">
        <v>13</v>
      </c>
      <c r="N9" s="60">
        <v>14</v>
      </c>
      <c r="O9" s="60">
        <v>15</v>
      </c>
      <c r="P9" s="60">
        <v>16</v>
      </c>
      <c r="Q9" s="60">
        <v>17</v>
      </c>
      <c r="R9" s="60">
        <v>18</v>
      </c>
      <c r="S9" s="60">
        <v>19</v>
      </c>
      <c r="T9" s="60">
        <v>20</v>
      </c>
      <c r="U9" s="60">
        <v>21</v>
      </c>
    </row>
    <row r="10" spans="1:21" s="47" customFormat="1" ht="88.5" customHeight="1" x14ac:dyDescent="0.25">
      <c r="A10" s="50" t="s">
        <v>253</v>
      </c>
      <c r="B10" s="50" t="s">
        <v>420</v>
      </c>
      <c r="C10" s="113" t="s">
        <v>421</v>
      </c>
      <c r="D10" s="48" t="s">
        <v>158</v>
      </c>
      <c r="E10" s="50" t="s">
        <v>422</v>
      </c>
      <c r="F10" s="52" t="s">
        <v>6</v>
      </c>
      <c r="G10" s="50" t="s">
        <v>145</v>
      </c>
      <c r="H10" s="79">
        <v>2025</v>
      </c>
      <c r="I10" s="50" t="s">
        <v>269</v>
      </c>
      <c r="J10" s="50" t="s">
        <v>180</v>
      </c>
      <c r="K10" s="52" t="s">
        <v>146</v>
      </c>
      <c r="L10" s="50" t="s">
        <v>187</v>
      </c>
      <c r="M10" s="101" t="s">
        <v>189</v>
      </c>
      <c r="N10" s="50" t="s">
        <v>138</v>
      </c>
      <c r="O10" s="50" t="s">
        <v>138</v>
      </c>
      <c r="P10" s="52" t="s">
        <v>149</v>
      </c>
      <c r="Q10" s="101" t="s">
        <v>247</v>
      </c>
      <c r="R10" s="101">
        <v>425.5</v>
      </c>
      <c r="S10" s="101">
        <v>1</v>
      </c>
      <c r="T10" s="61">
        <f t="shared" ref="T10" si="0">N10*O10*R10*S10</f>
        <v>425.5</v>
      </c>
      <c r="U10" s="52" t="s">
        <v>6</v>
      </c>
    </row>
    <row r="11" spans="1:21" s="47" customFormat="1" ht="88.5" customHeight="1" x14ac:dyDescent="0.25">
      <c r="A11" s="50" t="s">
        <v>253</v>
      </c>
      <c r="B11" s="50" t="s">
        <v>420</v>
      </c>
      <c r="C11" s="113" t="s">
        <v>421</v>
      </c>
      <c r="D11" s="97" t="s">
        <v>425</v>
      </c>
      <c r="E11" s="50" t="s">
        <v>422</v>
      </c>
      <c r="F11" s="52" t="s">
        <v>6</v>
      </c>
      <c r="G11" s="50" t="s">
        <v>145</v>
      </c>
      <c r="H11" s="79">
        <v>2025</v>
      </c>
      <c r="I11" s="50" t="s">
        <v>269</v>
      </c>
      <c r="J11" s="50" t="s">
        <v>423</v>
      </c>
      <c r="K11" s="52" t="s">
        <v>146</v>
      </c>
      <c r="L11" s="50" t="s">
        <v>187</v>
      </c>
      <c r="M11" s="101" t="s">
        <v>189</v>
      </c>
      <c r="N11" s="50" t="s">
        <v>138</v>
      </c>
      <c r="O11" s="50" t="s">
        <v>138</v>
      </c>
      <c r="P11" s="52" t="s">
        <v>426</v>
      </c>
      <c r="Q11" s="101" t="s">
        <v>427</v>
      </c>
      <c r="R11" s="101">
        <v>120.77</v>
      </c>
      <c r="S11" s="101">
        <v>1.96</v>
      </c>
      <c r="T11" s="61">
        <f t="shared" ref="T11:T13" si="1">N11*O11*R11*S11</f>
        <v>236.70919999999998</v>
      </c>
      <c r="U11" s="52" t="s">
        <v>6</v>
      </c>
    </row>
    <row r="12" spans="1:21" s="47" customFormat="1" ht="88.5" customHeight="1" x14ac:dyDescent="0.25">
      <c r="A12" s="50" t="s">
        <v>253</v>
      </c>
      <c r="B12" s="50" t="s">
        <v>420</v>
      </c>
      <c r="C12" s="113" t="s">
        <v>421</v>
      </c>
      <c r="D12" s="97" t="s">
        <v>425</v>
      </c>
      <c r="E12" s="50" t="s">
        <v>422</v>
      </c>
      <c r="F12" s="52" t="s">
        <v>6</v>
      </c>
      <c r="G12" s="50" t="s">
        <v>145</v>
      </c>
      <c r="H12" s="79">
        <v>2025</v>
      </c>
      <c r="I12" s="50" t="s">
        <v>269</v>
      </c>
      <c r="J12" s="50" t="s">
        <v>424</v>
      </c>
      <c r="K12" s="52" t="s">
        <v>146</v>
      </c>
      <c r="L12" s="50" t="s">
        <v>187</v>
      </c>
      <c r="M12" s="101" t="s">
        <v>189</v>
      </c>
      <c r="N12" s="50" t="s">
        <v>138</v>
      </c>
      <c r="O12" s="50" t="s">
        <v>300</v>
      </c>
      <c r="P12" s="52" t="s">
        <v>293</v>
      </c>
      <c r="Q12" s="101" t="s">
        <v>299</v>
      </c>
      <c r="R12" s="101">
        <v>1058.83</v>
      </c>
      <c r="S12" s="101">
        <v>1.76</v>
      </c>
      <c r="T12" s="61">
        <f t="shared" si="1"/>
        <v>3727.0816</v>
      </c>
      <c r="U12" s="52" t="s">
        <v>6</v>
      </c>
    </row>
    <row r="13" spans="1:21" s="47" customFormat="1" ht="88.5" customHeight="1" x14ac:dyDescent="0.25">
      <c r="A13" s="50" t="s">
        <v>253</v>
      </c>
      <c r="B13" s="50" t="s">
        <v>420</v>
      </c>
      <c r="C13" s="113" t="s">
        <v>421</v>
      </c>
      <c r="D13" s="48" t="s">
        <v>158</v>
      </c>
      <c r="E13" s="50" t="s">
        <v>422</v>
      </c>
      <c r="F13" s="52" t="s">
        <v>6</v>
      </c>
      <c r="G13" s="50" t="s">
        <v>145</v>
      </c>
      <c r="H13" s="79">
        <v>2025</v>
      </c>
      <c r="I13" s="50" t="s">
        <v>269</v>
      </c>
      <c r="J13" s="50" t="s">
        <v>180</v>
      </c>
      <c r="K13" s="52" t="s">
        <v>146</v>
      </c>
      <c r="L13" s="50" t="s">
        <v>187</v>
      </c>
      <c r="M13" s="101" t="s">
        <v>189</v>
      </c>
      <c r="N13" s="50" t="s">
        <v>138</v>
      </c>
      <c r="O13" s="101">
        <v>1</v>
      </c>
      <c r="P13" s="52" t="s">
        <v>149</v>
      </c>
      <c r="Q13" s="101" t="s">
        <v>203</v>
      </c>
      <c r="R13" s="101">
        <v>56.73</v>
      </c>
      <c r="S13" s="101">
        <v>1</v>
      </c>
      <c r="T13" s="61">
        <f t="shared" si="1"/>
        <v>56.73</v>
      </c>
      <c r="U13" s="52" t="s">
        <v>6</v>
      </c>
    </row>
    <row r="14" spans="1:21" s="47" customFormat="1" ht="88.5" customHeight="1" x14ac:dyDescent="0.25">
      <c r="A14" s="50" t="s">
        <v>253</v>
      </c>
      <c r="B14" s="50" t="s">
        <v>420</v>
      </c>
      <c r="C14" s="113" t="s">
        <v>421</v>
      </c>
      <c r="D14" s="97" t="s">
        <v>425</v>
      </c>
      <c r="E14" s="50" t="s">
        <v>422</v>
      </c>
      <c r="F14" s="52" t="s">
        <v>6</v>
      </c>
      <c r="G14" s="50" t="s">
        <v>145</v>
      </c>
      <c r="H14" s="79">
        <v>2025</v>
      </c>
      <c r="I14" s="50" t="s">
        <v>269</v>
      </c>
      <c r="J14" s="50" t="s">
        <v>428</v>
      </c>
      <c r="K14" s="52" t="s">
        <v>146</v>
      </c>
      <c r="L14" s="50" t="s">
        <v>187</v>
      </c>
      <c r="M14" s="101" t="s">
        <v>189</v>
      </c>
      <c r="N14" s="50" t="s">
        <v>138</v>
      </c>
      <c r="O14" s="50" t="s">
        <v>250</v>
      </c>
      <c r="P14" s="52" t="s">
        <v>152</v>
      </c>
      <c r="Q14" s="101" t="s">
        <v>429</v>
      </c>
      <c r="R14" s="101">
        <v>85.79</v>
      </c>
      <c r="S14" s="101">
        <v>1.73</v>
      </c>
      <c r="T14" s="61">
        <f t="shared" ref="T14" si="2">N14*O14*R14*S14</f>
        <v>593.66680000000008</v>
      </c>
      <c r="U14" s="52" t="s">
        <v>6</v>
      </c>
    </row>
    <row r="15" spans="1:21" s="47" customFormat="1" ht="88.5" customHeight="1" x14ac:dyDescent="0.25">
      <c r="A15" s="50" t="s">
        <v>253</v>
      </c>
      <c r="B15" s="50" t="s">
        <v>420</v>
      </c>
      <c r="C15" s="113" t="s">
        <v>421</v>
      </c>
      <c r="D15" s="51" t="s">
        <v>23</v>
      </c>
      <c r="E15" s="52" t="s">
        <v>6</v>
      </c>
      <c r="F15" s="52" t="s">
        <v>6</v>
      </c>
      <c r="G15" s="52" t="s">
        <v>6</v>
      </c>
      <c r="H15" s="52" t="s">
        <v>6</v>
      </c>
      <c r="I15" s="52" t="s">
        <v>6</v>
      </c>
      <c r="J15" s="52" t="s">
        <v>6</v>
      </c>
      <c r="K15" s="52" t="s">
        <v>6</v>
      </c>
      <c r="L15" s="52" t="s">
        <v>6</v>
      </c>
      <c r="M15" s="52" t="s">
        <v>6</v>
      </c>
      <c r="N15" s="52" t="s">
        <v>6</v>
      </c>
      <c r="O15" s="52" t="s">
        <v>6</v>
      </c>
      <c r="P15" s="52" t="s">
        <v>6</v>
      </c>
      <c r="Q15" s="52" t="s">
        <v>6</v>
      </c>
      <c r="R15" s="52" t="s">
        <v>6</v>
      </c>
      <c r="S15" s="52" t="s">
        <v>6</v>
      </c>
      <c r="T15" s="62">
        <f>T10+T11+T12+T13+T14</f>
        <v>5039.6875999999993</v>
      </c>
      <c r="U15" s="52" t="s">
        <v>6</v>
      </c>
    </row>
    <row r="16" spans="1:21" s="47" customFormat="1" ht="88.5" customHeight="1" x14ac:dyDescent="0.25">
      <c r="A16" s="50" t="s">
        <v>395</v>
      </c>
      <c r="B16" s="50" t="s">
        <v>409</v>
      </c>
      <c r="C16" s="113" t="s">
        <v>410</v>
      </c>
      <c r="D16" s="101" t="s">
        <v>158</v>
      </c>
      <c r="E16" s="50" t="s">
        <v>405</v>
      </c>
      <c r="F16" s="52" t="s">
        <v>6</v>
      </c>
      <c r="G16" s="50" t="s">
        <v>145</v>
      </c>
      <c r="H16" s="79">
        <v>2025</v>
      </c>
      <c r="I16" s="50" t="s">
        <v>153</v>
      </c>
      <c r="J16" s="50" t="s">
        <v>180</v>
      </c>
      <c r="K16" s="52" t="s">
        <v>146</v>
      </c>
      <c r="L16" s="50" t="s">
        <v>187</v>
      </c>
      <c r="M16" s="101" t="s">
        <v>189</v>
      </c>
      <c r="N16" s="50" t="s">
        <v>138</v>
      </c>
      <c r="O16" s="50" t="s">
        <v>138</v>
      </c>
      <c r="P16" s="52" t="s">
        <v>149</v>
      </c>
      <c r="Q16" s="101" t="s">
        <v>412</v>
      </c>
      <c r="R16" s="101">
        <v>709.11</v>
      </c>
      <c r="S16" s="101">
        <v>1</v>
      </c>
      <c r="T16" s="61">
        <f t="shared" ref="T16" si="3">N16*O16*R16*S16</f>
        <v>709.11</v>
      </c>
      <c r="U16" s="52" t="s">
        <v>6</v>
      </c>
    </row>
    <row r="17" spans="1:21" s="47" customFormat="1" ht="88.5" customHeight="1" x14ac:dyDescent="0.25">
      <c r="A17" s="50" t="s">
        <v>395</v>
      </c>
      <c r="B17" s="50" t="s">
        <v>409</v>
      </c>
      <c r="C17" s="113" t="s">
        <v>410</v>
      </c>
      <c r="D17" s="97" t="s">
        <v>178</v>
      </c>
      <c r="E17" s="50" t="s">
        <v>405</v>
      </c>
      <c r="F17" s="52" t="s">
        <v>6</v>
      </c>
      <c r="G17" s="50" t="s">
        <v>145</v>
      </c>
      <c r="H17" s="79">
        <v>2025</v>
      </c>
      <c r="I17" s="50" t="s">
        <v>153</v>
      </c>
      <c r="J17" s="50" t="s">
        <v>411</v>
      </c>
      <c r="K17" s="52" t="s">
        <v>146</v>
      </c>
      <c r="L17" s="50" t="s">
        <v>187</v>
      </c>
      <c r="M17" s="101" t="s">
        <v>189</v>
      </c>
      <c r="N17" s="50" t="s">
        <v>138</v>
      </c>
      <c r="O17" s="50" t="s">
        <v>300</v>
      </c>
      <c r="P17" s="52" t="s">
        <v>293</v>
      </c>
      <c r="Q17" s="101" t="s">
        <v>413</v>
      </c>
      <c r="R17" s="101">
        <v>1495.46</v>
      </c>
      <c r="S17" s="101">
        <v>1.51</v>
      </c>
      <c r="T17" s="61">
        <f t="shared" ref="T17:T18" si="4">N17*O17*R17*S17</f>
        <v>4516.2892000000002</v>
      </c>
      <c r="U17" s="52" t="s">
        <v>6</v>
      </c>
    </row>
    <row r="18" spans="1:21" s="47" customFormat="1" ht="88.5" customHeight="1" x14ac:dyDescent="0.25">
      <c r="A18" s="50" t="s">
        <v>395</v>
      </c>
      <c r="B18" s="50" t="s">
        <v>409</v>
      </c>
      <c r="C18" s="113" t="s">
        <v>410</v>
      </c>
      <c r="D18" s="97" t="s">
        <v>178</v>
      </c>
      <c r="E18" s="50" t="s">
        <v>405</v>
      </c>
      <c r="F18" s="52" t="s">
        <v>6</v>
      </c>
      <c r="G18" s="50" t="s">
        <v>145</v>
      </c>
      <c r="H18" s="79">
        <v>2025</v>
      </c>
      <c r="I18" s="50" t="s">
        <v>153</v>
      </c>
      <c r="J18" s="50" t="s">
        <v>411</v>
      </c>
      <c r="K18" s="52" t="s">
        <v>146</v>
      </c>
      <c r="L18" s="50" t="s">
        <v>187</v>
      </c>
      <c r="M18" s="101" t="s">
        <v>189</v>
      </c>
      <c r="N18" s="50" t="s">
        <v>138</v>
      </c>
      <c r="O18" s="50" t="s">
        <v>300</v>
      </c>
      <c r="P18" s="52" t="s">
        <v>152</v>
      </c>
      <c r="Q18" s="101" t="s">
        <v>414</v>
      </c>
      <c r="R18" s="101">
        <v>2441.1</v>
      </c>
      <c r="S18" s="101">
        <v>1.51</v>
      </c>
      <c r="T18" s="61">
        <f t="shared" si="4"/>
        <v>7372.1219999999994</v>
      </c>
      <c r="U18" s="52" t="s">
        <v>6</v>
      </c>
    </row>
    <row r="19" spans="1:21" s="47" customFormat="1" ht="88.5" customHeight="1" x14ac:dyDescent="0.25">
      <c r="A19" s="50" t="s">
        <v>395</v>
      </c>
      <c r="B19" s="50" t="s">
        <v>409</v>
      </c>
      <c r="C19" s="113" t="s">
        <v>410</v>
      </c>
      <c r="D19" s="51" t="s">
        <v>23</v>
      </c>
      <c r="E19" s="52" t="s">
        <v>6</v>
      </c>
      <c r="F19" s="52" t="s">
        <v>6</v>
      </c>
      <c r="G19" s="52" t="s">
        <v>6</v>
      </c>
      <c r="H19" s="52" t="s">
        <v>6</v>
      </c>
      <c r="I19" s="52" t="s">
        <v>6</v>
      </c>
      <c r="J19" s="52" t="s">
        <v>6</v>
      </c>
      <c r="K19" s="52" t="s">
        <v>6</v>
      </c>
      <c r="L19" s="52" t="s">
        <v>6</v>
      </c>
      <c r="M19" s="52" t="s">
        <v>6</v>
      </c>
      <c r="N19" s="52" t="s">
        <v>6</v>
      </c>
      <c r="O19" s="52" t="s">
        <v>6</v>
      </c>
      <c r="P19" s="52" t="s">
        <v>6</v>
      </c>
      <c r="Q19" s="52" t="s">
        <v>6</v>
      </c>
      <c r="R19" s="52" t="s">
        <v>6</v>
      </c>
      <c r="S19" s="52" t="s">
        <v>6</v>
      </c>
      <c r="T19" s="62">
        <f>T16+T17+T18</f>
        <v>12597.521199999999</v>
      </c>
      <c r="U19" s="52" t="s">
        <v>6</v>
      </c>
    </row>
    <row r="20" spans="1:21" s="47" customFormat="1" ht="72.75" customHeight="1" x14ac:dyDescent="0.25">
      <c r="A20" s="50" t="s">
        <v>395</v>
      </c>
      <c r="B20" s="50" t="s">
        <v>407</v>
      </c>
      <c r="C20" s="113" t="s">
        <v>408</v>
      </c>
      <c r="D20" s="101" t="s">
        <v>182</v>
      </c>
      <c r="E20" s="50" t="s">
        <v>415</v>
      </c>
      <c r="F20" s="52" t="s">
        <v>6</v>
      </c>
      <c r="G20" s="50" t="s">
        <v>145</v>
      </c>
      <c r="H20" s="79">
        <v>2025</v>
      </c>
      <c r="I20" s="50" t="s">
        <v>153</v>
      </c>
      <c r="J20" s="50" t="s">
        <v>180</v>
      </c>
      <c r="K20" s="52" t="s">
        <v>146</v>
      </c>
      <c r="L20" s="50" t="s">
        <v>187</v>
      </c>
      <c r="M20" s="101" t="s">
        <v>189</v>
      </c>
      <c r="N20" s="50" t="s">
        <v>138</v>
      </c>
      <c r="O20" s="50" t="s">
        <v>138</v>
      </c>
      <c r="P20" s="52" t="s">
        <v>149</v>
      </c>
      <c r="Q20" s="101" t="s">
        <v>247</v>
      </c>
      <c r="R20" s="101">
        <v>425.5</v>
      </c>
      <c r="S20" s="101">
        <v>1</v>
      </c>
      <c r="T20" s="61">
        <f t="shared" ref="T20" si="5">N20*O20*R20*S20</f>
        <v>425.5</v>
      </c>
      <c r="U20" s="52" t="s">
        <v>6</v>
      </c>
    </row>
    <row r="21" spans="1:21" s="47" customFormat="1" ht="72.75" customHeight="1" x14ac:dyDescent="0.25">
      <c r="A21" s="50" t="s">
        <v>395</v>
      </c>
      <c r="B21" s="50" t="s">
        <v>407</v>
      </c>
      <c r="C21" s="113" t="s">
        <v>408</v>
      </c>
      <c r="D21" s="46" t="s">
        <v>338</v>
      </c>
      <c r="E21" s="50" t="s">
        <v>415</v>
      </c>
      <c r="F21" s="52" t="s">
        <v>6</v>
      </c>
      <c r="G21" s="50" t="s">
        <v>145</v>
      </c>
      <c r="H21" s="79">
        <v>2025</v>
      </c>
      <c r="I21" s="50" t="s">
        <v>153</v>
      </c>
      <c r="J21" s="50" t="s">
        <v>416</v>
      </c>
      <c r="K21" s="52" t="s">
        <v>146</v>
      </c>
      <c r="L21" s="50" t="s">
        <v>187</v>
      </c>
      <c r="M21" s="101" t="s">
        <v>189</v>
      </c>
      <c r="N21" s="50" t="s">
        <v>138</v>
      </c>
      <c r="O21" s="50" t="s">
        <v>419</v>
      </c>
      <c r="P21" s="52" t="s">
        <v>179</v>
      </c>
      <c r="Q21" s="101" t="s">
        <v>368</v>
      </c>
      <c r="R21" s="101">
        <v>1929.53</v>
      </c>
      <c r="S21" s="101">
        <v>1.43</v>
      </c>
      <c r="T21" s="61">
        <f t="shared" ref="T21:T23" si="6">N21*O21*R21*S21</f>
        <v>2372.9359939999999</v>
      </c>
      <c r="U21" s="52" t="s">
        <v>6</v>
      </c>
    </row>
    <row r="22" spans="1:21" s="47" customFormat="1" ht="72.75" customHeight="1" x14ac:dyDescent="0.25">
      <c r="A22" s="50" t="s">
        <v>395</v>
      </c>
      <c r="B22" s="50" t="s">
        <v>407</v>
      </c>
      <c r="C22" s="113" t="s">
        <v>408</v>
      </c>
      <c r="D22" s="46" t="s">
        <v>338</v>
      </c>
      <c r="E22" s="50" t="s">
        <v>415</v>
      </c>
      <c r="F22" s="52" t="s">
        <v>6</v>
      </c>
      <c r="G22" s="50" t="s">
        <v>145</v>
      </c>
      <c r="H22" s="79">
        <v>2025</v>
      </c>
      <c r="I22" s="50" t="s">
        <v>153</v>
      </c>
      <c r="J22" s="50" t="s">
        <v>417</v>
      </c>
      <c r="K22" s="52" t="s">
        <v>146</v>
      </c>
      <c r="L22" s="50" t="s">
        <v>187</v>
      </c>
      <c r="M22" s="101" t="s">
        <v>189</v>
      </c>
      <c r="N22" s="50" t="s">
        <v>138</v>
      </c>
      <c r="O22" s="50" t="s">
        <v>419</v>
      </c>
      <c r="P22" s="52" t="s">
        <v>179</v>
      </c>
      <c r="Q22" s="101" t="s">
        <v>369</v>
      </c>
      <c r="R22" s="101">
        <v>1262.83</v>
      </c>
      <c r="S22" s="101">
        <v>1.02</v>
      </c>
      <c r="T22" s="61">
        <f t="shared" si="6"/>
        <v>1107.7544759999998</v>
      </c>
      <c r="U22" s="52" t="s">
        <v>6</v>
      </c>
    </row>
    <row r="23" spans="1:21" s="47" customFormat="1" ht="72.75" customHeight="1" x14ac:dyDescent="0.25">
      <c r="A23" s="50" t="s">
        <v>395</v>
      </c>
      <c r="B23" s="50" t="s">
        <v>407</v>
      </c>
      <c r="C23" s="113" t="s">
        <v>408</v>
      </c>
      <c r="D23" s="46" t="s">
        <v>338</v>
      </c>
      <c r="E23" s="50" t="s">
        <v>415</v>
      </c>
      <c r="F23" s="52" t="s">
        <v>6</v>
      </c>
      <c r="G23" s="50" t="s">
        <v>145</v>
      </c>
      <c r="H23" s="79">
        <v>2025</v>
      </c>
      <c r="I23" s="50" t="s">
        <v>153</v>
      </c>
      <c r="J23" s="50" t="s">
        <v>418</v>
      </c>
      <c r="K23" s="52" t="s">
        <v>146</v>
      </c>
      <c r="L23" s="50" t="s">
        <v>187</v>
      </c>
      <c r="M23" s="101" t="s">
        <v>189</v>
      </c>
      <c r="N23" s="50" t="s">
        <v>138</v>
      </c>
      <c r="O23" s="50" t="s">
        <v>419</v>
      </c>
      <c r="P23" s="52" t="s">
        <v>179</v>
      </c>
      <c r="Q23" s="101" t="s">
        <v>222</v>
      </c>
      <c r="R23" s="101">
        <v>1529.52</v>
      </c>
      <c r="S23" s="101">
        <v>1.04</v>
      </c>
      <c r="T23" s="61">
        <f t="shared" si="6"/>
        <v>1368.002688</v>
      </c>
      <c r="U23" s="52" t="s">
        <v>6</v>
      </c>
    </row>
    <row r="24" spans="1:21" s="47" customFormat="1" ht="72.75" customHeight="1" x14ac:dyDescent="0.25">
      <c r="A24" s="50" t="s">
        <v>395</v>
      </c>
      <c r="B24" s="50" t="s">
        <v>407</v>
      </c>
      <c r="C24" s="113" t="s">
        <v>408</v>
      </c>
      <c r="D24" s="51" t="s">
        <v>23</v>
      </c>
      <c r="E24" s="52" t="s">
        <v>6</v>
      </c>
      <c r="F24" s="52" t="s">
        <v>6</v>
      </c>
      <c r="G24" s="52" t="s">
        <v>6</v>
      </c>
      <c r="H24" s="52" t="s">
        <v>6</v>
      </c>
      <c r="I24" s="52" t="s">
        <v>6</v>
      </c>
      <c r="J24" s="52" t="s">
        <v>6</v>
      </c>
      <c r="K24" s="52" t="s">
        <v>6</v>
      </c>
      <c r="L24" s="52" t="s">
        <v>6</v>
      </c>
      <c r="M24" s="52" t="s">
        <v>6</v>
      </c>
      <c r="N24" s="52" t="s">
        <v>6</v>
      </c>
      <c r="O24" s="52" t="s">
        <v>6</v>
      </c>
      <c r="P24" s="52" t="s">
        <v>6</v>
      </c>
      <c r="Q24" s="52" t="s">
        <v>6</v>
      </c>
      <c r="R24" s="52" t="s">
        <v>6</v>
      </c>
      <c r="S24" s="52" t="s">
        <v>6</v>
      </c>
      <c r="T24" s="62">
        <f>T20+T21+T22+T23</f>
        <v>5274.193158</v>
      </c>
      <c r="U24" s="52" t="s">
        <v>6</v>
      </c>
    </row>
    <row r="25" spans="1:21" s="47" customFormat="1" ht="88.5" customHeight="1" x14ac:dyDescent="0.25">
      <c r="A25" s="50" t="s">
        <v>395</v>
      </c>
      <c r="B25" s="50" t="s">
        <v>403</v>
      </c>
      <c r="C25" s="113" t="s">
        <v>404</v>
      </c>
      <c r="D25" s="101" t="s">
        <v>158</v>
      </c>
      <c r="E25" s="50" t="s">
        <v>405</v>
      </c>
      <c r="F25" s="52" t="s">
        <v>6</v>
      </c>
      <c r="G25" s="50" t="s">
        <v>145</v>
      </c>
      <c r="H25" s="79">
        <v>2025</v>
      </c>
      <c r="I25" s="50" t="s">
        <v>153</v>
      </c>
      <c r="J25" s="50" t="s">
        <v>180</v>
      </c>
      <c r="K25" s="52" t="s">
        <v>146</v>
      </c>
      <c r="L25" s="50" t="s">
        <v>187</v>
      </c>
      <c r="M25" s="101" t="s">
        <v>189</v>
      </c>
      <c r="N25" s="50" t="s">
        <v>138</v>
      </c>
      <c r="O25" s="50" t="s">
        <v>138</v>
      </c>
      <c r="P25" s="52" t="s">
        <v>149</v>
      </c>
      <c r="Q25" s="101" t="s">
        <v>247</v>
      </c>
      <c r="R25" s="101">
        <v>425.5</v>
      </c>
      <c r="S25" s="101">
        <v>1</v>
      </c>
      <c r="T25" s="61">
        <f t="shared" ref="T25:T26" si="7">N25*O25*R25*S25</f>
        <v>425.5</v>
      </c>
      <c r="U25" s="52" t="s">
        <v>6</v>
      </c>
    </row>
    <row r="26" spans="1:21" s="47" customFormat="1" ht="88.5" customHeight="1" x14ac:dyDescent="0.25">
      <c r="A26" s="50" t="s">
        <v>395</v>
      </c>
      <c r="B26" s="50" t="s">
        <v>403</v>
      </c>
      <c r="C26" s="113" t="s">
        <v>404</v>
      </c>
      <c r="D26" s="97" t="s">
        <v>178</v>
      </c>
      <c r="E26" s="50" t="s">
        <v>405</v>
      </c>
      <c r="F26" s="52" t="s">
        <v>6</v>
      </c>
      <c r="G26" s="50" t="s">
        <v>145</v>
      </c>
      <c r="H26" s="79">
        <v>2025</v>
      </c>
      <c r="I26" s="50" t="s">
        <v>153</v>
      </c>
      <c r="J26" s="50" t="s">
        <v>399</v>
      </c>
      <c r="K26" s="52" t="s">
        <v>146</v>
      </c>
      <c r="L26" s="50" t="s">
        <v>187</v>
      </c>
      <c r="M26" s="101" t="s">
        <v>189</v>
      </c>
      <c r="N26" s="50" t="s">
        <v>138</v>
      </c>
      <c r="O26" s="50" t="s">
        <v>138</v>
      </c>
      <c r="P26" s="52" t="s">
        <v>152</v>
      </c>
      <c r="Q26" s="101" t="s">
        <v>406</v>
      </c>
      <c r="R26" s="101">
        <v>1786.74</v>
      </c>
      <c r="S26" s="101">
        <v>1.45</v>
      </c>
      <c r="T26" s="61">
        <f t="shared" si="7"/>
        <v>2590.7730000000001</v>
      </c>
      <c r="U26" s="52" t="s">
        <v>6</v>
      </c>
    </row>
    <row r="27" spans="1:21" s="47" customFormat="1" ht="88.5" customHeight="1" x14ac:dyDescent="0.25">
      <c r="A27" s="50" t="s">
        <v>395</v>
      </c>
      <c r="B27" s="50" t="s">
        <v>403</v>
      </c>
      <c r="C27" s="113" t="s">
        <v>404</v>
      </c>
      <c r="D27" s="51" t="s">
        <v>23</v>
      </c>
      <c r="E27" s="52" t="s">
        <v>6</v>
      </c>
      <c r="F27" s="52" t="s">
        <v>6</v>
      </c>
      <c r="G27" s="52" t="s">
        <v>6</v>
      </c>
      <c r="H27" s="52" t="s">
        <v>6</v>
      </c>
      <c r="I27" s="52" t="s">
        <v>6</v>
      </c>
      <c r="J27" s="52" t="s">
        <v>6</v>
      </c>
      <c r="K27" s="52" t="s">
        <v>6</v>
      </c>
      <c r="L27" s="52" t="s">
        <v>6</v>
      </c>
      <c r="M27" s="52" t="s">
        <v>6</v>
      </c>
      <c r="N27" s="52" t="s">
        <v>6</v>
      </c>
      <c r="O27" s="52" t="s">
        <v>6</v>
      </c>
      <c r="P27" s="52" t="s">
        <v>6</v>
      </c>
      <c r="Q27" s="52" t="s">
        <v>6</v>
      </c>
      <c r="R27" s="52" t="s">
        <v>6</v>
      </c>
      <c r="S27" s="52" t="s">
        <v>6</v>
      </c>
      <c r="T27" s="62">
        <f>T25+T26</f>
        <v>3016.2730000000001</v>
      </c>
      <c r="U27" s="52" t="s">
        <v>6</v>
      </c>
    </row>
    <row r="28" spans="1:21" s="47" customFormat="1" ht="85.5" customHeight="1" x14ac:dyDescent="0.25">
      <c r="A28" s="50" t="s">
        <v>395</v>
      </c>
      <c r="B28" s="50" t="s">
        <v>401</v>
      </c>
      <c r="C28" s="113" t="s">
        <v>402</v>
      </c>
      <c r="D28" s="101" t="s">
        <v>158</v>
      </c>
      <c r="E28" s="50" t="s">
        <v>400</v>
      </c>
      <c r="F28" s="52" t="s">
        <v>6</v>
      </c>
      <c r="G28" s="50" t="s">
        <v>145</v>
      </c>
      <c r="H28" s="79">
        <v>2025</v>
      </c>
      <c r="I28" s="50" t="s">
        <v>153</v>
      </c>
      <c r="J28" s="50" t="s">
        <v>180</v>
      </c>
      <c r="K28" s="52" t="s">
        <v>146</v>
      </c>
      <c r="L28" s="50" t="s">
        <v>187</v>
      </c>
      <c r="M28" s="101" t="s">
        <v>189</v>
      </c>
      <c r="N28" s="50" t="s">
        <v>138</v>
      </c>
      <c r="O28" s="50" t="s">
        <v>138</v>
      </c>
      <c r="P28" s="52" t="s">
        <v>149</v>
      </c>
      <c r="Q28" s="101" t="s">
        <v>247</v>
      </c>
      <c r="R28" s="101">
        <v>425.5</v>
      </c>
      <c r="S28" s="101">
        <v>1</v>
      </c>
      <c r="T28" s="61">
        <f t="shared" ref="T28:T29" si="8">N28*O28*R28*S28</f>
        <v>425.5</v>
      </c>
      <c r="U28" s="52" t="s">
        <v>6</v>
      </c>
    </row>
    <row r="29" spans="1:21" s="47" customFormat="1" ht="85.5" customHeight="1" x14ac:dyDescent="0.25">
      <c r="A29" s="50" t="s">
        <v>395</v>
      </c>
      <c r="B29" s="50" t="s">
        <v>401</v>
      </c>
      <c r="C29" s="113" t="s">
        <v>402</v>
      </c>
      <c r="D29" s="97" t="s">
        <v>178</v>
      </c>
      <c r="E29" s="50" t="s">
        <v>400</v>
      </c>
      <c r="F29" s="52" t="s">
        <v>6</v>
      </c>
      <c r="G29" s="50" t="s">
        <v>145</v>
      </c>
      <c r="H29" s="79">
        <v>2025</v>
      </c>
      <c r="I29" s="50" t="s">
        <v>153</v>
      </c>
      <c r="J29" s="50" t="s">
        <v>399</v>
      </c>
      <c r="K29" s="52" t="s">
        <v>146</v>
      </c>
      <c r="L29" s="50" t="s">
        <v>187</v>
      </c>
      <c r="M29" s="101" t="s">
        <v>189</v>
      </c>
      <c r="N29" s="50" t="s">
        <v>138</v>
      </c>
      <c r="O29" s="50" t="s">
        <v>138</v>
      </c>
      <c r="P29" s="52" t="s">
        <v>152</v>
      </c>
      <c r="Q29" s="101" t="s">
        <v>398</v>
      </c>
      <c r="R29" s="101">
        <v>3571.53</v>
      </c>
      <c r="S29" s="101">
        <v>1.45</v>
      </c>
      <c r="T29" s="61">
        <f t="shared" si="8"/>
        <v>5178.7184999999999</v>
      </c>
      <c r="U29" s="52" t="s">
        <v>6</v>
      </c>
    </row>
    <row r="30" spans="1:21" s="47" customFormat="1" ht="85.5" customHeight="1" x14ac:dyDescent="0.25">
      <c r="A30" s="50" t="s">
        <v>395</v>
      </c>
      <c r="B30" s="50" t="s">
        <v>401</v>
      </c>
      <c r="C30" s="113" t="s">
        <v>402</v>
      </c>
      <c r="D30" s="51" t="s">
        <v>23</v>
      </c>
      <c r="E30" s="52" t="s">
        <v>6</v>
      </c>
      <c r="F30" s="52" t="s">
        <v>6</v>
      </c>
      <c r="G30" s="52" t="s">
        <v>6</v>
      </c>
      <c r="H30" s="52" t="s">
        <v>6</v>
      </c>
      <c r="I30" s="52" t="s">
        <v>6</v>
      </c>
      <c r="J30" s="52" t="s">
        <v>6</v>
      </c>
      <c r="K30" s="52" t="s">
        <v>6</v>
      </c>
      <c r="L30" s="52" t="s">
        <v>6</v>
      </c>
      <c r="M30" s="52" t="s">
        <v>6</v>
      </c>
      <c r="N30" s="52" t="s">
        <v>6</v>
      </c>
      <c r="O30" s="52" t="s">
        <v>6</v>
      </c>
      <c r="P30" s="52" t="s">
        <v>6</v>
      </c>
      <c r="Q30" s="52" t="s">
        <v>6</v>
      </c>
      <c r="R30" s="52" t="s">
        <v>6</v>
      </c>
      <c r="S30" s="52" t="s">
        <v>6</v>
      </c>
      <c r="T30" s="62">
        <f>T28+T29</f>
        <v>5604.2184999999999</v>
      </c>
      <c r="U30" s="52" t="s">
        <v>6</v>
      </c>
    </row>
    <row r="31" spans="1:21" s="47" customFormat="1" ht="74.25" customHeight="1" x14ac:dyDescent="0.25">
      <c r="A31" s="50" t="s">
        <v>395</v>
      </c>
      <c r="B31" s="50" t="s">
        <v>396</v>
      </c>
      <c r="C31" s="113" t="s">
        <v>397</v>
      </c>
      <c r="D31" s="101" t="s">
        <v>158</v>
      </c>
      <c r="E31" s="50" t="s">
        <v>400</v>
      </c>
      <c r="F31" s="52" t="s">
        <v>6</v>
      </c>
      <c r="G31" s="50" t="s">
        <v>145</v>
      </c>
      <c r="H31" s="79">
        <v>2025</v>
      </c>
      <c r="I31" s="50" t="s">
        <v>153</v>
      </c>
      <c r="J31" s="50" t="s">
        <v>180</v>
      </c>
      <c r="K31" s="52" t="s">
        <v>146</v>
      </c>
      <c r="L31" s="50" t="s">
        <v>187</v>
      </c>
      <c r="M31" s="101" t="s">
        <v>189</v>
      </c>
      <c r="N31" s="50" t="s">
        <v>138</v>
      </c>
      <c r="O31" s="50" t="s">
        <v>138</v>
      </c>
      <c r="P31" s="52" t="s">
        <v>149</v>
      </c>
      <c r="Q31" s="101" t="s">
        <v>247</v>
      </c>
      <c r="R31" s="101">
        <v>425.5</v>
      </c>
      <c r="S31" s="101">
        <v>1</v>
      </c>
      <c r="T31" s="61">
        <f t="shared" ref="T31:T32" si="9">N31*O31*R31*S31</f>
        <v>425.5</v>
      </c>
      <c r="U31" s="52" t="s">
        <v>6</v>
      </c>
    </row>
    <row r="32" spans="1:21" s="47" customFormat="1" ht="74.25" customHeight="1" x14ac:dyDescent="0.25">
      <c r="A32" s="50" t="s">
        <v>395</v>
      </c>
      <c r="B32" s="50" t="s">
        <v>396</v>
      </c>
      <c r="C32" s="113" t="s">
        <v>397</v>
      </c>
      <c r="D32" s="97" t="s">
        <v>178</v>
      </c>
      <c r="E32" s="50" t="s">
        <v>400</v>
      </c>
      <c r="F32" s="52" t="s">
        <v>6</v>
      </c>
      <c r="G32" s="50" t="s">
        <v>145</v>
      </c>
      <c r="H32" s="79">
        <v>2025</v>
      </c>
      <c r="I32" s="50" t="s">
        <v>153</v>
      </c>
      <c r="J32" s="50" t="s">
        <v>399</v>
      </c>
      <c r="K32" s="52" t="s">
        <v>146</v>
      </c>
      <c r="L32" s="50" t="s">
        <v>187</v>
      </c>
      <c r="M32" s="101" t="s">
        <v>189</v>
      </c>
      <c r="N32" s="50" t="s">
        <v>138</v>
      </c>
      <c r="O32" s="50" t="s">
        <v>138</v>
      </c>
      <c r="P32" s="52" t="s">
        <v>152</v>
      </c>
      <c r="Q32" s="101" t="s">
        <v>398</v>
      </c>
      <c r="R32" s="101">
        <v>3571.53</v>
      </c>
      <c r="S32" s="101">
        <v>1.45</v>
      </c>
      <c r="T32" s="61">
        <f t="shared" si="9"/>
        <v>5178.7184999999999</v>
      </c>
      <c r="U32" s="52" t="s">
        <v>6</v>
      </c>
    </row>
    <row r="33" spans="1:21" s="47" customFormat="1" ht="74.25" customHeight="1" x14ac:dyDescent="0.25">
      <c r="A33" s="50" t="s">
        <v>395</v>
      </c>
      <c r="B33" s="50" t="s">
        <v>396</v>
      </c>
      <c r="C33" s="113" t="s">
        <v>397</v>
      </c>
      <c r="D33" s="51" t="s">
        <v>23</v>
      </c>
      <c r="E33" s="52" t="s">
        <v>6</v>
      </c>
      <c r="F33" s="52" t="s">
        <v>6</v>
      </c>
      <c r="G33" s="52" t="s">
        <v>6</v>
      </c>
      <c r="H33" s="52" t="s">
        <v>6</v>
      </c>
      <c r="I33" s="52" t="s">
        <v>6</v>
      </c>
      <c r="J33" s="52" t="s">
        <v>6</v>
      </c>
      <c r="K33" s="52" t="s">
        <v>6</v>
      </c>
      <c r="L33" s="52" t="s">
        <v>6</v>
      </c>
      <c r="M33" s="52" t="s">
        <v>6</v>
      </c>
      <c r="N33" s="52" t="s">
        <v>6</v>
      </c>
      <c r="O33" s="52" t="s">
        <v>6</v>
      </c>
      <c r="P33" s="52" t="s">
        <v>6</v>
      </c>
      <c r="Q33" s="52" t="s">
        <v>6</v>
      </c>
      <c r="R33" s="52" t="s">
        <v>6</v>
      </c>
      <c r="S33" s="52" t="s">
        <v>6</v>
      </c>
      <c r="T33" s="62">
        <f>T31+T32</f>
        <v>5604.2184999999999</v>
      </c>
      <c r="U33" s="52" t="s">
        <v>6</v>
      </c>
    </row>
    <row r="34" spans="1:21" s="47" customFormat="1" ht="72" customHeight="1" x14ac:dyDescent="0.25">
      <c r="A34" s="50" t="s">
        <v>303</v>
      </c>
      <c r="B34" s="50" t="s">
        <v>388</v>
      </c>
      <c r="C34" s="113" t="s">
        <v>389</v>
      </c>
      <c r="D34" s="35" t="s">
        <v>148</v>
      </c>
      <c r="E34" s="50" t="s">
        <v>394</v>
      </c>
      <c r="F34" s="52" t="s">
        <v>6</v>
      </c>
      <c r="G34" s="50" t="s">
        <v>145</v>
      </c>
      <c r="H34" s="79">
        <v>2028</v>
      </c>
      <c r="I34" s="50" t="s">
        <v>153</v>
      </c>
      <c r="J34" s="50" t="s">
        <v>259</v>
      </c>
      <c r="K34" s="52" t="s">
        <v>146</v>
      </c>
      <c r="L34" s="50" t="s">
        <v>187</v>
      </c>
      <c r="M34" s="101" t="s">
        <v>189</v>
      </c>
      <c r="N34" s="50" t="s">
        <v>138</v>
      </c>
      <c r="O34" s="50" t="s">
        <v>391</v>
      </c>
      <c r="P34" s="52" t="s">
        <v>260</v>
      </c>
      <c r="Q34" s="101" t="s">
        <v>261</v>
      </c>
      <c r="R34" s="101">
        <v>866.6</v>
      </c>
      <c r="S34" s="101">
        <v>1</v>
      </c>
      <c r="T34" s="61">
        <f t="shared" ref="T34:T36" si="10">N34*O34*R34*S34</f>
        <v>4203.01</v>
      </c>
      <c r="U34" s="52" t="s">
        <v>6</v>
      </c>
    </row>
    <row r="35" spans="1:21" s="47" customFormat="1" ht="72" customHeight="1" x14ac:dyDescent="0.25">
      <c r="A35" s="50" t="s">
        <v>303</v>
      </c>
      <c r="B35" s="50" t="s">
        <v>388</v>
      </c>
      <c r="C35" s="113" t="s">
        <v>389</v>
      </c>
      <c r="D35" s="34" t="s">
        <v>147</v>
      </c>
      <c r="E35" s="50" t="s">
        <v>394</v>
      </c>
      <c r="F35" s="52" t="s">
        <v>6</v>
      </c>
      <c r="G35" s="50" t="s">
        <v>145</v>
      </c>
      <c r="H35" s="79">
        <v>2028</v>
      </c>
      <c r="I35" s="50" t="s">
        <v>153</v>
      </c>
      <c r="J35" s="50" t="s">
        <v>392</v>
      </c>
      <c r="K35" s="52" t="s">
        <v>146</v>
      </c>
      <c r="L35" s="50" t="s">
        <v>187</v>
      </c>
      <c r="M35" s="101" t="s">
        <v>189</v>
      </c>
      <c r="N35" s="39">
        <v>1</v>
      </c>
      <c r="O35" s="50" t="s">
        <v>391</v>
      </c>
      <c r="P35" s="52" t="s">
        <v>260</v>
      </c>
      <c r="Q35" s="101" t="s">
        <v>312</v>
      </c>
      <c r="R35" s="101">
        <v>2836.51</v>
      </c>
      <c r="S35" s="101">
        <v>1</v>
      </c>
      <c r="T35" s="61">
        <f t="shared" si="10"/>
        <v>13757.0735</v>
      </c>
      <c r="U35" s="52" t="s">
        <v>6</v>
      </c>
    </row>
    <row r="36" spans="1:21" s="47" customFormat="1" ht="91.5" customHeight="1" x14ac:dyDescent="0.25">
      <c r="A36" s="50" t="s">
        <v>303</v>
      </c>
      <c r="B36" s="50" t="s">
        <v>388</v>
      </c>
      <c r="C36" s="113" t="s">
        <v>389</v>
      </c>
      <c r="D36" s="40" t="s">
        <v>144</v>
      </c>
      <c r="E36" s="50" t="s">
        <v>394</v>
      </c>
      <c r="F36" s="52" t="s">
        <v>6</v>
      </c>
      <c r="G36" s="50" t="s">
        <v>145</v>
      </c>
      <c r="H36" s="79">
        <v>2028</v>
      </c>
      <c r="I36" s="50" t="s">
        <v>153</v>
      </c>
      <c r="J36" s="50" t="s">
        <v>393</v>
      </c>
      <c r="K36" s="52" t="s">
        <v>146</v>
      </c>
      <c r="L36" s="50" t="s">
        <v>187</v>
      </c>
      <c r="M36" s="101" t="s">
        <v>189</v>
      </c>
      <c r="N36" s="39">
        <v>1</v>
      </c>
      <c r="O36" s="50" t="s">
        <v>391</v>
      </c>
      <c r="P36" s="52" t="s">
        <v>179</v>
      </c>
      <c r="Q36" s="101" t="s">
        <v>390</v>
      </c>
      <c r="R36" s="101">
        <v>3227.57</v>
      </c>
      <c r="S36" s="101">
        <v>1.84</v>
      </c>
      <c r="T36" s="61">
        <f t="shared" si="10"/>
        <v>28802.83468</v>
      </c>
      <c r="U36" s="52" t="s">
        <v>6</v>
      </c>
    </row>
    <row r="37" spans="1:21" s="47" customFormat="1" ht="72" customHeight="1" x14ac:dyDescent="0.25">
      <c r="A37" s="50" t="s">
        <v>303</v>
      </c>
      <c r="B37" s="50" t="s">
        <v>388</v>
      </c>
      <c r="C37" s="113" t="s">
        <v>389</v>
      </c>
      <c r="D37" s="51" t="s">
        <v>23</v>
      </c>
      <c r="E37" s="52" t="s">
        <v>6</v>
      </c>
      <c r="F37" s="52" t="s">
        <v>6</v>
      </c>
      <c r="G37" s="52" t="s">
        <v>6</v>
      </c>
      <c r="H37" s="52" t="s">
        <v>6</v>
      </c>
      <c r="I37" s="52" t="s">
        <v>6</v>
      </c>
      <c r="J37" s="52" t="s">
        <v>6</v>
      </c>
      <c r="K37" s="52" t="s">
        <v>6</v>
      </c>
      <c r="L37" s="52" t="s">
        <v>6</v>
      </c>
      <c r="M37" s="52" t="s">
        <v>6</v>
      </c>
      <c r="N37" s="52" t="s">
        <v>6</v>
      </c>
      <c r="O37" s="52" t="s">
        <v>6</v>
      </c>
      <c r="P37" s="52" t="s">
        <v>6</v>
      </c>
      <c r="Q37" s="52" t="s">
        <v>6</v>
      </c>
      <c r="R37" s="52" t="s">
        <v>6</v>
      </c>
      <c r="S37" s="52" t="s">
        <v>6</v>
      </c>
      <c r="T37" s="62">
        <f>T34+T35+T36</f>
        <v>46762.918180000001</v>
      </c>
      <c r="U37" s="52" t="s">
        <v>6</v>
      </c>
    </row>
    <row r="38" spans="1:21" s="47" customFormat="1" ht="95.25" customHeight="1" x14ac:dyDescent="0.25">
      <c r="A38" s="50" t="s">
        <v>253</v>
      </c>
      <c r="B38" s="50" t="s">
        <v>371</v>
      </c>
      <c r="C38" s="113" t="s">
        <v>372</v>
      </c>
      <c r="D38" s="35" t="s">
        <v>148</v>
      </c>
      <c r="E38" s="101" t="s">
        <v>370</v>
      </c>
      <c r="F38" s="52" t="s">
        <v>6</v>
      </c>
      <c r="G38" s="50" t="s">
        <v>145</v>
      </c>
      <c r="H38" s="79">
        <v>2027</v>
      </c>
      <c r="I38" s="50" t="s">
        <v>269</v>
      </c>
      <c r="J38" s="50" t="s">
        <v>259</v>
      </c>
      <c r="K38" s="52" t="s">
        <v>146</v>
      </c>
      <c r="L38" s="50" t="s">
        <v>187</v>
      </c>
      <c r="M38" s="101" t="s">
        <v>189</v>
      </c>
      <c r="N38" s="50" t="s">
        <v>138</v>
      </c>
      <c r="O38" s="101">
        <v>1</v>
      </c>
      <c r="P38" s="52" t="s">
        <v>149</v>
      </c>
      <c r="Q38" s="101" t="s">
        <v>375</v>
      </c>
      <c r="R38" s="101">
        <v>70</v>
      </c>
      <c r="S38" s="101">
        <v>1</v>
      </c>
      <c r="T38" s="61">
        <f t="shared" ref="T38:T40" si="11">N38*O38*R38*S38</f>
        <v>70</v>
      </c>
      <c r="U38" s="52" t="s">
        <v>6</v>
      </c>
    </row>
    <row r="39" spans="1:21" s="47" customFormat="1" ht="95.25" customHeight="1" x14ac:dyDescent="0.25">
      <c r="A39" s="50" t="s">
        <v>253</v>
      </c>
      <c r="B39" s="50" t="s">
        <v>371</v>
      </c>
      <c r="C39" s="113" t="s">
        <v>372</v>
      </c>
      <c r="D39" s="34" t="s">
        <v>147</v>
      </c>
      <c r="E39" s="101" t="s">
        <v>370</v>
      </c>
      <c r="F39" s="52" t="s">
        <v>6</v>
      </c>
      <c r="G39" s="50" t="s">
        <v>145</v>
      </c>
      <c r="H39" s="79">
        <v>2027</v>
      </c>
      <c r="I39" s="50" t="s">
        <v>269</v>
      </c>
      <c r="J39" s="50" t="s">
        <v>373</v>
      </c>
      <c r="K39" s="52" t="s">
        <v>146</v>
      </c>
      <c r="L39" s="50" t="s">
        <v>187</v>
      </c>
      <c r="M39" s="101" t="s">
        <v>189</v>
      </c>
      <c r="N39" s="50" t="s">
        <v>138</v>
      </c>
      <c r="O39" s="50" t="s">
        <v>378</v>
      </c>
      <c r="P39" s="52" t="s">
        <v>260</v>
      </c>
      <c r="Q39" s="101" t="s">
        <v>376</v>
      </c>
      <c r="R39" s="101">
        <v>2836.51</v>
      </c>
      <c r="S39" s="101">
        <v>1</v>
      </c>
      <c r="T39" s="61">
        <f t="shared" si="11"/>
        <v>680.76240000000007</v>
      </c>
      <c r="U39" s="52" t="s">
        <v>6</v>
      </c>
    </row>
    <row r="40" spans="1:21" s="47" customFormat="1" ht="95.25" customHeight="1" x14ac:dyDescent="0.25">
      <c r="A40" s="50" t="s">
        <v>253</v>
      </c>
      <c r="B40" s="50" t="s">
        <v>371</v>
      </c>
      <c r="C40" s="113" t="s">
        <v>372</v>
      </c>
      <c r="D40" s="40" t="s">
        <v>144</v>
      </c>
      <c r="E40" s="101" t="s">
        <v>370</v>
      </c>
      <c r="F40" s="52" t="s">
        <v>6</v>
      </c>
      <c r="G40" s="50" t="s">
        <v>145</v>
      </c>
      <c r="H40" s="79">
        <v>2027</v>
      </c>
      <c r="I40" s="50" t="s">
        <v>269</v>
      </c>
      <c r="J40" s="50" t="s">
        <v>374</v>
      </c>
      <c r="K40" s="52" t="s">
        <v>146</v>
      </c>
      <c r="L40" s="50" t="s">
        <v>187</v>
      </c>
      <c r="M40" s="101" t="s">
        <v>189</v>
      </c>
      <c r="N40" s="50" t="s">
        <v>138</v>
      </c>
      <c r="O40" s="50" t="s">
        <v>378</v>
      </c>
      <c r="P40" s="52" t="s">
        <v>184</v>
      </c>
      <c r="Q40" s="101" t="s">
        <v>377</v>
      </c>
      <c r="R40" s="101">
        <v>4753.1400000000003</v>
      </c>
      <c r="S40" s="101">
        <v>1.08</v>
      </c>
      <c r="T40" s="61">
        <f t="shared" si="11"/>
        <v>1232.0138880000002</v>
      </c>
      <c r="U40" s="52" t="s">
        <v>6</v>
      </c>
    </row>
    <row r="41" spans="1:21" s="47" customFormat="1" ht="95.25" customHeight="1" x14ac:dyDescent="0.25">
      <c r="A41" s="50" t="s">
        <v>253</v>
      </c>
      <c r="B41" s="50" t="s">
        <v>371</v>
      </c>
      <c r="C41" s="113" t="s">
        <v>372</v>
      </c>
      <c r="D41" s="101" t="s">
        <v>182</v>
      </c>
      <c r="E41" s="50" t="s">
        <v>379</v>
      </c>
      <c r="F41" s="52" t="s">
        <v>6</v>
      </c>
      <c r="G41" s="50" t="s">
        <v>145</v>
      </c>
      <c r="H41" s="79">
        <v>2027</v>
      </c>
      <c r="I41" s="50" t="s">
        <v>269</v>
      </c>
      <c r="J41" s="50" t="s">
        <v>329</v>
      </c>
      <c r="K41" s="52" t="s">
        <v>146</v>
      </c>
      <c r="L41" s="50" t="s">
        <v>187</v>
      </c>
      <c r="M41" s="101" t="s">
        <v>189</v>
      </c>
      <c r="N41" s="50" t="s">
        <v>138</v>
      </c>
      <c r="O41" s="101">
        <v>1</v>
      </c>
      <c r="P41" s="52" t="s">
        <v>149</v>
      </c>
      <c r="Q41" s="101" t="s">
        <v>382</v>
      </c>
      <c r="R41" s="101">
        <v>2127.5100000000002</v>
      </c>
      <c r="S41" s="101">
        <v>1</v>
      </c>
      <c r="T41" s="61">
        <f t="shared" ref="T41:T44" si="12">N41*O41*R41*S41</f>
        <v>2127.5100000000002</v>
      </c>
      <c r="U41" s="52" t="s">
        <v>6</v>
      </c>
    </row>
    <row r="42" spans="1:21" s="47" customFormat="1" ht="95.25" customHeight="1" x14ac:dyDescent="0.25">
      <c r="A42" s="50" t="s">
        <v>253</v>
      </c>
      <c r="B42" s="50" t="s">
        <v>371</v>
      </c>
      <c r="C42" s="113" t="s">
        <v>372</v>
      </c>
      <c r="D42" s="46" t="s">
        <v>338</v>
      </c>
      <c r="E42" s="50" t="s">
        <v>379</v>
      </c>
      <c r="F42" s="52" t="s">
        <v>6</v>
      </c>
      <c r="G42" s="50" t="s">
        <v>145</v>
      </c>
      <c r="H42" s="79">
        <v>2027</v>
      </c>
      <c r="I42" s="50" t="s">
        <v>269</v>
      </c>
      <c r="J42" s="50" t="s">
        <v>380</v>
      </c>
      <c r="K42" s="52" t="s">
        <v>146</v>
      </c>
      <c r="L42" s="50" t="s">
        <v>187</v>
      </c>
      <c r="M42" s="101" t="s">
        <v>189</v>
      </c>
      <c r="N42" s="50" t="s">
        <v>138</v>
      </c>
      <c r="O42" s="50" t="s">
        <v>383</v>
      </c>
      <c r="P42" s="52" t="s">
        <v>184</v>
      </c>
      <c r="Q42" s="101" t="s">
        <v>328</v>
      </c>
      <c r="R42" s="101">
        <v>1599.54</v>
      </c>
      <c r="S42" s="101">
        <v>1.02</v>
      </c>
      <c r="T42" s="61">
        <f t="shared" si="12"/>
        <v>22505.335855199999</v>
      </c>
      <c r="U42" s="52" t="s">
        <v>6</v>
      </c>
    </row>
    <row r="43" spans="1:21" s="47" customFormat="1" ht="95.25" customHeight="1" x14ac:dyDescent="0.25">
      <c r="A43" s="50" t="s">
        <v>253</v>
      </c>
      <c r="B43" s="50" t="s">
        <v>371</v>
      </c>
      <c r="C43" s="113" t="s">
        <v>372</v>
      </c>
      <c r="D43" s="46" t="s">
        <v>338</v>
      </c>
      <c r="E43" s="50" t="s">
        <v>379</v>
      </c>
      <c r="F43" s="52" t="s">
        <v>6</v>
      </c>
      <c r="G43" s="50" t="s">
        <v>145</v>
      </c>
      <c r="H43" s="79">
        <v>2027</v>
      </c>
      <c r="I43" s="50" t="s">
        <v>269</v>
      </c>
      <c r="J43" s="50" t="s">
        <v>381</v>
      </c>
      <c r="K43" s="52" t="s">
        <v>146</v>
      </c>
      <c r="L43" s="50" t="s">
        <v>187</v>
      </c>
      <c r="M43" s="101" t="s">
        <v>189</v>
      </c>
      <c r="N43" s="50" t="s">
        <v>138</v>
      </c>
      <c r="O43" s="50" t="s">
        <v>138</v>
      </c>
      <c r="P43" s="52" t="s">
        <v>152</v>
      </c>
      <c r="Q43" s="101" t="s">
        <v>243</v>
      </c>
      <c r="R43" s="101">
        <v>373.79</v>
      </c>
      <c r="S43" s="101">
        <v>1.73</v>
      </c>
      <c r="T43" s="61">
        <f t="shared" si="12"/>
        <v>646.6567</v>
      </c>
      <c r="U43" s="52" t="s">
        <v>6</v>
      </c>
    </row>
    <row r="44" spans="1:21" s="47" customFormat="1" ht="95.25" customHeight="1" x14ac:dyDescent="0.25">
      <c r="A44" s="50" t="s">
        <v>253</v>
      </c>
      <c r="B44" s="50" t="s">
        <v>371</v>
      </c>
      <c r="C44" s="113" t="s">
        <v>372</v>
      </c>
      <c r="D44" s="48" t="s">
        <v>158</v>
      </c>
      <c r="E44" s="50" t="s">
        <v>384</v>
      </c>
      <c r="F44" s="52" t="s">
        <v>6</v>
      </c>
      <c r="G44" s="50" t="s">
        <v>145</v>
      </c>
      <c r="H44" s="79">
        <v>2027</v>
      </c>
      <c r="I44" s="50" t="s">
        <v>269</v>
      </c>
      <c r="J44" s="50" t="s">
        <v>385</v>
      </c>
      <c r="K44" s="52" t="s">
        <v>146</v>
      </c>
      <c r="L44" s="50" t="s">
        <v>187</v>
      </c>
      <c r="M44" s="101" t="s">
        <v>189</v>
      </c>
      <c r="N44" s="50" t="s">
        <v>138</v>
      </c>
      <c r="O44" s="101">
        <v>1</v>
      </c>
      <c r="P44" s="52" t="s">
        <v>149</v>
      </c>
      <c r="Q44" s="101" t="s">
        <v>375</v>
      </c>
      <c r="R44" s="101">
        <v>70</v>
      </c>
      <c r="S44" s="101">
        <v>1</v>
      </c>
      <c r="T44" s="61">
        <f t="shared" si="12"/>
        <v>70</v>
      </c>
      <c r="U44" s="52" t="s">
        <v>6</v>
      </c>
    </row>
    <row r="45" spans="1:21" s="47" customFormat="1" ht="95.25" customHeight="1" x14ac:dyDescent="0.25">
      <c r="A45" s="50" t="s">
        <v>253</v>
      </c>
      <c r="B45" s="50" t="s">
        <v>371</v>
      </c>
      <c r="C45" s="113" t="s">
        <v>372</v>
      </c>
      <c r="D45" s="46" t="s">
        <v>338</v>
      </c>
      <c r="E45" s="50" t="s">
        <v>384</v>
      </c>
      <c r="F45" s="52" t="s">
        <v>6</v>
      </c>
      <c r="G45" s="50" t="s">
        <v>145</v>
      </c>
      <c r="H45" s="79">
        <v>2027</v>
      </c>
      <c r="I45" s="50" t="s">
        <v>269</v>
      </c>
      <c r="J45" s="50" t="s">
        <v>386</v>
      </c>
      <c r="K45" s="52" t="s">
        <v>146</v>
      </c>
      <c r="L45" s="50" t="s">
        <v>187</v>
      </c>
      <c r="M45" s="101" t="s">
        <v>189</v>
      </c>
      <c r="N45" s="50" t="s">
        <v>138</v>
      </c>
      <c r="O45" s="50" t="s">
        <v>138</v>
      </c>
      <c r="P45" s="52" t="s">
        <v>293</v>
      </c>
      <c r="Q45" s="101" t="s">
        <v>387</v>
      </c>
      <c r="R45" s="101">
        <v>1495.46</v>
      </c>
      <c r="S45" s="101">
        <v>1.51</v>
      </c>
      <c r="T45" s="61">
        <f t="shared" ref="T45" si="13">N45*O45*R45*S45</f>
        <v>2258.1446000000001</v>
      </c>
      <c r="U45" s="52" t="s">
        <v>6</v>
      </c>
    </row>
    <row r="46" spans="1:21" s="47" customFormat="1" ht="95.25" customHeight="1" x14ac:dyDescent="0.25">
      <c r="A46" s="50" t="s">
        <v>253</v>
      </c>
      <c r="B46" s="50" t="s">
        <v>371</v>
      </c>
      <c r="C46" s="113" t="s">
        <v>372</v>
      </c>
      <c r="D46" s="51" t="s">
        <v>23</v>
      </c>
      <c r="E46" s="52" t="s">
        <v>6</v>
      </c>
      <c r="F46" s="52" t="s">
        <v>6</v>
      </c>
      <c r="G46" s="52" t="s">
        <v>6</v>
      </c>
      <c r="H46" s="52" t="s">
        <v>6</v>
      </c>
      <c r="I46" s="52" t="s">
        <v>6</v>
      </c>
      <c r="J46" s="52" t="s">
        <v>6</v>
      </c>
      <c r="K46" s="52" t="s">
        <v>6</v>
      </c>
      <c r="L46" s="52" t="s">
        <v>6</v>
      </c>
      <c r="M46" s="52" t="s">
        <v>6</v>
      </c>
      <c r="N46" s="52" t="s">
        <v>6</v>
      </c>
      <c r="O46" s="52" t="s">
        <v>6</v>
      </c>
      <c r="P46" s="52" t="s">
        <v>6</v>
      </c>
      <c r="Q46" s="52" t="s">
        <v>6</v>
      </c>
      <c r="R46" s="52" t="s">
        <v>6</v>
      </c>
      <c r="S46" s="52" t="s">
        <v>6</v>
      </c>
      <c r="T46" s="62">
        <f>T38+T39+T40+T41+T42+T43+T44+T45</f>
        <v>29590.423443199998</v>
      </c>
      <c r="U46" s="52" t="s">
        <v>6</v>
      </c>
    </row>
    <row r="47" spans="1:21" s="47" customFormat="1" ht="75" customHeight="1" x14ac:dyDescent="0.25">
      <c r="A47" s="50" t="s">
        <v>253</v>
      </c>
      <c r="B47" s="50" t="s">
        <v>360</v>
      </c>
      <c r="C47" s="113" t="s">
        <v>361</v>
      </c>
      <c r="D47" s="101" t="s">
        <v>182</v>
      </c>
      <c r="E47" s="101" t="s">
        <v>362</v>
      </c>
      <c r="F47" s="52" t="s">
        <v>6</v>
      </c>
      <c r="G47" s="50" t="s">
        <v>145</v>
      </c>
      <c r="H47" s="79">
        <v>2026</v>
      </c>
      <c r="I47" s="50" t="s">
        <v>153</v>
      </c>
      <c r="J47" s="50" t="s">
        <v>329</v>
      </c>
      <c r="K47" s="52" t="s">
        <v>146</v>
      </c>
      <c r="L47" s="50" t="s">
        <v>187</v>
      </c>
      <c r="M47" s="101" t="s">
        <v>189</v>
      </c>
      <c r="N47" s="50" t="s">
        <v>138</v>
      </c>
      <c r="O47" s="101">
        <v>1</v>
      </c>
      <c r="P47" s="52" t="s">
        <v>149</v>
      </c>
      <c r="Q47" s="101" t="s">
        <v>363</v>
      </c>
      <c r="R47" s="101">
        <v>10637.53</v>
      </c>
      <c r="S47" s="101">
        <v>1</v>
      </c>
      <c r="T47" s="61">
        <f t="shared" ref="T47" si="14">N47*O47*R47*S47</f>
        <v>10637.53</v>
      </c>
      <c r="U47" s="52" t="s">
        <v>6</v>
      </c>
    </row>
    <row r="48" spans="1:21" s="47" customFormat="1" ht="75" customHeight="1" x14ac:dyDescent="0.25">
      <c r="A48" s="50" t="s">
        <v>253</v>
      </c>
      <c r="B48" s="50" t="s">
        <v>360</v>
      </c>
      <c r="C48" s="113" t="s">
        <v>361</v>
      </c>
      <c r="D48" s="46" t="s">
        <v>338</v>
      </c>
      <c r="E48" s="101" t="s">
        <v>362</v>
      </c>
      <c r="F48" s="52" t="s">
        <v>6</v>
      </c>
      <c r="G48" s="50" t="s">
        <v>145</v>
      </c>
      <c r="H48" s="79">
        <v>2026</v>
      </c>
      <c r="I48" s="50" t="s">
        <v>153</v>
      </c>
      <c r="J48" s="50" t="s">
        <v>364</v>
      </c>
      <c r="K48" s="52" t="s">
        <v>146</v>
      </c>
      <c r="L48" s="50" t="s">
        <v>187</v>
      </c>
      <c r="M48" s="101" t="s">
        <v>189</v>
      </c>
      <c r="N48" s="50" t="s">
        <v>138</v>
      </c>
      <c r="O48" s="50" t="s">
        <v>367</v>
      </c>
      <c r="P48" s="52" t="s">
        <v>184</v>
      </c>
      <c r="Q48" s="101" t="s">
        <v>368</v>
      </c>
      <c r="R48" s="101">
        <v>1929.53</v>
      </c>
      <c r="S48" s="101">
        <v>1.43</v>
      </c>
      <c r="T48" s="61">
        <f t="shared" ref="T48:T50" si="15">N48*O48*R48*S48</f>
        <v>34048.872285999998</v>
      </c>
      <c r="U48" s="52" t="s">
        <v>6</v>
      </c>
    </row>
    <row r="49" spans="1:21" s="47" customFormat="1" ht="75" customHeight="1" x14ac:dyDescent="0.25">
      <c r="A49" s="50" t="s">
        <v>253</v>
      </c>
      <c r="B49" s="50" t="s">
        <v>360</v>
      </c>
      <c r="C49" s="113" t="s">
        <v>361</v>
      </c>
      <c r="D49" s="46" t="s">
        <v>338</v>
      </c>
      <c r="E49" s="101" t="s">
        <v>362</v>
      </c>
      <c r="F49" s="52" t="s">
        <v>6</v>
      </c>
      <c r="G49" s="50" t="s">
        <v>145</v>
      </c>
      <c r="H49" s="79">
        <v>2026</v>
      </c>
      <c r="I49" s="50" t="s">
        <v>153</v>
      </c>
      <c r="J49" s="50" t="s">
        <v>365</v>
      </c>
      <c r="K49" s="52" t="s">
        <v>146</v>
      </c>
      <c r="L49" s="50" t="s">
        <v>187</v>
      </c>
      <c r="M49" s="101" t="s">
        <v>189</v>
      </c>
      <c r="N49" s="50" t="s">
        <v>138</v>
      </c>
      <c r="O49" s="50" t="s">
        <v>367</v>
      </c>
      <c r="P49" s="52" t="s">
        <v>184</v>
      </c>
      <c r="Q49" s="101" t="s">
        <v>369</v>
      </c>
      <c r="R49" s="101">
        <v>1262.83</v>
      </c>
      <c r="S49" s="101">
        <v>1.02</v>
      </c>
      <c r="T49" s="61">
        <f t="shared" si="15"/>
        <v>15894.988643999999</v>
      </c>
      <c r="U49" s="52" t="s">
        <v>6</v>
      </c>
    </row>
    <row r="50" spans="1:21" s="47" customFormat="1" ht="75" customHeight="1" x14ac:dyDescent="0.25">
      <c r="A50" s="50" t="s">
        <v>253</v>
      </c>
      <c r="B50" s="50" t="s">
        <v>360</v>
      </c>
      <c r="C50" s="113" t="s">
        <v>361</v>
      </c>
      <c r="D50" s="46" t="s">
        <v>338</v>
      </c>
      <c r="E50" s="101" t="s">
        <v>362</v>
      </c>
      <c r="F50" s="52" t="s">
        <v>6</v>
      </c>
      <c r="G50" s="50" t="s">
        <v>145</v>
      </c>
      <c r="H50" s="79">
        <v>2026</v>
      </c>
      <c r="I50" s="50" t="s">
        <v>153</v>
      </c>
      <c r="J50" s="50" t="s">
        <v>366</v>
      </c>
      <c r="K50" s="52" t="s">
        <v>146</v>
      </c>
      <c r="L50" s="50" t="s">
        <v>187</v>
      </c>
      <c r="M50" s="101" t="s">
        <v>189</v>
      </c>
      <c r="N50" s="50" t="s">
        <v>138</v>
      </c>
      <c r="O50" s="50" t="s">
        <v>367</v>
      </c>
      <c r="P50" s="52" t="s">
        <v>340</v>
      </c>
      <c r="Q50" s="101" t="s">
        <v>328</v>
      </c>
      <c r="R50" s="101">
        <v>1599.54</v>
      </c>
      <c r="S50" s="101">
        <v>1.04</v>
      </c>
      <c r="T50" s="61">
        <f t="shared" si="15"/>
        <v>20527.856544000002</v>
      </c>
      <c r="U50" s="52" t="s">
        <v>6</v>
      </c>
    </row>
    <row r="51" spans="1:21" s="47" customFormat="1" ht="75" customHeight="1" x14ac:dyDescent="0.25">
      <c r="A51" s="50" t="s">
        <v>253</v>
      </c>
      <c r="B51" s="50" t="s">
        <v>360</v>
      </c>
      <c r="C51" s="113" t="s">
        <v>361</v>
      </c>
      <c r="D51" s="51" t="s">
        <v>23</v>
      </c>
      <c r="E51" s="52" t="s">
        <v>6</v>
      </c>
      <c r="F51" s="52" t="s">
        <v>6</v>
      </c>
      <c r="G51" s="52" t="s">
        <v>6</v>
      </c>
      <c r="H51" s="52" t="s">
        <v>6</v>
      </c>
      <c r="I51" s="52" t="s">
        <v>6</v>
      </c>
      <c r="J51" s="52" t="s">
        <v>6</v>
      </c>
      <c r="K51" s="52" t="s">
        <v>6</v>
      </c>
      <c r="L51" s="52" t="s">
        <v>6</v>
      </c>
      <c r="M51" s="52" t="s">
        <v>6</v>
      </c>
      <c r="N51" s="52" t="s">
        <v>6</v>
      </c>
      <c r="O51" s="52" t="s">
        <v>6</v>
      </c>
      <c r="P51" s="52" t="s">
        <v>6</v>
      </c>
      <c r="Q51" s="52" t="s">
        <v>6</v>
      </c>
      <c r="R51" s="52" t="s">
        <v>6</v>
      </c>
      <c r="S51" s="52" t="s">
        <v>6</v>
      </c>
      <c r="T51" s="62">
        <f>T47+T48+T49+T50</f>
        <v>81109.247474000003</v>
      </c>
      <c r="U51" s="52" t="s">
        <v>6</v>
      </c>
    </row>
    <row r="52" spans="1:21" s="47" customFormat="1" ht="86.25" customHeight="1" x14ac:dyDescent="0.25">
      <c r="A52" s="50" t="s">
        <v>253</v>
      </c>
      <c r="B52" s="50" t="s">
        <v>353</v>
      </c>
      <c r="C52" s="113" t="s">
        <v>354</v>
      </c>
      <c r="D52" s="101" t="s">
        <v>182</v>
      </c>
      <c r="E52" s="50" t="s">
        <v>355</v>
      </c>
      <c r="F52" s="52" t="s">
        <v>6</v>
      </c>
      <c r="G52" s="50" t="s">
        <v>145</v>
      </c>
      <c r="H52" s="53">
        <v>2027</v>
      </c>
      <c r="I52" s="50" t="s">
        <v>209</v>
      </c>
      <c r="J52" s="50" t="s">
        <v>329</v>
      </c>
      <c r="K52" s="52" t="s">
        <v>146</v>
      </c>
      <c r="L52" s="50" t="s">
        <v>187</v>
      </c>
      <c r="M52" s="101" t="s">
        <v>189</v>
      </c>
      <c r="N52" s="50" t="s">
        <v>138</v>
      </c>
      <c r="O52" s="101">
        <v>1</v>
      </c>
      <c r="P52" s="52" t="s">
        <v>149</v>
      </c>
      <c r="Q52" s="101" t="s">
        <v>203</v>
      </c>
      <c r="R52" s="101">
        <v>56.73</v>
      </c>
      <c r="S52" s="101">
        <v>1</v>
      </c>
      <c r="T52" s="61">
        <f t="shared" ref="T52" si="16">N52*O52*R52*S52</f>
        <v>56.73</v>
      </c>
      <c r="U52" s="52" t="s">
        <v>6</v>
      </c>
    </row>
    <row r="53" spans="1:21" s="47" customFormat="1" ht="86.25" customHeight="1" x14ac:dyDescent="0.25">
      <c r="A53" s="50" t="s">
        <v>253</v>
      </c>
      <c r="B53" s="50" t="s">
        <v>353</v>
      </c>
      <c r="C53" s="113" t="s">
        <v>354</v>
      </c>
      <c r="D53" s="46" t="s">
        <v>337</v>
      </c>
      <c r="E53" s="50" t="s">
        <v>355</v>
      </c>
      <c r="F53" s="52" t="s">
        <v>6</v>
      </c>
      <c r="G53" s="50" t="s">
        <v>145</v>
      </c>
      <c r="H53" s="53">
        <v>2027</v>
      </c>
      <c r="I53" s="50" t="s">
        <v>209</v>
      </c>
      <c r="J53" s="50" t="s">
        <v>356</v>
      </c>
      <c r="K53" s="52" t="s">
        <v>146</v>
      </c>
      <c r="L53" s="50" t="s">
        <v>187</v>
      </c>
      <c r="M53" s="101" t="s">
        <v>189</v>
      </c>
      <c r="N53" s="50" t="s">
        <v>138</v>
      </c>
      <c r="O53" s="50" t="s">
        <v>359</v>
      </c>
      <c r="P53" s="52" t="s">
        <v>184</v>
      </c>
      <c r="Q53" s="101" t="s">
        <v>342</v>
      </c>
      <c r="R53" s="101">
        <v>963.68</v>
      </c>
      <c r="S53" s="101">
        <v>1.56</v>
      </c>
      <c r="T53" s="61">
        <f t="shared" ref="T53:T55" si="17">N53*O53*R53*S53</f>
        <v>127.78396800000002</v>
      </c>
      <c r="U53" s="52" t="s">
        <v>6</v>
      </c>
    </row>
    <row r="54" spans="1:21" s="47" customFormat="1" ht="86.25" customHeight="1" x14ac:dyDescent="0.25">
      <c r="A54" s="50" t="s">
        <v>253</v>
      </c>
      <c r="B54" s="50" t="s">
        <v>353</v>
      </c>
      <c r="C54" s="113" t="s">
        <v>354</v>
      </c>
      <c r="D54" s="46" t="s">
        <v>337</v>
      </c>
      <c r="E54" s="50" t="s">
        <v>355</v>
      </c>
      <c r="F54" s="52" t="s">
        <v>6</v>
      </c>
      <c r="G54" s="50" t="s">
        <v>145</v>
      </c>
      <c r="H54" s="53">
        <v>2027</v>
      </c>
      <c r="I54" s="50" t="s">
        <v>209</v>
      </c>
      <c r="J54" s="50" t="s">
        <v>357</v>
      </c>
      <c r="K54" s="52" t="s">
        <v>146</v>
      </c>
      <c r="L54" s="50" t="s">
        <v>187</v>
      </c>
      <c r="M54" s="101" t="s">
        <v>189</v>
      </c>
      <c r="N54" s="50" t="s">
        <v>138</v>
      </c>
      <c r="O54" s="50" t="s">
        <v>359</v>
      </c>
      <c r="P54" s="52" t="s">
        <v>184</v>
      </c>
      <c r="Q54" s="101" t="s">
        <v>343</v>
      </c>
      <c r="R54" s="101">
        <v>949.02</v>
      </c>
      <c r="S54" s="101">
        <v>1.02</v>
      </c>
      <c r="T54" s="61">
        <f t="shared" si="17"/>
        <v>82.280034000000001</v>
      </c>
      <c r="U54" s="52" t="s">
        <v>6</v>
      </c>
    </row>
    <row r="55" spans="1:21" s="47" customFormat="1" ht="86.25" customHeight="1" x14ac:dyDescent="0.25">
      <c r="A55" s="50" t="s">
        <v>253</v>
      </c>
      <c r="B55" s="50" t="s">
        <v>353</v>
      </c>
      <c r="C55" s="113" t="s">
        <v>354</v>
      </c>
      <c r="D55" s="46" t="s">
        <v>337</v>
      </c>
      <c r="E55" s="50" t="s">
        <v>355</v>
      </c>
      <c r="F55" s="52" t="s">
        <v>6</v>
      </c>
      <c r="G55" s="50" t="s">
        <v>145</v>
      </c>
      <c r="H55" s="53">
        <v>2027</v>
      </c>
      <c r="I55" s="50" t="s">
        <v>209</v>
      </c>
      <c r="J55" s="50" t="s">
        <v>358</v>
      </c>
      <c r="K55" s="52" t="s">
        <v>146</v>
      </c>
      <c r="L55" s="50" t="s">
        <v>187</v>
      </c>
      <c r="M55" s="101" t="s">
        <v>189</v>
      </c>
      <c r="N55" s="50" t="s">
        <v>138</v>
      </c>
      <c r="O55" s="50" t="s">
        <v>359</v>
      </c>
      <c r="P55" s="52" t="s">
        <v>340</v>
      </c>
      <c r="Q55" s="101" t="s">
        <v>344</v>
      </c>
      <c r="R55" s="101">
        <v>869.36</v>
      </c>
      <c r="S55" s="101">
        <v>1.04</v>
      </c>
      <c r="T55" s="61">
        <f t="shared" si="17"/>
        <v>76.851424000000009</v>
      </c>
      <c r="U55" s="52" t="s">
        <v>6</v>
      </c>
    </row>
    <row r="56" spans="1:21" s="47" customFormat="1" ht="86.25" customHeight="1" x14ac:dyDescent="0.25">
      <c r="A56" s="50" t="s">
        <v>253</v>
      </c>
      <c r="B56" s="50" t="s">
        <v>353</v>
      </c>
      <c r="C56" s="113" t="s">
        <v>354</v>
      </c>
      <c r="D56" s="51" t="s">
        <v>23</v>
      </c>
      <c r="E56" s="52" t="s">
        <v>6</v>
      </c>
      <c r="F56" s="52" t="s">
        <v>6</v>
      </c>
      <c r="G56" s="52" t="s">
        <v>6</v>
      </c>
      <c r="H56" s="52" t="s">
        <v>6</v>
      </c>
      <c r="I56" s="52" t="s">
        <v>6</v>
      </c>
      <c r="J56" s="52" t="s">
        <v>6</v>
      </c>
      <c r="K56" s="52" t="s">
        <v>6</v>
      </c>
      <c r="L56" s="52" t="s">
        <v>6</v>
      </c>
      <c r="M56" s="52" t="s">
        <v>6</v>
      </c>
      <c r="N56" s="52" t="s">
        <v>6</v>
      </c>
      <c r="O56" s="52" t="s">
        <v>6</v>
      </c>
      <c r="P56" s="52" t="s">
        <v>6</v>
      </c>
      <c r="Q56" s="52" t="s">
        <v>6</v>
      </c>
      <c r="R56" s="52" t="s">
        <v>6</v>
      </c>
      <c r="S56" s="52" t="s">
        <v>6</v>
      </c>
      <c r="T56" s="62">
        <f>T52+T53+T54+T55</f>
        <v>343.64542599999999</v>
      </c>
      <c r="U56" s="52" t="s">
        <v>6</v>
      </c>
    </row>
    <row r="57" spans="1:21" s="47" customFormat="1" ht="88.5" customHeight="1" x14ac:dyDescent="0.25">
      <c r="A57" s="50" t="s">
        <v>253</v>
      </c>
      <c r="B57" s="50" t="s">
        <v>345</v>
      </c>
      <c r="C57" s="113" t="s">
        <v>346</v>
      </c>
      <c r="D57" s="101" t="s">
        <v>182</v>
      </c>
      <c r="E57" s="50" t="s">
        <v>347</v>
      </c>
      <c r="F57" s="52" t="s">
        <v>6</v>
      </c>
      <c r="G57" s="50" t="s">
        <v>145</v>
      </c>
      <c r="H57" s="53">
        <v>2027</v>
      </c>
      <c r="I57" s="50" t="s">
        <v>209</v>
      </c>
      <c r="J57" s="50" t="s">
        <v>329</v>
      </c>
      <c r="K57" s="52" t="s">
        <v>146</v>
      </c>
      <c r="L57" s="50" t="s">
        <v>187</v>
      </c>
      <c r="M57" s="101" t="s">
        <v>189</v>
      </c>
      <c r="N57" s="50" t="s">
        <v>138</v>
      </c>
      <c r="O57" s="101">
        <v>1</v>
      </c>
      <c r="P57" s="52" t="s">
        <v>149</v>
      </c>
      <c r="Q57" s="101" t="s">
        <v>352</v>
      </c>
      <c r="R57" s="101">
        <v>99.28</v>
      </c>
      <c r="S57" s="101">
        <v>1</v>
      </c>
      <c r="T57" s="61">
        <f t="shared" ref="T57:T60" si="18">N57*O57*R57*S57</f>
        <v>99.28</v>
      </c>
      <c r="U57" s="52" t="s">
        <v>6</v>
      </c>
    </row>
    <row r="58" spans="1:21" s="47" customFormat="1" ht="88.5" customHeight="1" x14ac:dyDescent="0.25">
      <c r="A58" s="50" t="s">
        <v>253</v>
      </c>
      <c r="B58" s="50" t="s">
        <v>345</v>
      </c>
      <c r="C58" s="113" t="s">
        <v>346</v>
      </c>
      <c r="D58" s="46" t="s">
        <v>337</v>
      </c>
      <c r="E58" s="50" t="s">
        <v>347</v>
      </c>
      <c r="F58" s="52" t="s">
        <v>6</v>
      </c>
      <c r="G58" s="50" t="s">
        <v>145</v>
      </c>
      <c r="H58" s="53">
        <v>2027</v>
      </c>
      <c r="I58" s="50" t="s">
        <v>209</v>
      </c>
      <c r="J58" s="50" t="s">
        <v>348</v>
      </c>
      <c r="K58" s="52" t="s">
        <v>146</v>
      </c>
      <c r="L58" s="50" t="s">
        <v>187</v>
      </c>
      <c r="M58" s="101" t="s">
        <v>189</v>
      </c>
      <c r="N58" s="50" t="s">
        <v>138</v>
      </c>
      <c r="O58" s="50" t="s">
        <v>351</v>
      </c>
      <c r="P58" s="52" t="s">
        <v>184</v>
      </c>
      <c r="Q58" s="101" t="s">
        <v>342</v>
      </c>
      <c r="R58" s="101">
        <v>963.68</v>
      </c>
      <c r="S58" s="101">
        <v>1.56</v>
      </c>
      <c r="T58" s="61">
        <f t="shared" si="18"/>
        <v>285.63475199999999</v>
      </c>
      <c r="U58" s="52" t="s">
        <v>6</v>
      </c>
    </row>
    <row r="59" spans="1:21" s="47" customFormat="1" ht="88.5" customHeight="1" x14ac:dyDescent="0.25">
      <c r="A59" s="50" t="s">
        <v>253</v>
      </c>
      <c r="B59" s="50" t="s">
        <v>345</v>
      </c>
      <c r="C59" s="113" t="s">
        <v>346</v>
      </c>
      <c r="D59" s="46" t="s">
        <v>337</v>
      </c>
      <c r="E59" s="50" t="s">
        <v>347</v>
      </c>
      <c r="F59" s="52" t="s">
        <v>6</v>
      </c>
      <c r="G59" s="50" t="s">
        <v>145</v>
      </c>
      <c r="H59" s="53">
        <v>2027</v>
      </c>
      <c r="I59" s="50" t="s">
        <v>209</v>
      </c>
      <c r="J59" s="50" t="s">
        <v>349</v>
      </c>
      <c r="K59" s="52" t="s">
        <v>146</v>
      </c>
      <c r="L59" s="50" t="s">
        <v>187</v>
      </c>
      <c r="M59" s="101" t="s">
        <v>189</v>
      </c>
      <c r="N59" s="50" t="s">
        <v>138</v>
      </c>
      <c r="O59" s="50" t="s">
        <v>351</v>
      </c>
      <c r="P59" s="52" t="s">
        <v>184</v>
      </c>
      <c r="Q59" s="101" t="s">
        <v>343</v>
      </c>
      <c r="R59" s="101">
        <v>949.02</v>
      </c>
      <c r="S59" s="101">
        <v>1.02</v>
      </c>
      <c r="T59" s="61">
        <f t="shared" si="18"/>
        <v>183.92007599999999</v>
      </c>
      <c r="U59" s="52" t="s">
        <v>6</v>
      </c>
    </row>
    <row r="60" spans="1:21" s="47" customFormat="1" ht="88.5" customHeight="1" x14ac:dyDescent="0.25">
      <c r="A60" s="50" t="s">
        <v>253</v>
      </c>
      <c r="B60" s="50" t="s">
        <v>345</v>
      </c>
      <c r="C60" s="113" t="s">
        <v>346</v>
      </c>
      <c r="D60" s="46" t="s">
        <v>337</v>
      </c>
      <c r="E60" s="50" t="s">
        <v>347</v>
      </c>
      <c r="F60" s="52" t="s">
        <v>6</v>
      </c>
      <c r="G60" s="50" t="s">
        <v>145</v>
      </c>
      <c r="H60" s="53">
        <v>2027</v>
      </c>
      <c r="I60" s="50" t="s">
        <v>209</v>
      </c>
      <c r="J60" s="50" t="s">
        <v>350</v>
      </c>
      <c r="K60" s="52" t="s">
        <v>146</v>
      </c>
      <c r="L60" s="50" t="s">
        <v>187</v>
      </c>
      <c r="M60" s="101" t="s">
        <v>189</v>
      </c>
      <c r="N60" s="50" t="s">
        <v>138</v>
      </c>
      <c r="O60" s="50" t="s">
        <v>351</v>
      </c>
      <c r="P60" s="52" t="s">
        <v>340</v>
      </c>
      <c r="Q60" s="101" t="s">
        <v>344</v>
      </c>
      <c r="R60" s="101">
        <v>869.36</v>
      </c>
      <c r="S60" s="101">
        <v>1.04</v>
      </c>
      <c r="T60" s="61">
        <f t="shared" si="18"/>
        <v>171.78553600000001</v>
      </c>
      <c r="U60" s="52" t="s">
        <v>6</v>
      </c>
    </row>
    <row r="61" spans="1:21" s="47" customFormat="1" ht="88.5" customHeight="1" x14ac:dyDescent="0.25">
      <c r="A61" s="50" t="s">
        <v>253</v>
      </c>
      <c r="B61" s="50" t="s">
        <v>345</v>
      </c>
      <c r="C61" s="113" t="s">
        <v>346</v>
      </c>
      <c r="D61" s="51" t="s">
        <v>23</v>
      </c>
      <c r="E61" s="52" t="s">
        <v>6</v>
      </c>
      <c r="F61" s="52" t="s">
        <v>6</v>
      </c>
      <c r="G61" s="52" t="s">
        <v>6</v>
      </c>
      <c r="H61" s="52" t="s">
        <v>6</v>
      </c>
      <c r="I61" s="52" t="s">
        <v>6</v>
      </c>
      <c r="J61" s="52" t="s">
        <v>6</v>
      </c>
      <c r="K61" s="52" t="s">
        <v>6</v>
      </c>
      <c r="L61" s="52" t="s">
        <v>6</v>
      </c>
      <c r="M61" s="52" t="s">
        <v>6</v>
      </c>
      <c r="N61" s="52" t="s">
        <v>6</v>
      </c>
      <c r="O61" s="52" t="s">
        <v>6</v>
      </c>
      <c r="P61" s="52" t="s">
        <v>6</v>
      </c>
      <c r="Q61" s="52" t="s">
        <v>6</v>
      </c>
      <c r="R61" s="52" t="s">
        <v>6</v>
      </c>
      <c r="S61" s="52" t="s">
        <v>6</v>
      </c>
      <c r="T61" s="62">
        <f>T57+T58+T59+T60</f>
        <v>740.620364</v>
      </c>
      <c r="U61" s="52" t="s">
        <v>6</v>
      </c>
    </row>
    <row r="62" spans="1:21" s="47" customFormat="1" ht="94.5" customHeight="1" x14ac:dyDescent="0.25">
      <c r="A62" s="50" t="s">
        <v>253</v>
      </c>
      <c r="B62" s="50" t="s">
        <v>332</v>
      </c>
      <c r="C62" s="113" t="s">
        <v>333</v>
      </c>
      <c r="D62" s="101" t="s">
        <v>182</v>
      </c>
      <c r="E62" s="50" t="s">
        <v>339</v>
      </c>
      <c r="F62" s="52" t="s">
        <v>6</v>
      </c>
      <c r="G62" s="50" t="s">
        <v>145</v>
      </c>
      <c r="H62" s="53">
        <v>2027</v>
      </c>
      <c r="I62" s="50" t="s">
        <v>209</v>
      </c>
      <c r="J62" s="50" t="s">
        <v>329</v>
      </c>
      <c r="K62" s="52" t="s">
        <v>146</v>
      </c>
      <c r="L62" s="50" t="s">
        <v>187</v>
      </c>
      <c r="M62" s="101" t="s">
        <v>189</v>
      </c>
      <c r="N62" s="50" t="s">
        <v>138</v>
      </c>
      <c r="O62" s="101">
        <v>1</v>
      </c>
      <c r="P62" s="52" t="s">
        <v>149</v>
      </c>
      <c r="Q62" s="101" t="s">
        <v>203</v>
      </c>
      <c r="R62" s="101">
        <v>56.73</v>
      </c>
      <c r="S62" s="101">
        <v>1</v>
      </c>
      <c r="T62" s="61">
        <f t="shared" ref="T62:T65" si="19">N62*O62*R62*S62</f>
        <v>56.73</v>
      </c>
      <c r="U62" s="52" t="s">
        <v>6</v>
      </c>
    </row>
    <row r="63" spans="1:21" s="47" customFormat="1" ht="94.5" customHeight="1" x14ac:dyDescent="0.25">
      <c r="A63" s="50" t="s">
        <v>253</v>
      </c>
      <c r="B63" s="50" t="s">
        <v>332</v>
      </c>
      <c r="C63" s="113" t="s">
        <v>333</v>
      </c>
      <c r="D63" s="46" t="s">
        <v>337</v>
      </c>
      <c r="E63" s="50" t="s">
        <v>339</v>
      </c>
      <c r="F63" s="52" t="s">
        <v>6</v>
      </c>
      <c r="G63" s="50" t="s">
        <v>145</v>
      </c>
      <c r="H63" s="53">
        <v>2027</v>
      </c>
      <c r="I63" s="50" t="s">
        <v>209</v>
      </c>
      <c r="J63" s="50" t="s">
        <v>334</v>
      </c>
      <c r="K63" s="52" t="s">
        <v>146</v>
      </c>
      <c r="L63" s="50" t="s">
        <v>187</v>
      </c>
      <c r="M63" s="101" t="s">
        <v>189</v>
      </c>
      <c r="N63" s="50" t="s">
        <v>138</v>
      </c>
      <c r="O63" s="50" t="s">
        <v>341</v>
      </c>
      <c r="P63" s="52" t="s">
        <v>184</v>
      </c>
      <c r="Q63" s="101" t="s">
        <v>342</v>
      </c>
      <c r="R63" s="101">
        <v>963.68</v>
      </c>
      <c r="S63" s="101">
        <v>1.56</v>
      </c>
      <c r="T63" s="61">
        <f t="shared" si="19"/>
        <v>180.40089599999999</v>
      </c>
      <c r="U63" s="52" t="s">
        <v>6</v>
      </c>
    </row>
    <row r="64" spans="1:21" s="47" customFormat="1" ht="94.5" customHeight="1" x14ac:dyDescent="0.25">
      <c r="A64" s="50" t="s">
        <v>253</v>
      </c>
      <c r="B64" s="50" t="s">
        <v>332</v>
      </c>
      <c r="C64" s="113" t="s">
        <v>333</v>
      </c>
      <c r="D64" s="46" t="s">
        <v>337</v>
      </c>
      <c r="E64" s="50" t="s">
        <v>339</v>
      </c>
      <c r="F64" s="52" t="s">
        <v>6</v>
      </c>
      <c r="G64" s="50" t="s">
        <v>145</v>
      </c>
      <c r="H64" s="53">
        <v>2027</v>
      </c>
      <c r="I64" s="50" t="s">
        <v>209</v>
      </c>
      <c r="J64" s="50" t="s">
        <v>335</v>
      </c>
      <c r="K64" s="52" t="s">
        <v>146</v>
      </c>
      <c r="L64" s="50" t="s">
        <v>187</v>
      </c>
      <c r="M64" s="101" t="s">
        <v>189</v>
      </c>
      <c r="N64" s="50" t="s">
        <v>138</v>
      </c>
      <c r="O64" s="50" t="s">
        <v>341</v>
      </c>
      <c r="P64" s="52" t="s">
        <v>184</v>
      </c>
      <c r="Q64" s="101" t="s">
        <v>343</v>
      </c>
      <c r="R64" s="101">
        <v>949.02</v>
      </c>
      <c r="S64" s="101">
        <v>1.02</v>
      </c>
      <c r="T64" s="61">
        <f t="shared" si="19"/>
        <v>116.16004799999999</v>
      </c>
      <c r="U64" s="52" t="s">
        <v>6</v>
      </c>
    </row>
    <row r="65" spans="1:21" s="47" customFormat="1" ht="94.5" customHeight="1" x14ac:dyDescent="0.25">
      <c r="A65" s="50" t="s">
        <v>253</v>
      </c>
      <c r="B65" s="50" t="s">
        <v>332</v>
      </c>
      <c r="C65" s="113" t="s">
        <v>333</v>
      </c>
      <c r="D65" s="46" t="s">
        <v>337</v>
      </c>
      <c r="E65" s="50" t="s">
        <v>339</v>
      </c>
      <c r="F65" s="52" t="s">
        <v>6</v>
      </c>
      <c r="G65" s="50" t="s">
        <v>145</v>
      </c>
      <c r="H65" s="53">
        <v>2027</v>
      </c>
      <c r="I65" s="50" t="s">
        <v>209</v>
      </c>
      <c r="J65" s="50" t="s">
        <v>336</v>
      </c>
      <c r="K65" s="52" t="s">
        <v>146</v>
      </c>
      <c r="L65" s="50" t="s">
        <v>187</v>
      </c>
      <c r="M65" s="101" t="s">
        <v>189</v>
      </c>
      <c r="N65" s="50" t="s">
        <v>138</v>
      </c>
      <c r="O65" s="50" t="s">
        <v>341</v>
      </c>
      <c r="P65" s="52" t="s">
        <v>340</v>
      </c>
      <c r="Q65" s="101" t="s">
        <v>344</v>
      </c>
      <c r="R65" s="101">
        <v>869.36</v>
      </c>
      <c r="S65" s="101">
        <v>1.04</v>
      </c>
      <c r="T65" s="61">
        <f t="shared" si="19"/>
        <v>108.496128</v>
      </c>
      <c r="U65" s="52" t="s">
        <v>6</v>
      </c>
    </row>
    <row r="66" spans="1:21" s="47" customFormat="1" ht="94.5" customHeight="1" x14ac:dyDescent="0.25">
      <c r="A66" s="50" t="s">
        <v>253</v>
      </c>
      <c r="B66" s="50" t="s">
        <v>332</v>
      </c>
      <c r="C66" s="113" t="s">
        <v>333</v>
      </c>
      <c r="D66" s="51" t="s">
        <v>23</v>
      </c>
      <c r="E66" s="52" t="s">
        <v>6</v>
      </c>
      <c r="F66" s="52" t="s">
        <v>6</v>
      </c>
      <c r="G66" s="52" t="s">
        <v>6</v>
      </c>
      <c r="H66" s="52" t="s">
        <v>6</v>
      </c>
      <c r="I66" s="52" t="s">
        <v>6</v>
      </c>
      <c r="J66" s="52" t="s">
        <v>6</v>
      </c>
      <c r="K66" s="52" t="s">
        <v>6</v>
      </c>
      <c r="L66" s="52" t="s">
        <v>6</v>
      </c>
      <c r="M66" s="52" t="s">
        <v>6</v>
      </c>
      <c r="N66" s="52" t="s">
        <v>6</v>
      </c>
      <c r="O66" s="52" t="s">
        <v>6</v>
      </c>
      <c r="P66" s="52" t="s">
        <v>6</v>
      </c>
      <c r="Q66" s="52" t="s">
        <v>6</v>
      </c>
      <c r="R66" s="52" t="s">
        <v>6</v>
      </c>
      <c r="S66" s="52" t="s">
        <v>6</v>
      </c>
      <c r="T66" s="62">
        <f>T62+T63+T64+T65</f>
        <v>461.78707199999997</v>
      </c>
      <c r="U66" s="52" t="s">
        <v>6</v>
      </c>
    </row>
    <row r="67" spans="1:21" s="47" customFormat="1" ht="87" customHeight="1" x14ac:dyDescent="0.25">
      <c r="A67" s="50" t="s">
        <v>253</v>
      </c>
      <c r="B67" s="50" t="s">
        <v>307</v>
      </c>
      <c r="C67" s="113" t="s">
        <v>308</v>
      </c>
      <c r="D67" s="101" t="s">
        <v>148</v>
      </c>
      <c r="E67" s="50" t="s">
        <v>309</v>
      </c>
      <c r="F67" s="52" t="s">
        <v>6</v>
      </c>
      <c r="G67" s="50" t="s">
        <v>145</v>
      </c>
      <c r="H67" s="53">
        <v>2028</v>
      </c>
      <c r="I67" s="50" t="s">
        <v>153</v>
      </c>
      <c r="J67" s="50" t="s">
        <v>259</v>
      </c>
      <c r="K67" s="52" t="s">
        <v>146</v>
      </c>
      <c r="L67" s="50" t="s">
        <v>187</v>
      </c>
      <c r="M67" s="101" t="s">
        <v>189</v>
      </c>
      <c r="N67" s="50" t="s">
        <v>138</v>
      </c>
      <c r="O67" s="50" t="s">
        <v>311</v>
      </c>
      <c r="P67" s="52" t="s">
        <v>260</v>
      </c>
      <c r="Q67" s="101" t="s">
        <v>261</v>
      </c>
      <c r="R67" s="101">
        <v>866.6</v>
      </c>
      <c r="S67" s="101">
        <v>1</v>
      </c>
      <c r="T67" s="61">
        <f t="shared" ref="T67:T75" si="20">N67*O67*R67*S67</f>
        <v>43.330000000000005</v>
      </c>
      <c r="U67" s="52" t="s">
        <v>6</v>
      </c>
    </row>
    <row r="68" spans="1:21" s="47" customFormat="1" ht="87" customHeight="1" x14ac:dyDescent="0.25">
      <c r="A68" s="50" t="s">
        <v>253</v>
      </c>
      <c r="B68" s="50" t="s">
        <v>307</v>
      </c>
      <c r="C68" s="113" t="s">
        <v>308</v>
      </c>
      <c r="D68" s="34" t="s">
        <v>147</v>
      </c>
      <c r="E68" s="50" t="s">
        <v>309</v>
      </c>
      <c r="F68" s="52" t="s">
        <v>6</v>
      </c>
      <c r="G68" s="50" t="s">
        <v>145</v>
      </c>
      <c r="H68" s="53">
        <v>2028</v>
      </c>
      <c r="I68" s="50" t="s">
        <v>153</v>
      </c>
      <c r="J68" s="50" t="s">
        <v>310</v>
      </c>
      <c r="K68" s="52" t="s">
        <v>146</v>
      </c>
      <c r="L68" s="50" t="s">
        <v>187</v>
      </c>
      <c r="M68" s="101" t="s">
        <v>189</v>
      </c>
      <c r="N68" s="39">
        <v>1</v>
      </c>
      <c r="O68" s="50" t="s">
        <v>311</v>
      </c>
      <c r="P68" s="52" t="s">
        <v>260</v>
      </c>
      <c r="Q68" s="101" t="s">
        <v>312</v>
      </c>
      <c r="R68" s="101">
        <v>2836.51</v>
      </c>
      <c r="S68" s="101">
        <v>1</v>
      </c>
      <c r="T68" s="61">
        <f t="shared" si="20"/>
        <v>141.82550000000001</v>
      </c>
      <c r="U68" s="52" t="s">
        <v>6</v>
      </c>
    </row>
    <row r="69" spans="1:21" s="47" customFormat="1" ht="87" customHeight="1" x14ac:dyDescent="0.25">
      <c r="A69" s="50" t="s">
        <v>253</v>
      </c>
      <c r="B69" s="50" t="s">
        <v>307</v>
      </c>
      <c r="C69" s="113" t="s">
        <v>308</v>
      </c>
      <c r="D69" s="46" t="s">
        <v>154</v>
      </c>
      <c r="E69" s="50" t="s">
        <v>309</v>
      </c>
      <c r="F69" s="52" t="s">
        <v>6</v>
      </c>
      <c r="G69" s="50" t="s">
        <v>145</v>
      </c>
      <c r="H69" s="53">
        <v>2028</v>
      </c>
      <c r="I69" s="50" t="s">
        <v>153</v>
      </c>
      <c r="J69" s="50" t="s">
        <v>313</v>
      </c>
      <c r="K69" s="52" t="s">
        <v>146</v>
      </c>
      <c r="L69" s="50" t="s">
        <v>187</v>
      </c>
      <c r="M69" s="101" t="s">
        <v>189</v>
      </c>
      <c r="N69" s="39">
        <v>1</v>
      </c>
      <c r="O69" s="50" t="s">
        <v>311</v>
      </c>
      <c r="P69" s="52" t="s">
        <v>179</v>
      </c>
      <c r="Q69" s="101" t="s">
        <v>314</v>
      </c>
      <c r="R69" s="101">
        <v>4928</v>
      </c>
      <c r="S69" s="101">
        <v>1.84</v>
      </c>
      <c r="T69" s="61">
        <f t="shared" si="20"/>
        <v>453.37600000000003</v>
      </c>
      <c r="U69" s="52" t="s">
        <v>6</v>
      </c>
    </row>
    <row r="70" spans="1:21" s="47" customFormat="1" ht="87" customHeight="1" x14ac:dyDescent="0.25">
      <c r="A70" s="50" t="s">
        <v>253</v>
      </c>
      <c r="B70" s="50" t="s">
        <v>307</v>
      </c>
      <c r="C70" s="113" t="s">
        <v>308</v>
      </c>
      <c r="D70" s="101" t="s">
        <v>182</v>
      </c>
      <c r="E70" s="101" t="s">
        <v>318</v>
      </c>
      <c r="F70" s="52" t="s">
        <v>6</v>
      </c>
      <c r="G70" s="50" t="s">
        <v>145</v>
      </c>
      <c r="H70" s="53">
        <v>2028</v>
      </c>
      <c r="I70" s="50" t="s">
        <v>153</v>
      </c>
      <c r="J70" s="50" t="s">
        <v>329</v>
      </c>
      <c r="K70" s="52" t="s">
        <v>146</v>
      </c>
      <c r="L70" s="50" t="s">
        <v>187</v>
      </c>
      <c r="M70" s="101" t="s">
        <v>189</v>
      </c>
      <c r="N70" s="39">
        <v>1</v>
      </c>
      <c r="O70" s="39">
        <v>1</v>
      </c>
      <c r="P70" s="52" t="s">
        <v>149</v>
      </c>
      <c r="Q70" s="101" t="s">
        <v>317</v>
      </c>
      <c r="R70" s="101">
        <v>4255.01</v>
      </c>
      <c r="S70" s="101">
        <v>1</v>
      </c>
      <c r="T70" s="61">
        <f t="shared" si="20"/>
        <v>4255.01</v>
      </c>
      <c r="U70" s="52" t="s">
        <v>6</v>
      </c>
    </row>
    <row r="71" spans="1:21" s="47" customFormat="1" ht="87" customHeight="1" x14ac:dyDescent="0.25">
      <c r="A71" s="50" t="s">
        <v>253</v>
      </c>
      <c r="B71" s="50" t="s">
        <v>307</v>
      </c>
      <c r="C71" s="113" t="s">
        <v>308</v>
      </c>
      <c r="D71" s="46" t="s">
        <v>338</v>
      </c>
      <c r="E71" s="101" t="s">
        <v>318</v>
      </c>
      <c r="F71" s="52" t="s">
        <v>6</v>
      </c>
      <c r="G71" s="50" t="s">
        <v>145</v>
      </c>
      <c r="H71" s="53">
        <v>2028</v>
      </c>
      <c r="I71" s="50" t="s">
        <v>153</v>
      </c>
      <c r="J71" s="50" t="s">
        <v>319</v>
      </c>
      <c r="K71" s="52" t="s">
        <v>146</v>
      </c>
      <c r="L71" s="50" t="s">
        <v>187</v>
      </c>
      <c r="M71" s="101" t="s">
        <v>189</v>
      </c>
      <c r="N71" s="39">
        <v>1</v>
      </c>
      <c r="O71" s="50" t="s">
        <v>324</v>
      </c>
      <c r="P71" s="52" t="s">
        <v>322</v>
      </c>
      <c r="Q71" s="101" t="s">
        <v>326</v>
      </c>
      <c r="R71" s="101">
        <v>37.99</v>
      </c>
      <c r="S71" s="101">
        <v>1.43</v>
      </c>
      <c r="T71" s="61">
        <f t="shared" si="20"/>
        <v>6752.68451</v>
      </c>
      <c r="U71" s="52" t="s">
        <v>6</v>
      </c>
    </row>
    <row r="72" spans="1:21" s="47" customFormat="1" ht="87" customHeight="1" x14ac:dyDescent="0.25">
      <c r="A72" s="50" t="s">
        <v>253</v>
      </c>
      <c r="B72" s="50" t="s">
        <v>307</v>
      </c>
      <c r="C72" s="113" t="s">
        <v>308</v>
      </c>
      <c r="D72" s="46" t="s">
        <v>338</v>
      </c>
      <c r="E72" s="101" t="s">
        <v>318</v>
      </c>
      <c r="F72" s="52" t="s">
        <v>6</v>
      </c>
      <c r="G72" s="50" t="s">
        <v>145</v>
      </c>
      <c r="H72" s="53">
        <v>2028</v>
      </c>
      <c r="I72" s="50" t="s">
        <v>153</v>
      </c>
      <c r="J72" s="50" t="s">
        <v>320</v>
      </c>
      <c r="K72" s="52" t="s">
        <v>146</v>
      </c>
      <c r="L72" s="50" t="s">
        <v>187</v>
      </c>
      <c r="M72" s="101" t="s">
        <v>189</v>
      </c>
      <c r="N72" s="39">
        <v>1</v>
      </c>
      <c r="O72" s="50" t="s">
        <v>324</v>
      </c>
      <c r="P72" s="52" t="s">
        <v>322</v>
      </c>
      <c r="Q72" s="101" t="s">
        <v>327</v>
      </c>
      <c r="R72" s="101">
        <v>24.86</v>
      </c>
      <c r="S72" s="101">
        <v>1.02</v>
      </c>
      <c r="T72" s="61">
        <f t="shared" si="20"/>
        <v>3151.8999600000002</v>
      </c>
      <c r="U72" s="52" t="s">
        <v>6</v>
      </c>
    </row>
    <row r="73" spans="1:21" s="47" customFormat="1" ht="87" customHeight="1" x14ac:dyDescent="0.25">
      <c r="A73" s="50" t="s">
        <v>253</v>
      </c>
      <c r="B73" s="50" t="s">
        <v>307</v>
      </c>
      <c r="C73" s="113" t="s">
        <v>308</v>
      </c>
      <c r="D73" s="46" t="s">
        <v>338</v>
      </c>
      <c r="E73" s="101" t="s">
        <v>318</v>
      </c>
      <c r="F73" s="52" t="s">
        <v>6</v>
      </c>
      <c r="G73" s="50" t="s">
        <v>145</v>
      </c>
      <c r="H73" s="53">
        <v>2028</v>
      </c>
      <c r="I73" s="50" t="s">
        <v>153</v>
      </c>
      <c r="J73" s="50" t="s">
        <v>321</v>
      </c>
      <c r="K73" s="52" t="s">
        <v>146</v>
      </c>
      <c r="L73" s="50" t="s">
        <v>187</v>
      </c>
      <c r="M73" s="101" t="s">
        <v>189</v>
      </c>
      <c r="N73" s="39">
        <v>1</v>
      </c>
      <c r="O73" s="50" t="s">
        <v>325</v>
      </c>
      <c r="P73" s="52" t="s">
        <v>323</v>
      </c>
      <c r="Q73" s="101" t="s">
        <v>328</v>
      </c>
      <c r="R73" s="101">
        <v>1599.54</v>
      </c>
      <c r="S73" s="101">
        <v>1.04</v>
      </c>
      <c r="T73" s="61">
        <f t="shared" si="20"/>
        <v>29111.628000000001</v>
      </c>
      <c r="U73" s="52" t="s">
        <v>6</v>
      </c>
    </row>
    <row r="74" spans="1:21" s="47" customFormat="1" ht="87" customHeight="1" x14ac:dyDescent="0.25">
      <c r="A74" s="50" t="s">
        <v>253</v>
      </c>
      <c r="B74" s="50" t="s">
        <v>307</v>
      </c>
      <c r="C74" s="113" t="s">
        <v>308</v>
      </c>
      <c r="D74" s="101" t="s">
        <v>182</v>
      </c>
      <c r="E74" s="101" t="s">
        <v>318</v>
      </c>
      <c r="F74" s="52" t="s">
        <v>6</v>
      </c>
      <c r="G74" s="50" t="s">
        <v>145</v>
      </c>
      <c r="H74" s="53">
        <v>2028</v>
      </c>
      <c r="I74" s="50" t="s">
        <v>153</v>
      </c>
      <c r="J74" s="50" t="s">
        <v>329</v>
      </c>
      <c r="K74" s="52" t="s">
        <v>146</v>
      </c>
      <c r="L74" s="50" t="s">
        <v>187</v>
      </c>
      <c r="M74" s="101" t="s">
        <v>189</v>
      </c>
      <c r="N74" s="50" t="s">
        <v>138</v>
      </c>
      <c r="O74" s="50" t="s">
        <v>138</v>
      </c>
      <c r="P74" s="40" t="s">
        <v>149</v>
      </c>
      <c r="Q74" s="101" t="s">
        <v>247</v>
      </c>
      <c r="R74" s="101">
        <v>425.5</v>
      </c>
      <c r="S74" s="101">
        <v>1</v>
      </c>
      <c r="T74" s="61">
        <f t="shared" si="20"/>
        <v>425.5</v>
      </c>
      <c r="U74" s="52" t="s">
        <v>6</v>
      </c>
    </row>
    <row r="75" spans="1:21" s="47" customFormat="1" ht="87" customHeight="1" x14ac:dyDescent="0.25">
      <c r="A75" s="50" t="s">
        <v>253</v>
      </c>
      <c r="B75" s="50" t="s">
        <v>307</v>
      </c>
      <c r="C75" s="113" t="s">
        <v>308</v>
      </c>
      <c r="D75" s="46" t="s">
        <v>338</v>
      </c>
      <c r="E75" s="101" t="s">
        <v>318</v>
      </c>
      <c r="F75" s="52" t="s">
        <v>6</v>
      </c>
      <c r="G75" s="50" t="s">
        <v>145</v>
      </c>
      <c r="H75" s="53">
        <v>2028</v>
      </c>
      <c r="I75" s="50" t="s">
        <v>153</v>
      </c>
      <c r="J75" s="50" t="s">
        <v>331</v>
      </c>
      <c r="K75" s="52" t="s">
        <v>146</v>
      </c>
      <c r="L75" s="50" t="s">
        <v>187</v>
      </c>
      <c r="M75" s="101" t="s">
        <v>189</v>
      </c>
      <c r="N75" s="50" t="s">
        <v>138</v>
      </c>
      <c r="O75" s="50" t="s">
        <v>138</v>
      </c>
      <c r="P75" s="40" t="s">
        <v>149</v>
      </c>
      <c r="Q75" s="101" t="s">
        <v>330</v>
      </c>
      <c r="R75" s="101">
        <v>2823.47</v>
      </c>
      <c r="S75" s="101">
        <v>1</v>
      </c>
      <c r="T75" s="61">
        <f t="shared" si="20"/>
        <v>2823.47</v>
      </c>
      <c r="U75" s="52" t="s">
        <v>6</v>
      </c>
    </row>
    <row r="76" spans="1:21" s="47" customFormat="1" ht="87" customHeight="1" x14ac:dyDescent="0.25">
      <c r="A76" s="50" t="s">
        <v>253</v>
      </c>
      <c r="B76" s="50" t="s">
        <v>307</v>
      </c>
      <c r="C76" s="113" t="s">
        <v>308</v>
      </c>
      <c r="D76" s="51" t="s">
        <v>23</v>
      </c>
      <c r="E76" s="52" t="s">
        <v>6</v>
      </c>
      <c r="F76" s="52" t="s">
        <v>6</v>
      </c>
      <c r="G76" s="52" t="s">
        <v>6</v>
      </c>
      <c r="H76" s="52" t="s">
        <v>6</v>
      </c>
      <c r="I76" s="52" t="s">
        <v>6</v>
      </c>
      <c r="J76" s="52" t="s">
        <v>6</v>
      </c>
      <c r="K76" s="52" t="s">
        <v>6</v>
      </c>
      <c r="L76" s="52" t="s">
        <v>6</v>
      </c>
      <c r="M76" s="52" t="s">
        <v>6</v>
      </c>
      <c r="N76" s="52" t="s">
        <v>6</v>
      </c>
      <c r="O76" s="52" t="s">
        <v>6</v>
      </c>
      <c r="P76" s="52" t="s">
        <v>6</v>
      </c>
      <c r="Q76" s="52" t="s">
        <v>6</v>
      </c>
      <c r="R76" s="52" t="s">
        <v>6</v>
      </c>
      <c r="S76" s="52" t="s">
        <v>6</v>
      </c>
      <c r="T76" s="62">
        <f>T67+T68+T69+T70+T71+T72+T73+T74+T75</f>
        <v>47158.723970000006</v>
      </c>
      <c r="U76" s="52" t="s">
        <v>6</v>
      </c>
    </row>
    <row r="77" spans="1:21" s="47" customFormat="1" ht="69.75" customHeight="1" x14ac:dyDescent="0.25">
      <c r="A77" s="50" t="s">
        <v>303</v>
      </c>
      <c r="B77" s="50" t="s">
        <v>304</v>
      </c>
      <c r="C77" s="113" t="s">
        <v>305</v>
      </c>
      <c r="D77" s="35" t="s">
        <v>148</v>
      </c>
      <c r="E77" s="50" t="s">
        <v>306</v>
      </c>
      <c r="F77" s="52" t="s">
        <v>6</v>
      </c>
      <c r="G77" s="50" t="s">
        <v>145</v>
      </c>
      <c r="H77" s="50" t="s">
        <v>155</v>
      </c>
      <c r="I77" s="50" t="s">
        <v>153</v>
      </c>
      <c r="J77" s="50" t="s">
        <v>259</v>
      </c>
      <c r="K77" s="52" t="s">
        <v>146</v>
      </c>
      <c r="L77" s="50" t="s">
        <v>187</v>
      </c>
      <c r="M77" s="101" t="s">
        <v>189</v>
      </c>
      <c r="N77" s="50" t="s">
        <v>138</v>
      </c>
      <c r="O77" s="39">
        <v>1</v>
      </c>
      <c r="P77" s="52" t="s">
        <v>260</v>
      </c>
      <c r="Q77" s="101" t="s">
        <v>261</v>
      </c>
      <c r="R77" s="101">
        <v>866.6</v>
      </c>
      <c r="S77" s="101">
        <v>1</v>
      </c>
      <c r="T77" s="61">
        <f t="shared" ref="T77" si="21">N77*O77*R77*S77</f>
        <v>866.6</v>
      </c>
      <c r="U77" s="52" t="s">
        <v>6</v>
      </c>
    </row>
    <row r="78" spans="1:21" s="47" customFormat="1" ht="69.75" customHeight="1" x14ac:dyDescent="0.25">
      <c r="A78" s="50" t="s">
        <v>303</v>
      </c>
      <c r="B78" s="50" t="s">
        <v>304</v>
      </c>
      <c r="C78" s="113" t="s">
        <v>305</v>
      </c>
      <c r="D78" s="51" t="s">
        <v>23</v>
      </c>
      <c r="E78" s="52" t="s">
        <v>6</v>
      </c>
      <c r="F78" s="52" t="s">
        <v>6</v>
      </c>
      <c r="G78" s="52" t="s">
        <v>6</v>
      </c>
      <c r="H78" s="52" t="s">
        <v>6</v>
      </c>
      <c r="I78" s="52" t="s">
        <v>6</v>
      </c>
      <c r="J78" s="52" t="s">
        <v>6</v>
      </c>
      <c r="K78" s="52" t="s">
        <v>6</v>
      </c>
      <c r="L78" s="52" t="s">
        <v>6</v>
      </c>
      <c r="M78" s="52" t="s">
        <v>6</v>
      </c>
      <c r="N78" s="52" t="s">
        <v>6</v>
      </c>
      <c r="O78" s="52" t="s">
        <v>6</v>
      </c>
      <c r="P78" s="52" t="s">
        <v>6</v>
      </c>
      <c r="Q78" s="52" t="s">
        <v>6</v>
      </c>
      <c r="R78" s="52" t="s">
        <v>6</v>
      </c>
      <c r="S78" s="52" t="s">
        <v>6</v>
      </c>
      <c r="T78" s="62">
        <f>T77</f>
        <v>866.6</v>
      </c>
      <c r="U78" s="52" t="s">
        <v>6</v>
      </c>
    </row>
    <row r="79" spans="1:21" s="47" customFormat="1" ht="79.5" customHeight="1" x14ac:dyDescent="0.25">
      <c r="A79" s="50" t="s">
        <v>253</v>
      </c>
      <c r="B79" s="50" t="s">
        <v>254</v>
      </c>
      <c r="C79" s="113" t="s">
        <v>255</v>
      </c>
      <c r="D79" s="48" t="s">
        <v>158</v>
      </c>
      <c r="E79" s="50" t="s">
        <v>283</v>
      </c>
      <c r="F79" s="52" t="s">
        <v>6</v>
      </c>
      <c r="G79" s="50" t="s">
        <v>284</v>
      </c>
      <c r="H79" s="50" t="s">
        <v>285</v>
      </c>
      <c r="I79" s="50" t="s">
        <v>286</v>
      </c>
      <c r="J79" s="50" t="s">
        <v>287</v>
      </c>
      <c r="K79" s="52" t="s">
        <v>146</v>
      </c>
      <c r="L79" s="50" t="s">
        <v>187</v>
      </c>
      <c r="M79" s="101" t="s">
        <v>189</v>
      </c>
      <c r="N79" s="50" t="s">
        <v>138</v>
      </c>
      <c r="O79" s="50" t="s">
        <v>138</v>
      </c>
      <c r="P79" s="101" t="s">
        <v>149</v>
      </c>
      <c r="Q79" s="101" t="s">
        <v>294</v>
      </c>
      <c r="R79" s="101">
        <v>35458.43</v>
      </c>
      <c r="S79" s="101">
        <v>1</v>
      </c>
      <c r="T79" s="61">
        <f t="shared" ref="T79:T84" si="22">N79*O79*R79*S79</f>
        <v>35458.43</v>
      </c>
      <c r="U79" s="52" t="s">
        <v>6</v>
      </c>
    </row>
    <row r="80" spans="1:21" s="47" customFormat="1" ht="79.5" customHeight="1" x14ac:dyDescent="0.25">
      <c r="A80" s="50" t="s">
        <v>253</v>
      </c>
      <c r="B80" s="50" t="s">
        <v>254</v>
      </c>
      <c r="C80" s="113" t="s">
        <v>255</v>
      </c>
      <c r="D80" s="46" t="s">
        <v>150</v>
      </c>
      <c r="E80" s="50" t="s">
        <v>283</v>
      </c>
      <c r="F80" s="52" t="s">
        <v>6</v>
      </c>
      <c r="G80" s="50" t="s">
        <v>284</v>
      </c>
      <c r="H80" s="50" t="s">
        <v>285</v>
      </c>
      <c r="I80" s="50" t="s">
        <v>286</v>
      </c>
      <c r="J80" s="50" t="s">
        <v>288</v>
      </c>
      <c r="K80" s="52" t="s">
        <v>146</v>
      </c>
      <c r="L80" s="50" t="s">
        <v>187</v>
      </c>
      <c r="M80" s="101" t="s">
        <v>189</v>
      </c>
      <c r="N80" s="50" t="s">
        <v>138</v>
      </c>
      <c r="O80" s="50" t="s">
        <v>300</v>
      </c>
      <c r="P80" s="52" t="s">
        <v>293</v>
      </c>
      <c r="Q80" s="101" t="s">
        <v>298</v>
      </c>
      <c r="R80" s="101">
        <v>40047.11</v>
      </c>
      <c r="S80" s="101">
        <v>1.45</v>
      </c>
      <c r="T80" s="61">
        <f t="shared" si="22"/>
        <v>116136.61899999999</v>
      </c>
      <c r="U80" s="52" t="s">
        <v>6</v>
      </c>
    </row>
    <row r="81" spans="1:21" s="47" customFormat="1" ht="79.5" customHeight="1" x14ac:dyDescent="0.25">
      <c r="A81" s="50" t="s">
        <v>253</v>
      </c>
      <c r="B81" s="50" t="s">
        <v>254</v>
      </c>
      <c r="C81" s="113" t="s">
        <v>255</v>
      </c>
      <c r="D81" s="46" t="s">
        <v>150</v>
      </c>
      <c r="E81" s="50" t="s">
        <v>283</v>
      </c>
      <c r="F81" s="52" t="s">
        <v>6</v>
      </c>
      <c r="G81" s="50" t="s">
        <v>284</v>
      </c>
      <c r="H81" s="50" t="s">
        <v>285</v>
      </c>
      <c r="I81" s="50" t="s">
        <v>286</v>
      </c>
      <c r="J81" s="50" t="s">
        <v>289</v>
      </c>
      <c r="K81" s="52" t="s">
        <v>146</v>
      </c>
      <c r="L81" s="50" t="s">
        <v>187</v>
      </c>
      <c r="M81" s="101" t="s">
        <v>189</v>
      </c>
      <c r="N81" s="50" t="s">
        <v>138</v>
      </c>
      <c r="O81" s="50" t="s">
        <v>301</v>
      </c>
      <c r="P81" s="52" t="s">
        <v>293</v>
      </c>
      <c r="Q81" s="101" t="s">
        <v>295</v>
      </c>
      <c r="R81" s="101">
        <v>27469.919999999998</v>
      </c>
      <c r="S81" s="101">
        <v>1.51</v>
      </c>
      <c r="T81" s="61">
        <f t="shared" si="22"/>
        <v>207397.89599999998</v>
      </c>
      <c r="U81" s="52" t="s">
        <v>6</v>
      </c>
    </row>
    <row r="82" spans="1:21" s="47" customFormat="1" ht="79.5" customHeight="1" x14ac:dyDescent="0.25">
      <c r="A82" s="50" t="s">
        <v>253</v>
      </c>
      <c r="B82" s="50" t="s">
        <v>254</v>
      </c>
      <c r="C82" s="113" t="s">
        <v>255</v>
      </c>
      <c r="D82" s="46" t="s">
        <v>150</v>
      </c>
      <c r="E82" s="50" t="s">
        <v>283</v>
      </c>
      <c r="F82" s="52" t="s">
        <v>6</v>
      </c>
      <c r="G82" s="50" t="s">
        <v>284</v>
      </c>
      <c r="H82" s="50" t="s">
        <v>285</v>
      </c>
      <c r="I82" s="50" t="s">
        <v>286</v>
      </c>
      <c r="J82" s="50" t="s">
        <v>290</v>
      </c>
      <c r="K82" s="52" t="s">
        <v>146</v>
      </c>
      <c r="L82" s="50" t="s">
        <v>187</v>
      </c>
      <c r="M82" s="101" t="s">
        <v>189</v>
      </c>
      <c r="N82" s="50" t="s">
        <v>138</v>
      </c>
      <c r="O82" s="50" t="s">
        <v>302</v>
      </c>
      <c r="P82" s="52" t="s">
        <v>293</v>
      </c>
      <c r="Q82" s="101" t="s">
        <v>296</v>
      </c>
      <c r="R82" s="101">
        <v>2222.1</v>
      </c>
      <c r="S82" s="101">
        <v>1.51</v>
      </c>
      <c r="T82" s="61">
        <f t="shared" si="22"/>
        <v>40264.451999999997</v>
      </c>
      <c r="U82" s="52" t="s">
        <v>6</v>
      </c>
    </row>
    <row r="83" spans="1:21" s="47" customFormat="1" ht="79.5" customHeight="1" x14ac:dyDescent="0.25">
      <c r="A83" s="50" t="s">
        <v>253</v>
      </c>
      <c r="B83" s="50" t="s">
        <v>254</v>
      </c>
      <c r="C83" s="113" t="s">
        <v>255</v>
      </c>
      <c r="D83" s="46" t="s">
        <v>150</v>
      </c>
      <c r="E83" s="50" t="s">
        <v>283</v>
      </c>
      <c r="F83" s="52" t="s">
        <v>6</v>
      </c>
      <c r="G83" s="50" t="s">
        <v>284</v>
      </c>
      <c r="H83" s="50" t="s">
        <v>285</v>
      </c>
      <c r="I83" s="50" t="s">
        <v>286</v>
      </c>
      <c r="J83" s="50" t="s">
        <v>291</v>
      </c>
      <c r="K83" s="52" t="s">
        <v>146</v>
      </c>
      <c r="L83" s="50" t="s">
        <v>187</v>
      </c>
      <c r="M83" s="101" t="s">
        <v>189</v>
      </c>
      <c r="N83" s="50" t="s">
        <v>138</v>
      </c>
      <c r="O83" s="50" t="s">
        <v>300</v>
      </c>
      <c r="P83" s="52" t="s">
        <v>152</v>
      </c>
      <c r="Q83" s="101" t="s">
        <v>297</v>
      </c>
      <c r="R83" s="101">
        <v>449.58</v>
      </c>
      <c r="S83" s="101">
        <v>1.73</v>
      </c>
      <c r="T83" s="61">
        <f t="shared" si="22"/>
        <v>1555.5467999999998</v>
      </c>
      <c r="U83" s="52" t="s">
        <v>6</v>
      </c>
    </row>
    <row r="84" spans="1:21" s="47" customFormat="1" ht="79.5" customHeight="1" x14ac:dyDescent="0.25">
      <c r="A84" s="50" t="s">
        <v>253</v>
      </c>
      <c r="B84" s="50" t="s">
        <v>254</v>
      </c>
      <c r="C84" s="113" t="s">
        <v>255</v>
      </c>
      <c r="D84" s="46" t="s">
        <v>150</v>
      </c>
      <c r="E84" s="50" t="s">
        <v>283</v>
      </c>
      <c r="F84" s="52" t="s">
        <v>6</v>
      </c>
      <c r="G84" s="50" t="s">
        <v>284</v>
      </c>
      <c r="H84" s="50" t="s">
        <v>285</v>
      </c>
      <c r="I84" s="50" t="s">
        <v>286</v>
      </c>
      <c r="J84" s="50" t="s">
        <v>292</v>
      </c>
      <c r="K84" s="52" t="s">
        <v>146</v>
      </c>
      <c r="L84" s="50" t="s">
        <v>187</v>
      </c>
      <c r="M84" s="101" t="s">
        <v>189</v>
      </c>
      <c r="N84" s="50" t="s">
        <v>138</v>
      </c>
      <c r="O84" s="50" t="s">
        <v>300</v>
      </c>
      <c r="P84" s="52" t="s">
        <v>293</v>
      </c>
      <c r="Q84" s="101" t="s">
        <v>299</v>
      </c>
      <c r="R84" s="101">
        <v>1058.83</v>
      </c>
      <c r="S84" s="101">
        <v>1.76</v>
      </c>
      <c r="T84" s="61">
        <f t="shared" si="22"/>
        <v>3727.0816</v>
      </c>
      <c r="U84" s="52" t="s">
        <v>6</v>
      </c>
    </row>
    <row r="85" spans="1:21" s="47" customFormat="1" ht="79.5" customHeight="1" x14ac:dyDescent="0.25">
      <c r="A85" s="50" t="s">
        <v>253</v>
      </c>
      <c r="B85" s="50" t="s">
        <v>254</v>
      </c>
      <c r="C85" s="113" t="s">
        <v>255</v>
      </c>
      <c r="D85" s="51" t="s">
        <v>23</v>
      </c>
      <c r="E85" s="52" t="s">
        <v>6</v>
      </c>
      <c r="F85" s="52" t="s">
        <v>6</v>
      </c>
      <c r="G85" s="52" t="s">
        <v>6</v>
      </c>
      <c r="H85" s="52" t="s">
        <v>6</v>
      </c>
      <c r="I85" s="52" t="s">
        <v>6</v>
      </c>
      <c r="J85" s="52" t="s">
        <v>6</v>
      </c>
      <c r="K85" s="52" t="s">
        <v>6</v>
      </c>
      <c r="L85" s="52" t="s">
        <v>6</v>
      </c>
      <c r="M85" s="52" t="s">
        <v>6</v>
      </c>
      <c r="N85" s="52" t="s">
        <v>6</v>
      </c>
      <c r="O85" s="52" t="s">
        <v>6</v>
      </c>
      <c r="P85" s="52" t="s">
        <v>6</v>
      </c>
      <c r="Q85" s="52" t="s">
        <v>6</v>
      </c>
      <c r="R85" s="52" t="s">
        <v>6</v>
      </c>
      <c r="S85" s="52" t="s">
        <v>6</v>
      </c>
      <c r="T85" s="62">
        <f>T79+T80+T81+T82+T83+T84</f>
        <v>404540.02539999993</v>
      </c>
      <c r="U85" s="52" t="s">
        <v>6</v>
      </c>
    </row>
    <row r="86" spans="1:21" s="47" customFormat="1" ht="62.25" customHeight="1" x14ac:dyDescent="0.25">
      <c r="A86" s="50" t="s">
        <v>253</v>
      </c>
      <c r="B86" s="50" t="s">
        <v>256</v>
      </c>
      <c r="C86" s="113" t="s">
        <v>257</v>
      </c>
      <c r="D86" s="35" t="s">
        <v>148</v>
      </c>
      <c r="E86" s="50" t="s">
        <v>258</v>
      </c>
      <c r="F86" s="52" t="s">
        <v>6</v>
      </c>
      <c r="G86" s="50" t="s">
        <v>145</v>
      </c>
      <c r="H86" s="50" t="s">
        <v>155</v>
      </c>
      <c r="I86" s="50" t="s">
        <v>209</v>
      </c>
      <c r="J86" s="50" t="s">
        <v>259</v>
      </c>
      <c r="K86" s="52" t="s">
        <v>146</v>
      </c>
      <c r="L86" s="50" t="s">
        <v>187</v>
      </c>
      <c r="M86" s="101" t="s">
        <v>189</v>
      </c>
      <c r="N86" s="50" t="s">
        <v>267</v>
      </c>
      <c r="O86" s="39">
        <v>1</v>
      </c>
      <c r="P86" s="52" t="s">
        <v>260</v>
      </c>
      <c r="Q86" s="101" t="s">
        <v>261</v>
      </c>
      <c r="R86" s="101">
        <v>866.6</v>
      </c>
      <c r="S86" s="101">
        <v>1</v>
      </c>
      <c r="T86" s="61">
        <f>N86*O86*R86*S86</f>
        <v>433.3</v>
      </c>
      <c r="U86" s="52" t="s">
        <v>6</v>
      </c>
    </row>
    <row r="87" spans="1:21" s="47" customFormat="1" ht="62.25" customHeight="1" x14ac:dyDescent="0.25">
      <c r="A87" s="50" t="s">
        <v>253</v>
      </c>
      <c r="B87" s="50" t="s">
        <v>256</v>
      </c>
      <c r="C87" s="113" t="s">
        <v>257</v>
      </c>
      <c r="D87" s="46" t="s">
        <v>262</v>
      </c>
      <c r="E87" s="50" t="s">
        <v>258</v>
      </c>
      <c r="F87" s="52" t="s">
        <v>6</v>
      </c>
      <c r="G87" s="50" t="s">
        <v>145</v>
      </c>
      <c r="H87" s="50" t="s">
        <v>155</v>
      </c>
      <c r="I87" s="50" t="s">
        <v>209</v>
      </c>
      <c r="J87" s="50" t="s">
        <v>263</v>
      </c>
      <c r="K87" s="52" t="s">
        <v>146</v>
      </c>
      <c r="L87" s="50" t="s">
        <v>187</v>
      </c>
      <c r="M87" s="101" t="s">
        <v>189</v>
      </c>
      <c r="N87" s="50" t="s">
        <v>138</v>
      </c>
      <c r="O87" s="39">
        <v>1</v>
      </c>
      <c r="P87" s="52" t="s">
        <v>260</v>
      </c>
      <c r="Q87" s="101" t="s">
        <v>264</v>
      </c>
      <c r="R87" s="101">
        <v>658.18</v>
      </c>
      <c r="S87" s="101">
        <v>1.84</v>
      </c>
      <c r="T87" s="61">
        <f>N87*O87*R87*S87</f>
        <v>1211.0511999999999</v>
      </c>
      <c r="U87" s="52" t="s">
        <v>6</v>
      </c>
    </row>
    <row r="88" spans="1:21" s="47" customFormat="1" ht="62.25" customHeight="1" x14ac:dyDescent="0.25">
      <c r="A88" s="50" t="s">
        <v>253</v>
      </c>
      <c r="B88" s="50" t="s">
        <v>256</v>
      </c>
      <c r="C88" s="113" t="s">
        <v>257</v>
      </c>
      <c r="D88" s="34" t="s">
        <v>147</v>
      </c>
      <c r="E88" s="50" t="s">
        <v>258</v>
      </c>
      <c r="F88" s="52" t="s">
        <v>6</v>
      </c>
      <c r="G88" s="50" t="s">
        <v>145</v>
      </c>
      <c r="H88" s="50" t="s">
        <v>155</v>
      </c>
      <c r="I88" s="50" t="s">
        <v>209</v>
      </c>
      <c r="J88" s="50" t="s">
        <v>265</v>
      </c>
      <c r="K88" s="52" t="s">
        <v>146</v>
      </c>
      <c r="L88" s="50" t="s">
        <v>187</v>
      </c>
      <c r="M88" s="101" t="s">
        <v>189</v>
      </c>
      <c r="N88" s="50" t="s">
        <v>138</v>
      </c>
      <c r="O88" s="39">
        <v>1</v>
      </c>
      <c r="P88" s="52" t="s">
        <v>179</v>
      </c>
      <c r="Q88" s="101" t="s">
        <v>266</v>
      </c>
      <c r="R88" s="101">
        <v>933.4</v>
      </c>
      <c r="S88" s="101">
        <v>1</v>
      </c>
      <c r="T88" s="61">
        <f>N88*O88*R88*S88</f>
        <v>933.4</v>
      </c>
      <c r="U88" s="52" t="s">
        <v>6</v>
      </c>
    </row>
    <row r="89" spans="1:21" s="47" customFormat="1" ht="62.25" customHeight="1" x14ac:dyDescent="0.25">
      <c r="A89" s="50" t="s">
        <v>253</v>
      </c>
      <c r="B89" s="50" t="s">
        <v>256</v>
      </c>
      <c r="C89" s="113" t="s">
        <v>257</v>
      </c>
      <c r="D89" s="35" t="s">
        <v>148</v>
      </c>
      <c r="E89" s="50" t="s">
        <v>268</v>
      </c>
      <c r="F89" s="52" t="s">
        <v>6</v>
      </c>
      <c r="G89" s="50" t="s">
        <v>145</v>
      </c>
      <c r="H89" s="50" t="s">
        <v>155</v>
      </c>
      <c r="I89" s="50" t="s">
        <v>269</v>
      </c>
      <c r="J89" s="50" t="s">
        <v>259</v>
      </c>
      <c r="K89" s="52" t="s">
        <v>146</v>
      </c>
      <c r="L89" s="50" t="s">
        <v>187</v>
      </c>
      <c r="M89" s="101" t="s">
        <v>189</v>
      </c>
      <c r="N89" s="50" t="s">
        <v>267</v>
      </c>
      <c r="O89" s="39">
        <v>1</v>
      </c>
      <c r="P89" s="52" t="s">
        <v>260</v>
      </c>
      <c r="Q89" s="101" t="s">
        <v>261</v>
      </c>
      <c r="R89" s="101">
        <v>866.6</v>
      </c>
      <c r="S89" s="101">
        <v>1</v>
      </c>
      <c r="T89" s="61">
        <f t="shared" ref="T89:T93" si="23">N89*O89*R89*S89</f>
        <v>433.3</v>
      </c>
      <c r="U89" s="52" t="s">
        <v>6</v>
      </c>
    </row>
    <row r="90" spans="1:21" s="47" customFormat="1" ht="62.25" customHeight="1" x14ac:dyDescent="0.25">
      <c r="A90" s="50" t="s">
        <v>253</v>
      </c>
      <c r="B90" s="50" t="s">
        <v>256</v>
      </c>
      <c r="C90" s="113" t="s">
        <v>257</v>
      </c>
      <c r="D90" s="34" t="s">
        <v>147</v>
      </c>
      <c r="E90" s="50" t="s">
        <v>268</v>
      </c>
      <c r="F90" s="52" t="s">
        <v>6</v>
      </c>
      <c r="G90" s="50" t="s">
        <v>145</v>
      </c>
      <c r="H90" s="50" t="s">
        <v>155</v>
      </c>
      <c r="I90" s="50" t="s">
        <v>269</v>
      </c>
      <c r="J90" s="50" t="s">
        <v>270</v>
      </c>
      <c r="K90" s="52" t="s">
        <v>146</v>
      </c>
      <c r="L90" s="50" t="s">
        <v>187</v>
      </c>
      <c r="M90" s="101" t="s">
        <v>189</v>
      </c>
      <c r="N90" s="50" t="s">
        <v>138</v>
      </c>
      <c r="O90" s="39">
        <v>0.65</v>
      </c>
      <c r="P90" s="52" t="s">
        <v>260</v>
      </c>
      <c r="Q90" s="101" t="s">
        <v>271</v>
      </c>
      <c r="R90" s="101">
        <v>2836.51</v>
      </c>
      <c r="S90" s="101">
        <v>1</v>
      </c>
      <c r="T90" s="61">
        <f t="shared" si="23"/>
        <v>1843.7315000000001</v>
      </c>
      <c r="U90" s="52" t="s">
        <v>6</v>
      </c>
    </row>
    <row r="91" spans="1:21" s="47" customFormat="1" ht="62.25" customHeight="1" x14ac:dyDescent="0.25">
      <c r="A91" s="50" t="s">
        <v>253</v>
      </c>
      <c r="B91" s="50" t="s">
        <v>256</v>
      </c>
      <c r="C91" s="113" t="s">
        <v>257</v>
      </c>
      <c r="D91" s="40" t="s">
        <v>144</v>
      </c>
      <c r="E91" s="50" t="s">
        <v>268</v>
      </c>
      <c r="F91" s="52" t="s">
        <v>6</v>
      </c>
      <c r="G91" s="50" t="s">
        <v>145</v>
      </c>
      <c r="H91" s="50" t="s">
        <v>155</v>
      </c>
      <c r="I91" s="50" t="s">
        <v>269</v>
      </c>
      <c r="J91" s="50" t="s">
        <v>276</v>
      </c>
      <c r="K91" s="52" t="s">
        <v>146</v>
      </c>
      <c r="L91" s="50" t="s">
        <v>187</v>
      </c>
      <c r="M91" s="101" t="s">
        <v>189</v>
      </c>
      <c r="N91" s="50" t="s">
        <v>138</v>
      </c>
      <c r="O91" s="39" t="s">
        <v>272</v>
      </c>
      <c r="P91" s="52" t="s">
        <v>179</v>
      </c>
      <c r="Q91" s="101" t="s">
        <v>273</v>
      </c>
      <c r="R91" s="101">
        <v>4753.1400000000003</v>
      </c>
      <c r="S91" s="101">
        <v>1.84</v>
      </c>
      <c r="T91" s="61">
        <f t="shared" si="23"/>
        <v>1749.1555200000003</v>
      </c>
      <c r="U91" s="52" t="s">
        <v>6</v>
      </c>
    </row>
    <row r="92" spans="1:21" s="47" customFormat="1" ht="62.25" customHeight="1" x14ac:dyDescent="0.25">
      <c r="A92" s="50" t="s">
        <v>253</v>
      </c>
      <c r="B92" s="50" t="s">
        <v>256</v>
      </c>
      <c r="C92" s="113" t="s">
        <v>257</v>
      </c>
      <c r="D92" s="40" t="s">
        <v>144</v>
      </c>
      <c r="E92" s="50" t="s">
        <v>268</v>
      </c>
      <c r="F92" s="52" t="s">
        <v>6</v>
      </c>
      <c r="G92" s="50" t="s">
        <v>145</v>
      </c>
      <c r="H92" s="50" t="s">
        <v>155</v>
      </c>
      <c r="I92" s="50" t="s">
        <v>269</v>
      </c>
      <c r="J92" s="50" t="s">
        <v>276</v>
      </c>
      <c r="K92" s="52" t="s">
        <v>146</v>
      </c>
      <c r="L92" s="50" t="s">
        <v>187</v>
      </c>
      <c r="M92" s="101" t="s">
        <v>189</v>
      </c>
      <c r="N92" s="50" t="s">
        <v>138</v>
      </c>
      <c r="O92" s="39">
        <v>0.25</v>
      </c>
      <c r="P92" s="52" t="s">
        <v>179</v>
      </c>
      <c r="Q92" s="101" t="s">
        <v>274</v>
      </c>
      <c r="R92" s="101">
        <v>3337.82</v>
      </c>
      <c r="S92" s="101">
        <v>1.84</v>
      </c>
      <c r="T92" s="61">
        <f t="shared" si="23"/>
        <v>1535.3972000000001</v>
      </c>
      <c r="U92" s="52" t="s">
        <v>6</v>
      </c>
    </row>
    <row r="93" spans="1:21" s="47" customFormat="1" ht="62.25" customHeight="1" x14ac:dyDescent="0.25">
      <c r="A93" s="50" t="s">
        <v>253</v>
      </c>
      <c r="B93" s="50" t="s">
        <v>256</v>
      </c>
      <c r="C93" s="113" t="s">
        <v>257</v>
      </c>
      <c r="D93" s="40" t="s">
        <v>144</v>
      </c>
      <c r="E93" s="50" t="s">
        <v>268</v>
      </c>
      <c r="F93" s="52" t="s">
        <v>6</v>
      </c>
      <c r="G93" s="50" t="s">
        <v>145</v>
      </c>
      <c r="H93" s="50" t="s">
        <v>155</v>
      </c>
      <c r="I93" s="50" t="s">
        <v>269</v>
      </c>
      <c r="J93" s="50" t="s">
        <v>276</v>
      </c>
      <c r="K93" s="52" t="s">
        <v>146</v>
      </c>
      <c r="L93" s="50" t="s">
        <v>187</v>
      </c>
      <c r="M93" s="101" t="s">
        <v>189</v>
      </c>
      <c r="N93" s="50" t="s">
        <v>138</v>
      </c>
      <c r="O93" s="39" t="s">
        <v>272</v>
      </c>
      <c r="P93" s="52" t="s">
        <v>179</v>
      </c>
      <c r="Q93" s="101" t="s">
        <v>275</v>
      </c>
      <c r="R93" s="101">
        <v>3728.22</v>
      </c>
      <c r="S93" s="101">
        <v>1.84</v>
      </c>
      <c r="T93" s="61">
        <f t="shared" si="23"/>
        <v>1371.98496</v>
      </c>
      <c r="U93" s="52" t="s">
        <v>6</v>
      </c>
    </row>
    <row r="94" spans="1:21" s="47" customFormat="1" ht="62.25" customHeight="1" x14ac:dyDescent="0.25">
      <c r="A94" s="50" t="s">
        <v>253</v>
      </c>
      <c r="B94" s="50" t="s">
        <v>256</v>
      </c>
      <c r="C94" s="113" t="s">
        <v>257</v>
      </c>
      <c r="D94" s="97" t="s">
        <v>178</v>
      </c>
      <c r="E94" s="50" t="s">
        <v>277</v>
      </c>
      <c r="F94" s="52" t="s">
        <v>6</v>
      </c>
      <c r="G94" s="50" t="s">
        <v>145</v>
      </c>
      <c r="H94" s="50" t="s">
        <v>155</v>
      </c>
      <c r="I94" s="50" t="s">
        <v>269</v>
      </c>
      <c r="J94" s="50" t="s">
        <v>278</v>
      </c>
      <c r="K94" s="52" t="s">
        <v>146</v>
      </c>
      <c r="L94" s="50" t="s">
        <v>187</v>
      </c>
      <c r="M94" s="101" t="s">
        <v>189</v>
      </c>
      <c r="N94" s="50" t="s">
        <v>138</v>
      </c>
      <c r="O94" s="50" t="s">
        <v>138</v>
      </c>
      <c r="P94" s="40" t="s">
        <v>149</v>
      </c>
      <c r="Q94" s="101" t="s">
        <v>247</v>
      </c>
      <c r="R94" s="101">
        <v>425.5</v>
      </c>
      <c r="S94" s="101">
        <v>1</v>
      </c>
      <c r="T94" s="61">
        <f t="shared" ref="T94:T96" si="24">N94*O94*R94*S94</f>
        <v>425.5</v>
      </c>
      <c r="U94" s="52" t="s">
        <v>6</v>
      </c>
    </row>
    <row r="95" spans="1:21" s="47" customFormat="1" ht="62.25" customHeight="1" x14ac:dyDescent="0.25">
      <c r="A95" s="50" t="s">
        <v>253</v>
      </c>
      <c r="B95" s="50" t="s">
        <v>256</v>
      </c>
      <c r="C95" s="113" t="s">
        <v>257</v>
      </c>
      <c r="D95" s="97" t="s">
        <v>178</v>
      </c>
      <c r="E95" s="50" t="s">
        <v>277</v>
      </c>
      <c r="F95" s="52" t="s">
        <v>6</v>
      </c>
      <c r="G95" s="50" t="s">
        <v>145</v>
      </c>
      <c r="H95" s="50" t="s">
        <v>155</v>
      </c>
      <c r="I95" s="50" t="s">
        <v>269</v>
      </c>
      <c r="J95" s="50" t="s">
        <v>279</v>
      </c>
      <c r="K95" s="52" t="s">
        <v>146</v>
      </c>
      <c r="L95" s="50" t="s">
        <v>187</v>
      </c>
      <c r="M95" s="101" t="s">
        <v>189</v>
      </c>
      <c r="N95" s="50" t="s">
        <v>138</v>
      </c>
      <c r="O95" s="50" t="s">
        <v>138</v>
      </c>
      <c r="P95" s="40" t="s">
        <v>149</v>
      </c>
      <c r="Q95" s="101" t="s">
        <v>280</v>
      </c>
      <c r="R95" s="101">
        <f>R94*0.15</f>
        <v>63.824999999999996</v>
      </c>
      <c r="S95" s="101">
        <v>1</v>
      </c>
      <c r="T95" s="61">
        <f t="shared" si="24"/>
        <v>63.824999999999996</v>
      </c>
      <c r="U95" s="52" t="s">
        <v>6</v>
      </c>
    </row>
    <row r="96" spans="1:21" s="47" customFormat="1" ht="62.25" customHeight="1" x14ac:dyDescent="0.25">
      <c r="A96" s="50" t="s">
        <v>253</v>
      </c>
      <c r="B96" s="50" t="s">
        <v>256</v>
      </c>
      <c r="C96" s="113" t="s">
        <v>257</v>
      </c>
      <c r="D96" s="97" t="s">
        <v>178</v>
      </c>
      <c r="E96" s="50" t="s">
        <v>277</v>
      </c>
      <c r="F96" s="52" t="s">
        <v>6</v>
      </c>
      <c r="G96" s="50" t="s">
        <v>145</v>
      </c>
      <c r="H96" s="50" t="s">
        <v>155</v>
      </c>
      <c r="I96" s="50" t="s">
        <v>269</v>
      </c>
      <c r="J96" s="50" t="s">
        <v>281</v>
      </c>
      <c r="K96" s="52" t="s">
        <v>146</v>
      </c>
      <c r="L96" s="50" t="s">
        <v>187</v>
      </c>
      <c r="M96" s="101" t="s">
        <v>189</v>
      </c>
      <c r="N96" s="50" t="s">
        <v>138</v>
      </c>
      <c r="O96" s="50" t="s">
        <v>138</v>
      </c>
      <c r="P96" s="40" t="s">
        <v>149</v>
      </c>
      <c r="Q96" s="101" t="s">
        <v>282</v>
      </c>
      <c r="R96" s="101">
        <v>1338.63</v>
      </c>
      <c r="S96" s="101">
        <v>1.45</v>
      </c>
      <c r="T96" s="61">
        <f t="shared" si="24"/>
        <v>1941.0135</v>
      </c>
      <c r="U96" s="52" t="s">
        <v>6</v>
      </c>
    </row>
    <row r="97" spans="1:21" s="47" customFormat="1" ht="62.25" customHeight="1" x14ac:dyDescent="0.25">
      <c r="A97" s="50" t="s">
        <v>253</v>
      </c>
      <c r="B97" s="50" t="s">
        <v>256</v>
      </c>
      <c r="C97" s="113" t="s">
        <v>257</v>
      </c>
      <c r="D97" s="51" t="s">
        <v>23</v>
      </c>
      <c r="E97" s="52" t="s">
        <v>6</v>
      </c>
      <c r="F97" s="52" t="s">
        <v>6</v>
      </c>
      <c r="G97" s="52" t="s">
        <v>6</v>
      </c>
      <c r="H97" s="52" t="s">
        <v>6</v>
      </c>
      <c r="I97" s="52" t="s">
        <v>6</v>
      </c>
      <c r="J97" s="52" t="s">
        <v>6</v>
      </c>
      <c r="K97" s="52" t="s">
        <v>6</v>
      </c>
      <c r="L97" s="52" t="s">
        <v>6</v>
      </c>
      <c r="M97" s="52" t="s">
        <v>6</v>
      </c>
      <c r="N97" s="52" t="s">
        <v>6</v>
      </c>
      <c r="O97" s="52" t="s">
        <v>6</v>
      </c>
      <c r="P97" s="52" t="s">
        <v>6</v>
      </c>
      <c r="Q97" s="52" t="s">
        <v>6</v>
      </c>
      <c r="R97" s="52" t="s">
        <v>6</v>
      </c>
      <c r="S97" s="52" t="s">
        <v>6</v>
      </c>
      <c r="T97" s="62">
        <f>T86+T87+T88+T89+T90+T91+T92+T93+T94+T95+T96</f>
        <v>11941.658880000003</v>
      </c>
      <c r="U97" s="52" t="s">
        <v>6</v>
      </c>
    </row>
    <row r="98" spans="1:21" s="47" customFormat="1" ht="108.75" customHeight="1" x14ac:dyDescent="0.25">
      <c r="A98" s="50" t="s">
        <v>156</v>
      </c>
      <c r="B98" s="50" t="s">
        <v>236</v>
      </c>
      <c r="C98" s="113" t="s">
        <v>237</v>
      </c>
      <c r="D98" s="101" t="s">
        <v>192</v>
      </c>
      <c r="E98" s="50" t="s">
        <v>238</v>
      </c>
      <c r="F98" s="52" t="s">
        <v>6</v>
      </c>
      <c r="G98" s="50" t="s">
        <v>145</v>
      </c>
      <c r="H98" s="50" t="s">
        <v>638</v>
      </c>
      <c r="I98" s="50" t="s">
        <v>153</v>
      </c>
      <c r="J98" s="50" t="s">
        <v>190</v>
      </c>
      <c r="K98" s="52" t="s">
        <v>146</v>
      </c>
      <c r="L98" s="50" t="s">
        <v>187</v>
      </c>
      <c r="M98" s="101" t="s">
        <v>189</v>
      </c>
      <c r="N98" s="50" t="s">
        <v>194</v>
      </c>
      <c r="O98" s="50" t="s">
        <v>209</v>
      </c>
      <c r="P98" s="52" t="s">
        <v>179</v>
      </c>
      <c r="Q98" s="101" t="s">
        <v>191</v>
      </c>
      <c r="R98" s="101">
        <v>2063.2800000000002</v>
      </c>
      <c r="S98" s="101">
        <v>0.95</v>
      </c>
      <c r="T98" s="61">
        <f>N98*O98*R98*S98</f>
        <v>807.56779200000005</v>
      </c>
      <c r="U98" s="52" t="s">
        <v>6</v>
      </c>
    </row>
    <row r="99" spans="1:21" s="47" customFormat="1" ht="108.75" customHeight="1" x14ac:dyDescent="0.25">
      <c r="A99" s="50" t="s">
        <v>156</v>
      </c>
      <c r="B99" s="50" t="s">
        <v>236</v>
      </c>
      <c r="C99" s="113" t="s">
        <v>237</v>
      </c>
      <c r="D99" s="101" t="s">
        <v>196</v>
      </c>
      <c r="E99" s="50" t="s">
        <v>238</v>
      </c>
      <c r="F99" s="52" t="s">
        <v>6</v>
      </c>
      <c r="G99" s="50" t="s">
        <v>145</v>
      </c>
      <c r="H99" s="50" t="s">
        <v>638</v>
      </c>
      <c r="I99" s="50" t="s">
        <v>153</v>
      </c>
      <c r="J99" s="50" t="s">
        <v>195</v>
      </c>
      <c r="K99" s="52" t="s">
        <v>146</v>
      </c>
      <c r="L99" s="50" t="s">
        <v>187</v>
      </c>
      <c r="M99" s="101" t="s">
        <v>189</v>
      </c>
      <c r="N99" s="50" t="s">
        <v>194</v>
      </c>
      <c r="O99" s="50" t="s">
        <v>209</v>
      </c>
      <c r="P99" s="52" t="s">
        <v>179</v>
      </c>
      <c r="Q99" s="101" t="s">
        <v>191</v>
      </c>
      <c r="R99" s="101">
        <v>87.11</v>
      </c>
      <c r="S99" s="101">
        <v>0.95</v>
      </c>
      <c r="T99" s="61">
        <f t="shared" ref="T99" si="25">N99*O99*R99*S99</f>
        <v>34.094854000000005</v>
      </c>
      <c r="U99" s="52" t="s">
        <v>6</v>
      </c>
    </row>
    <row r="100" spans="1:21" s="47" customFormat="1" ht="108.75" customHeight="1" x14ac:dyDescent="0.25">
      <c r="A100" s="50" t="s">
        <v>156</v>
      </c>
      <c r="B100" s="50" t="s">
        <v>236</v>
      </c>
      <c r="C100" s="113" t="s">
        <v>237</v>
      </c>
      <c r="D100" s="34" t="s">
        <v>147</v>
      </c>
      <c r="E100" s="50" t="s">
        <v>238</v>
      </c>
      <c r="F100" s="52" t="s">
        <v>6</v>
      </c>
      <c r="G100" s="50" t="s">
        <v>145</v>
      </c>
      <c r="H100" s="50" t="s">
        <v>638</v>
      </c>
      <c r="I100" s="50" t="s">
        <v>153</v>
      </c>
      <c r="J100" s="50" t="s">
        <v>239</v>
      </c>
      <c r="K100" s="52" t="s">
        <v>146</v>
      </c>
      <c r="L100" s="50" t="s">
        <v>187</v>
      </c>
      <c r="M100" s="101" t="s">
        <v>189</v>
      </c>
      <c r="N100" s="50" t="s">
        <v>138</v>
      </c>
      <c r="O100" s="39">
        <v>1</v>
      </c>
      <c r="P100" s="40" t="s">
        <v>152</v>
      </c>
      <c r="Q100" s="101" t="s">
        <v>198</v>
      </c>
      <c r="R100" s="101">
        <v>4.26</v>
      </c>
      <c r="S100" s="101">
        <v>1</v>
      </c>
      <c r="T100" s="61">
        <f>N100*O100*R100*S100</f>
        <v>4.26</v>
      </c>
      <c r="U100" s="52" t="s">
        <v>6</v>
      </c>
    </row>
    <row r="101" spans="1:21" s="47" customFormat="1" ht="108.75" customHeight="1" x14ac:dyDescent="0.25">
      <c r="A101" s="50" t="s">
        <v>156</v>
      </c>
      <c r="B101" s="50" t="s">
        <v>236</v>
      </c>
      <c r="C101" s="113" t="s">
        <v>237</v>
      </c>
      <c r="D101" s="34" t="s">
        <v>147</v>
      </c>
      <c r="E101" s="50" t="s">
        <v>238</v>
      </c>
      <c r="F101" s="52" t="s">
        <v>6</v>
      </c>
      <c r="G101" s="50" t="s">
        <v>145</v>
      </c>
      <c r="H101" s="50" t="s">
        <v>638</v>
      </c>
      <c r="I101" s="50" t="s">
        <v>153</v>
      </c>
      <c r="J101" s="50" t="s">
        <v>240</v>
      </c>
      <c r="K101" s="52" t="s">
        <v>146</v>
      </c>
      <c r="L101" s="50" t="s">
        <v>187</v>
      </c>
      <c r="M101" s="101" t="s">
        <v>189</v>
      </c>
      <c r="N101" s="50" t="s">
        <v>138</v>
      </c>
      <c r="O101" s="39">
        <v>0.8</v>
      </c>
      <c r="P101" s="40" t="s">
        <v>183</v>
      </c>
      <c r="Q101" s="101" t="s">
        <v>200</v>
      </c>
      <c r="R101" s="101">
        <v>53.93</v>
      </c>
      <c r="S101" s="101">
        <v>1</v>
      </c>
      <c r="T101" s="61">
        <f t="shared" ref="T101" si="26">N101*O101*R101*S101</f>
        <v>43.144000000000005</v>
      </c>
      <c r="U101" s="52" t="s">
        <v>6</v>
      </c>
    </row>
    <row r="102" spans="1:21" s="47" customFormat="1" ht="108.75" customHeight="1" x14ac:dyDescent="0.25">
      <c r="A102" s="50" t="s">
        <v>156</v>
      </c>
      <c r="B102" s="50" t="s">
        <v>236</v>
      </c>
      <c r="C102" s="113" t="s">
        <v>237</v>
      </c>
      <c r="D102" s="101" t="s">
        <v>182</v>
      </c>
      <c r="E102" s="50" t="s">
        <v>238</v>
      </c>
      <c r="F102" s="52" t="s">
        <v>6</v>
      </c>
      <c r="G102" s="50" t="s">
        <v>145</v>
      </c>
      <c r="H102" s="50" t="s">
        <v>638</v>
      </c>
      <c r="I102" s="50" t="s">
        <v>153</v>
      </c>
      <c r="J102" s="50" t="s">
        <v>242</v>
      </c>
      <c r="K102" s="52" t="s">
        <v>146</v>
      </c>
      <c r="L102" s="50" t="s">
        <v>187</v>
      </c>
      <c r="M102" s="101" t="s">
        <v>189</v>
      </c>
      <c r="N102" s="50" t="s">
        <v>138</v>
      </c>
      <c r="O102" s="50" t="s">
        <v>138</v>
      </c>
      <c r="P102" s="40" t="s">
        <v>149</v>
      </c>
      <c r="Q102" s="101" t="s">
        <v>203</v>
      </c>
      <c r="R102" s="101">
        <v>56.73</v>
      </c>
      <c r="S102" s="101">
        <v>1</v>
      </c>
      <c r="T102" s="61">
        <f t="shared" ref="T102:T105" si="27">N102*O102*R102*S102</f>
        <v>56.73</v>
      </c>
      <c r="U102" s="52" t="s">
        <v>6</v>
      </c>
    </row>
    <row r="103" spans="1:21" s="47" customFormat="1" ht="108.75" customHeight="1" x14ac:dyDescent="0.25">
      <c r="A103" s="50" t="s">
        <v>156</v>
      </c>
      <c r="B103" s="50" t="s">
        <v>236</v>
      </c>
      <c r="C103" s="113" t="s">
        <v>237</v>
      </c>
      <c r="D103" s="101" t="s">
        <v>181</v>
      </c>
      <c r="E103" s="50" t="s">
        <v>238</v>
      </c>
      <c r="F103" s="52" t="s">
        <v>6</v>
      </c>
      <c r="G103" s="50" t="s">
        <v>145</v>
      </c>
      <c r="H103" s="50" t="s">
        <v>638</v>
      </c>
      <c r="I103" s="50" t="s">
        <v>153</v>
      </c>
      <c r="J103" s="50" t="s">
        <v>241</v>
      </c>
      <c r="K103" s="52" t="s">
        <v>146</v>
      </c>
      <c r="L103" s="50" t="s">
        <v>187</v>
      </c>
      <c r="M103" s="101" t="s">
        <v>189</v>
      </c>
      <c r="N103" s="50" t="s">
        <v>138</v>
      </c>
      <c r="O103" s="50" t="s">
        <v>138</v>
      </c>
      <c r="P103" s="40" t="s">
        <v>152</v>
      </c>
      <c r="Q103" s="101" t="s">
        <v>243</v>
      </c>
      <c r="R103" s="101">
        <v>373.79</v>
      </c>
      <c r="S103" s="101">
        <v>1.73</v>
      </c>
      <c r="T103" s="61">
        <f t="shared" si="27"/>
        <v>646.6567</v>
      </c>
      <c r="U103" s="52" t="s">
        <v>6</v>
      </c>
    </row>
    <row r="104" spans="1:21" s="47" customFormat="1" ht="108.75" customHeight="1" x14ac:dyDescent="0.25">
      <c r="A104" s="50" t="s">
        <v>156</v>
      </c>
      <c r="B104" s="50" t="s">
        <v>236</v>
      </c>
      <c r="C104" s="113" t="s">
        <v>237</v>
      </c>
      <c r="D104" s="48" t="s">
        <v>158</v>
      </c>
      <c r="E104" s="50" t="s">
        <v>244</v>
      </c>
      <c r="F104" s="52" t="s">
        <v>6</v>
      </c>
      <c r="G104" s="50" t="s">
        <v>145</v>
      </c>
      <c r="H104" s="50" t="s">
        <v>638</v>
      </c>
      <c r="I104" s="50" t="s">
        <v>153</v>
      </c>
      <c r="J104" s="50" t="s">
        <v>245</v>
      </c>
      <c r="K104" s="52" t="s">
        <v>146</v>
      </c>
      <c r="L104" s="50" t="s">
        <v>187</v>
      </c>
      <c r="M104" s="101" t="s">
        <v>189</v>
      </c>
      <c r="N104" s="50" t="s">
        <v>138</v>
      </c>
      <c r="O104" s="50" t="s">
        <v>138</v>
      </c>
      <c r="P104" s="40" t="s">
        <v>149</v>
      </c>
      <c r="Q104" s="101" t="s">
        <v>247</v>
      </c>
      <c r="R104" s="101">
        <v>425.5</v>
      </c>
      <c r="S104" s="101">
        <v>1</v>
      </c>
      <c r="T104" s="61">
        <f t="shared" si="27"/>
        <v>425.5</v>
      </c>
      <c r="U104" s="52" t="s">
        <v>6</v>
      </c>
    </row>
    <row r="105" spans="1:21" s="47" customFormat="1" ht="108.75" customHeight="1" x14ac:dyDescent="0.25">
      <c r="A105" s="50" t="s">
        <v>156</v>
      </c>
      <c r="B105" s="50" t="s">
        <v>236</v>
      </c>
      <c r="C105" s="113" t="s">
        <v>237</v>
      </c>
      <c r="D105" s="46" t="s">
        <v>151</v>
      </c>
      <c r="E105" s="50" t="s">
        <v>244</v>
      </c>
      <c r="F105" s="52" t="s">
        <v>6</v>
      </c>
      <c r="G105" s="50" t="s">
        <v>145</v>
      </c>
      <c r="H105" s="50" t="s">
        <v>638</v>
      </c>
      <c r="I105" s="50" t="s">
        <v>153</v>
      </c>
      <c r="J105" s="50" t="s">
        <v>246</v>
      </c>
      <c r="K105" s="52" t="s">
        <v>146</v>
      </c>
      <c r="L105" s="50" t="s">
        <v>187</v>
      </c>
      <c r="M105" s="101" t="s">
        <v>189</v>
      </c>
      <c r="N105" s="50" t="s">
        <v>138</v>
      </c>
      <c r="O105" s="50" t="s">
        <v>138</v>
      </c>
      <c r="P105" s="40" t="s">
        <v>152</v>
      </c>
      <c r="Q105" s="101" t="s">
        <v>248</v>
      </c>
      <c r="R105" s="101">
        <v>12744.04</v>
      </c>
      <c r="S105" s="101">
        <v>1.45</v>
      </c>
      <c r="T105" s="61">
        <f t="shared" si="27"/>
        <v>18478.858</v>
      </c>
      <c r="U105" s="52" t="s">
        <v>6</v>
      </c>
    </row>
    <row r="106" spans="1:21" s="47" customFormat="1" ht="108.75" customHeight="1" x14ac:dyDescent="0.25">
      <c r="A106" s="50" t="s">
        <v>156</v>
      </c>
      <c r="B106" s="50" t="s">
        <v>236</v>
      </c>
      <c r="C106" s="113" t="s">
        <v>237</v>
      </c>
      <c r="D106" s="48" t="s">
        <v>158</v>
      </c>
      <c r="E106" s="50" t="s">
        <v>244</v>
      </c>
      <c r="F106" s="52" t="s">
        <v>6</v>
      </c>
      <c r="G106" s="50" t="s">
        <v>145</v>
      </c>
      <c r="H106" s="50" t="s">
        <v>638</v>
      </c>
      <c r="I106" s="50" t="s">
        <v>153</v>
      </c>
      <c r="J106" s="50" t="s">
        <v>251</v>
      </c>
      <c r="K106" s="52" t="s">
        <v>146</v>
      </c>
      <c r="L106" s="50" t="s">
        <v>187</v>
      </c>
      <c r="M106" s="101" t="s">
        <v>189</v>
      </c>
      <c r="N106" s="50" t="s">
        <v>138</v>
      </c>
      <c r="O106" s="50" t="s">
        <v>138</v>
      </c>
      <c r="P106" s="52" t="s">
        <v>149</v>
      </c>
      <c r="Q106" s="101" t="s">
        <v>249</v>
      </c>
      <c r="R106" s="101">
        <v>14.18</v>
      </c>
      <c r="S106" s="101">
        <v>1</v>
      </c>
      <c r="T106" s="61">
        <f t="shared" ref="T106:T107" si="28">N106*O106*R106*S106</f>
        <v>14.18</v>
      </c>
      <c r="U106" s="52" t="s">
        <v>6</v>
      </c>
    </row>
    <row r="107" spans="1:21" s="47" customFormat="1" ht="108.75" customHeight="1" x14ac:dyDescent="0.25">
      <c r="A107" s="50" t="s">
        <v>156</v>
      </c>
      <c r="B107" s="50" t="s">
        <v>236</v>
      </c>
      <c r="C107" s="113" t="s">
        <v>237</v>
      </c>
      <c r="D107" s="46" t="s">
        <v>151</v>
      </c>
      <c r="E107" s="50" t="s">
        <v>244</v>
      </c>
      <c r="F107" s="52" t="s">
        <v>6</v>
      </c>
      <c r="G107" s="50" t="s">
        <v>145</v>
      </c>
      <c r="H107" s="50" t="s">
        <v>638</v>
      </c>
      <c r="I107" s="50" t="s">
        <v>153</v>
      </c>
      <c r="J107" s="50" t="s">
        <v>252</v>
      </c>
      <c r="K107" s="52" t="s">
        <v>146</v>
      </c>
      <c r="L107" s="50" t="s">
        <v>187</v>
      </c>
      <c r="M107" s="101" t="s">
        <v>189</v>
      </c>
      <c r="N107" s="50" t="s">
        <v>138</v>
      </c>
      <c r="O107" s="50" t="s">
        <v>250</v>
      </c>
      <c r="P107" s="40" t="s">
        <v>157</v>
      </c>
      <c r="Q107" s="101" t="s">
        <v>213</v>
      </c>
      <c r="R107" s="101">
        <v>17.18</v>
      </c>
      <c r="S107" s="101">
        <v>1.94</v>
      </c>
      <c r="T107" s="61">
        <f t="shared" si="28"/>
        <v>133.3168</v>
      </c>
      <c r="U107" s="52" t="s">
        <v>6</v>
      </c>
    </row>
    <row r="108" spans="1:21" s="47" customFormat="1" ht="114.75" customHeight="1" x14ac:dyDescent="0.25">
      <c r="A108" s="50" t="s">
        <v>156</v>
      </c>
      <c r="B108" s="50" t="s">
        <v>236</v>
      </c>
      <c r="C108" s="113" t="s">
        <v>237</v>
      </c>
      <c r="D108" s="51" t="s">
        <v>23</v>
      </c>
      <c r="E108" s="52" t="s">
        <v>6</v>
      </c>
      <c r="F108" s="52" t="s">
        <v>6</v>
      </c>
      <c r="G108" s="52" t="s">
        <v>6</v>
      </c>
      <c r="H108" s="52" t="s">
        <v>6</v>
      </c>
      <c r="I108" s="52" t="s">
        <v>6</v>
      </c>
      <c r="J108" s="52" t="s">
        <v>6</v>
      </c>
      <c r="K108" s="52" t="s">
        <v>6</v>
      </c>
      <c r="L108" s="52" t="s">
        <v>6</v>
      </c>
      <c r="M108" s="52" t="s">
        <v>6</v>
      </c>
      <c r="N108" s="52" t="s">
        <v>6</v>
      </c>
      <c r="O108" s="52" t="s">
        <v>6</v>
      </c>
      <c r="P108" s="52" t="s">
        <v>6</v>
      </c>
      <c r="Q108" s="52" t="s">
        <v>6</v>
      </c>
      <c r="R108" s="52" t="s">
        <v>6</v>
      </c>
      <c r="S108" s="52" t="s">
        <v>6</v>
      </c>
      <c r="T108" s="62">
        <f>T98+T99+T100+T101+T102+T103+T104+T105+T106+T107</f>
        <v>20644.308146000003</v>
      </c>
      <c r="U108" s="52" t="s">
        <v>6</v>
      </c>
    </row>
    <row r="109" spans="1:21" s="47" customFormat="1" ht="108" customHeight="1" x14ac:dyDescent="0.25">
      <c r="A109" s="50" t="s">
        <v>156</v>
      </c>
      <c r="B109" s="50" t="s">
        <v>217</v>
      </c>
      <c r="C109" s="113" t="s">
        <v>218</v>
      </c>
      <c r="D109" s="101" t="s">
        <v>182</v>
      </c>
      <c r="E109" s="50" t="s">
        <v>219</v>
      </c>
      <c r="F109" s="52" t="s">
        <v>6</v>
      </c>
      <c r="G109" s="50" t="s">
        <v>145</v>
      </c>
      <c r="H109" s="50" t="s">
        <v>638</v>
      </c>
      <c r="I109" s="50" t="s">
        <v>153</v>
      </c>
      <c r="J109" s="50" t="s">
        <v>195</v>
      </c>
      <c r="K109" s="52" t="s">
        <v>146</v>
      </c>
      <c r="L109" s="50" t="s">
        <v>187</v>
      </c>
      <c r="M109" s="101" t="s">
        <v>189</v>
      </c>
      <c r="N109" s="101">
        <v>1</v>
      </c>
      <c r="O109" s="101">
        <v>1</v>
      </c>
      <c r="P109" s="40" t="s">
        <v>152</v>
      </c>
      <c r="Q109" s="101" t="s">
        <v>221</v>
      </c>
      <c r="R109" s="101">
        <v>795.69</v>
      </c>
      <c r="S109" s="101">
        <v>1</v>
      </c>
      <c r="T109" s="61">
        <f t="shared" ref="T109:T110" si="29">N109*O109*R109*S109</f>
        <v>795.69</v>
      </c>
      <c r="U109" s="52" t="s">
        <v>6</v>
      </c>
    </row>
    <row r="110" spans="1:21" s="47" customFormat="1" ht="110.25" customHeight="1" x14ac:dyDescent="0.25">
      <c r="A110" s="50" t="s">
        <v>156</v>
      </c>
      <c r="B110" s="50" t="s">
        <v>217</v>
      </c>
      <c r="C110" s="113" t="s">
        <v>218</v>
      </c>
      <c r="D110" s="46" t="s">
        <v>338</v>
      </c>
      <c r="E110" s="50" t="s">
        <v>219</v>
      </c>
      <c r="F110" s="52" t="s">
        <v>6</v>
      </c>
      <c r="G110" s="50" t="s">
        <v>145</v>
      </c>
      <c r="H110" s="50" t="s">
        <v>638</v>
      </c>
      <c r="I110" s="50" t="s">
        <v>153</v>
      </c>
      <c r="J110" s="50" t="s">
        <v>220</v>
      </c>
      <c r="K110" s="52" t="s">
        <v>146</v>
      </c>
      <c r="L110" s="50" t="s">
        <v>187</v>
      </c>
      <c r="M110" s="101" t="s">
        <v>189</v>
      </c>
      <c r="N110" s="101">
        <v>1</v>
      </c>
      <c r="O110" s="101">
        <v>1</v>
      </c>
      <c r="P110" s="52" t="s">
        <v>179</v>
      </c>
      <c r="Q110" s="101" t="s">
        <v>222</v>
      </c>
      <c r="R110" s="101">
        <v>1272.56</v>
      </c>
      <c r="S110" s="101">
        <v>1.01</v>
      </c>
      <c r="T110" s="61">
        <f t="shared" si="29"/>
        <v>1285.2855999999999</v>
      </c>
      <c r="U110" s="52" t="s">
        <v>6</v>
      </c>
    </row>
    <row r="111" spans="1:21" s="47" customFormat="1" ht="110.25" customHeight="1" x14ac:dyDescent="0.25">
      <c r="A111" s="50" t="s">
        <v>156</v>
      </c>
      <c r="B111" s="50" t="s">
        <v>217</v>
      </c>
      <c r="C111" s="113" t="s">
        <v>218</v>
      </c>
      <c r="D111" s="101" t="s">
        <v>224</v>
      </c>
      <c r="E111" s="50" t="s">
        <v>223</v>
      </c>
      <c r="F111" s="52" t="s">
        <v>6</v>
      </c>
      <c r="G111" s="50" t="s">
        <v>145</v>
      </c>
      <c r="H111" s="50" t="s">
        <v>638</v>
      </c>
      <c r="I111" s="50" t="s">
        <v>153</v>
      </c>
      <c r="J111" s="50" t="s">
        <v>225</v>
      </c>
      <c r="K111" s="52" t="s">
        <v>146</v>
      </c>
      <c r="L111" s="50" t="s">
        <v>187</v>
      </c>
      <c r="M111" s="101" t="s">
        <v>189</v>
      </c>
      <c r="N111" s="101">
        <v>1</v>
      </c>
      <c r="O111" s="101">
        <v>2</v>
      </c>
      <c r="P111" s="40" t="s">
        <v>152</v>
      </c>
      <c r="Q111" s="101" t="s">
        <v>226</v>
      </c>
      <c r="R111" s="101">
        <v>713.67</v>
      </c>
      <c r="S111" s="101">
        <v>0.95</v>
      </c>
      <c r="T111" s="61">
        <f t="shared" ref="T111" si="30">N111*O111*R111*S111</f>
        <v>1355.973</v>
      </c>
      <c r="U111" s="52" t="s">
        <v>6</v>
      </c>
    </row>
    <row r="112" spans="1:21" s="47" customFormat="1" ht="110.25" customHeight="1" x14ac:dyDescent="0.25">
      <c r="A112" s="50" t="s">
        <v>156</v>
      </c>
      <c r="B112" s="50" t="s">
        <v>217</v>
      </c>
      <c r="C112" s="113" t="s">
        <v>218</v>
      </c>
      <c r="D112" s="101" t="s">
        <v>158</v>
      </c>
      <c r="E112" s="50" t="s">
        <v>223</v>
      </c>
      <c r="F112" s="52" t="s">
        <v>6</v>
      </c>
      <c r="G112" s="50" t="s">
        <v>145</v>
      </c>
      <c r="H112" s="50" t="s">
        <v>638</v>
      </c>
      <c r="I112" s="50" t="s">
        <v>153</v>
      </c>
      <c r="J112" s="50" t="s">
        <v>195</v>
      </c>
      <c r="K112" s="52" t="s">
        <v>146</v>
      </c>
      <c r="L112" s="50" t="s">
        <v>187</v>
      </c>
      <c r="M112" s="101" t="s">
        <v>189</v>
      </c>
      <c r="N112" s="101">
        <v>1</v>
      </c>
      <c r="O112" s="101">
        <v>2</v>
      </c>
      <c r="P112" s="40" t="s">
        <v>152</v>
      </c>
      <c r="Q112" s="101" t="s">
        <v>226</v>
      </c>
      <c r="R112" s="101">
        <v>64.959999999999994</v>
      </c>
      <c r="S112" s="101">
        <v>0.95</v>
      </c>
      <c r="T112" s="61">
        <f>N112*O112*R112*S112</f>
        <v>123.42399999999998</v>
      </c>
      <c r="U112" s="52" t="s">
        <v>6</v>
      </c>
    </row>
    <row r="113" spans="1:21" s="47" customFormat="1" ht="110.25" customHeight="1" x14ac:dyDescent="0.25">
      <c r="A113" s="50" t="s">
        <v>156</v>
      </c>
      <c r="B113" s="50" t="s">
        <v>217</v>
      </c>
      <c r="C113" s="113" t="s">
        <v>218</v>
      </c>
      <c r="D113" s="101" t="s">
        <v>192</v>
      </c>
      <c r="E113" s="50" t="s">
        <v>228</v>
      </c>
      <c r="F113" s="52" t="s">
        <v>6</v>
      </c>
      <c r="G113" s="50" t="s">
        <v>145</v>
      </c>
      <c r="H113" s="50" t="s">
        <v>638</v>
      </c>
      <c r="I113" s="50" t="s">
        <v>209</v>
      </c>
      <c r="J113" s="50" t="s">
        <v>227</v>
      </c>
      <c r="K113" s="52" t="s">
        <v>146</v>
      </c>
      <c r="L113" s="50" t="s">
        <v>187</v>
      </c>
      <c r="M113" s="101" t="s">
        <v>189</v>
      </c>
      <c r="N113" s="101">
        <v>1</v>
      </c>
      <c r="O113" s="50" t="s">
        <v>193</v>
      </c>
      <c r="P113" s="52" t="s">
        <v>179</v>
      </c>
      <c r="Q113" s="101" t="s">
        <v>229</v>
      </c>
      <c r="R113" s="101">
        <v>2707.5</v>
      </c>
      <c r="S113" s="101">
        <v>0.97</v>
      </c>
      <c r="T113" s="61">
        <f t="shared" ref="T113:T114" si="31">N113*O113*R113*S113</f>
        <v>262.6275</v>
      </c>
      <c r="U113" s="52" t="s">
        <v>6</v>
      </c>
    </row>
    <row r="114" spans="1:21" s="47" customFormat="1" ht="110.25" customHeight="1" x14ac:dyDescent="0.25">
      <c r="A114" s="50" t="s">
        <v>156</v>
      </c>
      <c r="B114" s="50" t="s">
        <v>217</v>
      </c>
      <c r="C114" s="113" t="s">
        <v>218</v>
      </c>
      <c r="D114" s="101" t="s">
        <v>196</v>
      </c>
      <c r="E114" s="50" t="s">
        <v>228</v>
      </c>
      <c r="F114" s="52" t="s">
        <v>6</v>
      </c>
      <c r="G114" s="50" t="s">
        <v>145</v>
      </c>
      <c r="H114" s="50" t="s">
        <v>638</v>
      </c>
      <c r="I114" s="50" t="s">
        <v>209</v>
      </c>
      <c r="J114" s="50" t="s">
        <v>195</v>
      </c>
      <c r="K114" s="52" t="s">
        <v>146</v>
      </c>
      <c r="L114" s="50" t="s">
        <v>187</v>
      </c>
      <c r="M114" s="101" t="s">
        <v>189</v>
      </c>
      <c r="N114" s="101">
        <v>1</v>
      </c>
      <c r="O114" s="50" t="s">
        <v>193</v>
      </c>
      <c r="P114" s="52" t="s">
        <v>179</v>
      </c>
      <c r="Q114" s="101" t="s">
        <v>229</v>
      </c>
      <c r="R114" s="101">
        <v>114.97</v>
      </c>
      <c r="S114" s="101">
        <v>0.97</v>
      </c>
      <c r="T114" s="61">
        <f t="shared" si="31"/>
        <v>11.152089999999999</v>
      </c>
      <c r="U114" s="52" t="s">
        <v>6</v>
      </c>
    </row>
    <row r="115" spans="1:21" s="47" customFormat="1" ht="110.25" customHeight="1" x14ac:dyDescent="0.25">
      <c r="A115" s="50" t="s">
        <v>156</v>
      </c>
      <c r="B115" s="50" t="s">
        <v>217</v>
      </c>
      <c r="C115" s="113" t="s">
        <v>218</v>
      </c>
      <c r="D115" s="101" t="s">
        <v>192</v>
      </c>
      <c r="E115" s="50" t="s">
        <v>234</v>
      </c>
      <c r="F115" s="52" t="s">
        <v>6</v>
      </c>
      <c r="G115" s="50" t="s">
        <v>145</v>
      </c>
      <c r="H115" s="50" t="s">
        <v>638</v>
      </c>
      <c r="I115" s="50" t="s">
        <v>209</v>
      </c>
      <c r="J115" s="50" t="s">
        <v>233</v>
      </c>
      <c r="K115" s="52" t="s">
        <v>146</v>
      </c>
      <c r="L115" s="50" t="s">
        <v>187</v>
      </c>
      <c r="M115" s="101" t="s">
        <v>189</v>
      </c>
      <c r="N115" s="101">
        <v>1</v>
      </c>
      <c r="O115" s="50" t="s">
        <v>232</v>
      </c>
      <c r="P115" s="52" t="s">
        <v>179</v>
      </c>
      <c r="Q115" s="101" t="s">
        <v>231</v>
      </c>
      <c r="R115" s="101">
        <v>2043.15</v>
      </c>
      <c r="S115" s="101">
        <v>0.97</v>
      </c>
      <c r="T115" s="61">
        <f t="shared" ref="T115:T116" si="32">N115*O115*R115*S115</f>
        <v>297.278325</v>
      </c>
      <c r="U115" s="52" t="s">
        <v>6</v>
      </c>
    </row>
    <row r="116" spans="1:21" s="47" customFormat="1" ht="110.25" customHeight="1" x14ac:dyDescent="0.25">
      <c r="A116" s="50" t="s">
        <v>156</v>
      </c>
      <c r="B116" s="50" t="s">
        <v>217</v>
      </c>
      <c r="C116" s="113" t="s">
        <v>218</v>
      </c>
      <c r="D116" s="101" t="s">
        <v>196</v>
      </c>
      <c r="E116" s="50" t="s">
        <v>234</v>
      </c>
      <c r="F116" s="52" t="s">
        <v>6</v>
      </c>
      <c r="G116" s="50" t="s">
        <v>145</v>
      </c>
      <c r="H116" s="50" t="s">
        <v>638</v>
      </c>
      <c r="I116" s="50" t="s">
        <v>209</v>
      </c>
      <c r="J116" s="50" t="s">
        <v>195</v>
      </c>
      <c r="K116" s="52" t="s">
        <v>146</v>
      </c>
      <c r="L116" s="50" t="s">
        <v>187</v>
      </c>
      <c r="M116" s="101" t="s">
        <v>189</v>
      </c>
      <c r="N116" s="101">
        <v>1</v>
      </c>
      <c r="O116" s="50" t="s">
        <v>232</v>
      </c>
      <c r="P116" s="52" t="s">
        <v>179</v>
      </c>
      <c r="Q116" s="101" t="s">
        <v>231</v>
      </c>
      <c r="R116" s="101">
        <v>88.12</v>
      </c>
      <c r="S116" s="101">
        <v>0.97</v>
      </c>
      <c r="T116" s="61">
        <f t="shared" si="32"/>
        <v>12.82146</v>
      </c>
      <c r="U116" s="52" t="s">
        <v>6</v>
      </c>
    </row>
    <row r="117" spans="1:21" s="47" customFormat="1" ht="110.25" customHeight="1" x14ac:dyDescent="0.25">
      <c r="A117" s="50" t="s">
        <v>156</v>
      </c>
      <c r="B117" s="50" t="s">
        <v>217</v>
      </c>
      <c r="C117" s="113" t="s">
        <v>218</v>
      </c>
      <c r="D117" s="101" t="s">
        <v>181</v>
      </c>
      <c r="E117" s="50" t="s">
        <v>235</v>
      </c>
      <c r="F117" s="52" t="s">
        <v>6</v>
      </c>
      <c r="G117" s="50" t="s">
        <v>145</v>
      </c>
      <c r="H117" s="50" t="s">
        <v>638</v>
      </c>
      <c r="I117" s="50" t="s">
        <v>209</v>
      </c>
      <c r="J117" s="50" t="s">
        <v>216</v>
      </c>
      <c r="K117" s="52" t="s">
        <v>146</v>
      </c>
      <c r="L117" s="50" t="s">
        <v>187</v>
      </c>
      <c r="M117" s="101" t="s">
        <v>189</v>
      </c>
      <c r="N117" s="50" t="s">
        <v>138</v>
      </c>
      <c r="O117" s="39">
        <v>2</v>
      </c>
      <c r="P117" s="40" t="s">
        <v>157</v>
      </c>
      <c r="Q117" s="101" t="s">
        <v>213</v>
      </c>
      <c r="R117" s="101">
        <v>17.18</v>
      </c>
      <c r="S117" s="101">
        <v>1.94</v>
      </c>
      <c r="T117" s="61">
        <f t="shared" ref="T117:T118" si="33">N117*O117*R117*S117</f>
        <v>66.6584</v>
      </c>
      <c r="U117" s="52" t="s">
        <v>6</v>
      </c>
    </row>
    <row r="118" spans="1:21" s="47" customFormat="1" ht="110.25" customHeight="1" x14ac:dyDescent="0.25">
      <c r="A118" s="50" t="s">
        <v>156</v>
      </c>
      <c r="B118" s="50" t="s">
        <v>217</v>
      </c>
      <c r="C118" s="113" t="s">
        <v>218</v>
      </c>
      <c r="D118" s="101" t="s">
        <v>180</v>
      </c>
      <c r="E118" s="50" t="s">
        <v>235</v>
      </c>
      <c r="F118" s="52" t="s">
        <v>6</v>
      </c>
      <c r="G118" s="50" t="s">
        <v>145</v>
      </c>
      <c r="H118" s="50" t="s">
        <v>638</v>
      </c>
      <c r="I118" s="50" t="s">
        <v>209</v>
      </c>
      <c r="J118" s="50" t="s">
        <v>205</v>
      </c>
      <c r="K118" s="52" t="s">
        <v>146</v>
      </c>
      <c r="L118" s="50" t="s">
        <v>187</v>
      </c>
      <c r="M118" s="101" t="s">
        <v>189</v>
      </c>
      <c r="N118" s="50" t="s">
        <v>138</v>
      </c>
      <c r="O118" s="39">
        <v>1</v>
      </c>
      <c r="P118" s="40" t="s">
        <v>149</v>
      </c>
      <c r="Q118" s="101" t="s">
        <v>212</v>
      </c>
      <c r="R118" s="101">
        <v>5</v>
      </c>
      <c r="S118" s="101">
        <v>1</v>
      </c>
      <c r="T118" s="61">
        <f t="shared" si="33"/>
        <v>5</v>
      </c>
      <c r="U118" s="52" t="s">
        <v>6</v>
      </c>
    </row>
    <row r="119" spans="1:21" s="47" customFormat="1" ht="110.25" customHeight="1" x14ac:dyDescent="0.25">
      <c r="A119" s="50" t="s">
        <v>156</v>
      </c>
      <c r="B119" s="50" t="s">
        <v>217</v>
      </c>
      <c r="C119" s="113" t="s">
        <v>218</v>
      </c>
      <c r="D119" s="101" t="s">
        <v>181</v>
      </c>
      <c r="E119" s="50" t="s">
        <v>235</v>
      </c>
      <c r="F119" s="52" t="s">
        <v>6</v>
      </c>
      <c r="G119" s="50" t="s">
        <v>145</v>
      </c>
      <c r="H119" s="50" t="s">
        <v>638</v>
      </c>
      <c r="I119" s="50" t="s">
        <v>209</v>
      </c>
      <c r="J119" s="50" t="s">
        <v>216</v>
      </c>
      <c r="K119" s="52" t="s">
        <v>146</v>
      </c>
      <c r="L119" s="50" t="s">
        <v>187</v>
      </c>
      <c r="M119" s="101" t="s">
        <v>189</v>
      </c>
      <c r="N119" s="50" t="s">
        <v>138</v>
      </c>
      <c r="O119" s="39">
        <v>1</v>
      </c>
      <c r="P119" s="40" t="s">
        <v>157</v>
      </c>
      <c r="Q119" s="101" t="s">
        <v>213</v>
      </c>
      <c r="R119" s="101">
        <v>17.18</v>
      </c>
      <c r="S119" s="101">
        <v>1.94</v>
      </c>
      <c r="T119" s="61">
        <f t="shared" ref="T119:T120" si="34">N119*O119*R119*S119</f>
        <v>33.3292</v>
      </c>
      <c r="U119" s="52" t="s">
        <v>6</v>
      </c>
    </row>
    <row r="120" spans="1:21" s="47" customFormat="1" ht="110.25" customHeight="1" x14ac:dyDescent="0.25">
      <c r="A120" s="50" t="s">
        <v>156</v>
      </c>
      <c r="B120" s="50" t="s">
        <v>217</v>
      </c>
      <c r="C120" s="113" t="s">
        <v>218</v>
      </c>
      <c r="D120" s="101" t="s">
        <v>180</v>
      </c>
      <c r="E120" s="50" t="s">
        <v>235</v>
      </c>
      <c r="F120" s="52" t="s">
        <v>6</v>
      </c>
      <c r="G120" s="50" t="s">
        <v>145</v>
      </c>
      <c r="H120" s="50" t="s">
        <v>638</v>
      </c>
      <c r="I120" s="50" t="s">
        <v>209</v>
      </c>
      <c r="J120" s="50" t="s">
        <v>205</v>
      </c>
      <c r="K120" s="52" t="s">
        <v>146</v>
      </c>
      <c r="L120" s="50" t="s">
        <v>187</v>
      </c>
      <c r="M120" s="101" t="s">
        <v>189</v>
      </c>
      <c r="N120" s="50" t="s">
        <v>138</v>
      </c>
      <c r="O120" s="39">
        <v>1</v>
      </c>
      <c r="P120" s="40" t="s">
        <v>149</v>
      </c>
      <c r="Q120" s="101" t="s">
        <v>316</v>
      </c>
      <c r="R120" s="101">
        <v>3</v>
      </c>
      <c r="S120" s="101">
        <v>1</v>
      </c>
      <c r="T120" s="61">
        <f t="shared" si="34"/>
        <v>3</v>
      </c>
      <c r="U120" s="52" t="s">
        <v>6</v>
      </c>
    </row>
    <row r="121" spans="1:21" s="47" customFormat="1" ht="97.5" customHeight="1" x14ac:dyDescent="0.25">
      <c r="A121" s="50" t="s">
        <v>156</v>
      </c>
      <c r="B121" s="50" t="s">
        <v>217</v>
      </c>
      <c r="C121" s="113" t="s">
        <v>218</v>
      </c>
      <c r="D121" s="51" t="s">
        <v>23</v>
      </c>
      <c r="E121" s="52" t="s">
        <v>6</v>
      </c>
      <c r="F121" s="52" t="s">
        <v>6</v>
      </c>
      <c r="G121" s="52" t="s">
        <v>6</v>
      </c>
      <c r="H121" s="52" t="s">
        <v>6</v>
      </c>
      <c r="I121" s="52" t="s">
        <v>6</v>
      </c>
      <c r="J121" s="52" t="s">
        <v>6</v>
      </c>
      <c r="K121" s="52" t="s">
        <v>6</v>
      </c>
      <c r="L121" s="52" t="s">
        <v>6</v>
      </c>
      <c r="M121" s="52" t="s">
        <v>6</v>
      </c>
      <c r="N121" s="52" t="s">
        <v>6</v>
      </c>
      <c r="O121" s="52" t="s">
        <v>6</v>
      </c>
      <c r="P121" s="52" t="s">
        <v>6</v>
      </c>
      <c r="Q121" s="52" t="s">
        <v>6</v>
      </c>
      <c r="R121" s="52" t="s">
        <v>6</v>
      </c>
      <c r="S121" s="52" t="s">
        <v>6</v>
      </c>
      <c r="T121" s="62">
        <f>T109+T110+T111+T112+T113+T114+T115+T116+T117+T118+T119+T120</f>
        <v>4252.2395750000005</v>
      </c>
      <c r="U121" s="52" t="s">
        <v>6</v>
      </c>
    </row>
    <row r="122" spans="1:21" s="47" customFormat="1" ht="76.5" customHeight="1" x14ac:dyDescent="0.25">
      <c r="A122" s="50" t="s">
        <v>156</v>
      </c>
      <c r="B122" s="50" t="s">
        <v>185</v>
      </c>
      <c r="C122" s="113" t="s">
        <v>186</v>
      </c>
      <c r="D122" s="101" t="s">
        <v>192</v>
      </c>
      <c r="E122" s="50" t="s">
        <v>188</v>
      </c>
      <c r="F122" s="52" t="s">
        <v>6</v>
      </c>
      <c r="G122" s="50" t="s">
        <v>145</v>
      </c>
      <c r="H122" s="50" t="s">
        <v>285</v>
      </c>
      <c r="I122" s="50" t="s">
        <v>153</v>
      </c>
      <c r="J122" s="50" t="s">
        <v>190</v>
      </c>
      <c r="K122" s="52" t="s">
        <v>146</v>
      </c>
      <c r="L122" s="50" t="s">
        <v>187</v>
      </c>
      <c r="M122" s="101" t="s">
        <v>189</v>
      </c>
      <c r="N122" s="50" t="s">
        <v>194</v>
      </c>
      <c r="O122" s="50" t="s">
        <v>193</v>
      </c>
      <c r="P122" s="52" t="s">
        <v>179</v>
      </c>
      <c r="Q122" s="101" t="s">
        <v>191</v>
      </c>
      <c r="R122" s="101">
        <v>1877.78</v>
      </c>
      <c r="S122" s="101">
        <v>0.95</v>
      </c>
      <c r="T122" s="61">
        <f>N122*O122*R122*S122</f>
        <v>183.74077300000002</v>
      </c>
      <c r="U122" s="52" t="s">
        <v>6</v>
      </c>
    </row>
    <row r="123" spans="1:21" s="47" customFormat="1" ht="91.5" customHeight="1" x14ac:dyDescent="0.25">
      <c r="A123" s="50" t="s">
        <v>156</v>
      </c>
      <c r="B123" s="50" t="s">
        <v>185</v>
      </c>
      <c r="C123" s="113" t="s">
        <v>186</v>
      </c>
      <c r="D123" s="101" t="s">
        <v>196</v>
      </c>
      <c r="E123" s="50" t="s">
        <v>188</v>
      </c>
      <c r="F123" s="52" t="s">
        <v>6</v>
      </c>
      <c r="G123" s="50" t="s">
        <v>145</v>
      </c>
      <c r="H123" s="50" t="s">
        <v>285</v>
      </c>
      <c r="I123" s="50" t="s">
        <v>153</v>
      </c>
      <c r="J123" s="50" t="s">
        <v>195</v>
      </c>
      <c r="K123" s="52" t="s">
        <v>146</v>
      </c>
      <c r="L123" s="50" t="s">
        <v>187</v>
      </c>
      <c r="M123" s="101" t="s">
        <v>189</v>
      </c>
      <c r="N123" s="50" t="s">
        <v>194</v>
      </c>
      <c r="O123" s="50" t="s">
        <v>193</v>
      </c>
      <c r="P123" s="52" t="s">
        <v>179</v>
      </c>
      <c r="Q123" s="101" t="s">
        <v>191</v>
      </c>
      <c r="R123" s="101">
        <v>87.11</v>
      </c>
      <c r="S123" s="101">
        <v>0.95</v>
      </c>
      <c r="T123" s="61">
        <f t="shared" ref="T123" si="35">N123*O123*R123*S123</f>
        <v>8.5237135000000013</v>
      </c>
      <c r="U123" s="52" t="s">
        <v>6</v>
      </c>
    </row>
    <row r="124" spans="1:21" s="47" customFormat="1" ht="88.5" customHeight="1" x14ac:dyDescent="0.25">
      <c r="A124" s="50" t="s">
        <v>156</v>
      </c>
      <c r="B124" s="50" t="s">
        <v>185</v>
      </c>
      <c r="C124" s="113" t="s">
        <v>186</v>
      </c>
      <c r="D124" s="34" t="s">
        <v>147</v>
      </c>
      <c r="E124" s="50" t="s">
        <v>188</v>
      </c>
      <c r="F124" s="52" t="s">
        <v>6</v>
      </c>
      <c r="G124" s="50" t="s">
        <v>145</v>
      </c>
      <c r="H124" s="50" t="s">
        <v>285</v>
      </c>
      <c r="I124" s="50" t="s">
        <v>153</v>
      </c>
      <c r="J124" s="50" t="s">
        <v>197</v>
      </c>
      <c r="K124" s="52" t="s">
        <v>146</v>
      </c>
      <c r="L124" s="50" t="s">
        <v>187</v>
      </c>
      <c r="M124" s="101" t="s">
        <v>189</v>
      </c>
      <c r="N124" s="50" t="s">
        <v>138</v>
      </c>
      <c r="O124" s="39">
        <v>1</v>
      </c>
      <c r="P124" s="40" t="s">
        <v>152</v>
      </c>
      <c r="Q124" s="101" t="s">
        <v>198</v>
      </c>
      <c r="R124" s="101">
        <v>4.26</v>
      </c>
      <c r="S124" s="101">
        <v>1</v>
      </c>
      <c r="T124" s="61">
        <f t="shared" ref="T124:T139" si="36">N124*O124*R124*S124</f>
        <v>4.26</v>
      </c>
      <c r="U124" s="52" t="s">
        <v>6</v>
      </c>
    </row>
    <row r="125" spans="1:21" s="47" customFormat="1" ht="88.5" customHeight="1" x14ac:dyDescent="0.25">
      <c r="A125" s="50" t="s">
        <v>156</v>
      </c>
      <c r="B125" s="50" t="s">
        <v>185</v>
      </c>
      <c r="C125" s="113" t="s">
        <v>186</v>
      </c>
      <c r="D125" s="34" t="s">
        <v>147</v>
      </c>
      <c r="E125" s="50" t="s">
        <v>188</v>
      </c>
      <c r="F125" s="52" t="s">
        <v>6</v>
      </c>
      <c r="G125" s="50" t="s">
        <v>145</v>
      </c>
      <c r="H125" s="50" t="s">
        <v>285</v>
      </c>
      <c r="I125" s="50" t="s">
        <v>153</v>
      </c>
      <c r="J125" s="50" t="s">
        <v>199</v>
      </c>
      <c r="K125" s="52" t="s">
        <v>146</v>
      </c>
      <c r="L125" s="50" t="s">
        <v>187</v>
      </c>
      <c r="M125" s="101" t="s">
        <v>189</v>
      </c>
      <c r="N125" s="50" t="s">
        <v>138</v>
      </c>
      <c r="O125" s="39">
        <v>0.1</v>
      </c>
      <c r="P125" s="40" t="s">
        <v>183</v>
      </c>
      <c r="Q125" s="101" t="s">
        <v>200</v>
      </c>
      <c r="R125" s="101">
        <v>53.93</v>
      </c>
      <c r="S125" s="101">
        <v>1</v>
      </c>
      <c r="T125" s="61">
        <f t="shared" si="36"/>
        <v>5.3930000000000007</v>
      </c>
      <c r="U125" s="52" t="s">
        <v>6</v>
      </c>
    </row>
    <row r="126" spans="1:21" s="47" customFormat="1" ht="88.5" customHeight="1" x14ac:dyDescent="0.25">
      <c r="A126" s="50" t="s">
        <v>156</v>
      </c>
      <c r="B126" s="50" t="s">
        <v>185</v>
      </c>
      <c r="C126" s="113" t="s">
        <v>186</v>
      </c>
      <c r="D126" s="101" t="s">
        <v>181</v>
      </c>
      <c r="E126" s="50" t="s">
        <v>188</v>
      </c>
      <c r="F126" s="52" t="s">
        <v>6</v>
      </c>
      <c r="G126" s="50" t="s">
        <v>145</v>
      </c>
      <c r="H126" s="50" t="s">
        <v>285</v>
      </c>
      <c r="I126" s="50" t="s">
        <v>153</v>
      </c>
      <c r="J126" s="50" t="s">
        <v>201</v>
      </c>
      <c r="K126" s="52" t="s">
        <v>146</v>
      </c>
      <c r="L126" s="50" t="s">
        <v>187</v>
      </c>
      <c r="M126" s="101" t="s">
        <v>189</v>
      </c>
      <c r="N126" s="50" t="s">
        <v>138</v>
      </c>
      <c r="O126" s="39">
        <v>1</v>
      </c>
      <c r="P126" s="40" t="s">
        <v>149</v>
      </c>
      <c r="Q126" s="101" t="s">
        <v>202</v>
      </c>
      <c r="R126" s="101">
        <v>373.79</v>
      </c>
      <c r="S126" s="101">
        <v>1</v>
      </c>
      <c r="T126" s="61">
        <f t="shared" si="36"/>
        <v>373.79</v>
      </c>
      <c r="U126" s="52" t="s">
        <v>6</v>
      </c>
    </row>
    <row r="127" spans="1:21" s="47" customFormat="1" ht="88.5" customHeight="1" x14ac:dyDescent="0.25">
      <c r="A127" s="50" t="s">
        <v>156</v>
      </c>
      <c r="B127" s="50" t="s">
        <v>185</v>
      </c>
      <c r="C127" s="113" t="s">
        <v>186</v>
      </c>
      <c r="D127" s="101" t="s">
        <v>182</v>
      </c>
      <c r="E127" s="50" t="s">
        <v>188</v>
      </c>
      <c r="F127" s="52" t="s">
        <v>6</v>
      </c>
      <c r="G127" s="50" t="s">
        <v>145</v>
      </c>
      <c r="H127" s="50" t="s">
        <v>285</v>
      </c>
      <c r="I127" s="50" t="s">
        <v>153</v>
      </c>
      <c r="J127" s="50" t="s">
        <v>195</v>
      </c>
      <c r="K127" s="52" t="s">
        <v>146</v>
      </c>
      <c r="L127" s="50" t="s">
        <v>187</v>
      </c>
      <c r="M127" s="101" t="s">
        <v>189</v>
      </c>
      <c r="N127" s="50" t="s">
        <v>138</v>
      </c>
      <c r="O127" s="39">
        <v>1</v>
      </c>
      <c r="P127" s="40" t="s">
        <v>149</v>
      </c>
      <c r="Q127" s="101" t="s">
        <v>203</v>
      </c>
      <c r="R127" s="101">
        <v>56.73</v>
      </c>
      <c r="S127" s="101">
        <v>1</v>
      </c>
      <c r="T127" s="61">
        <f t="shared" si="36"/>
        <v>56.73</v>
      </c>
      <c r="U127" s="52" t="s">
        <v>6</v>
      </c>
    </row>
    <row r="128" spans="1:21" s="47" customFormat="1" ht="88.5" customHeight="1" x14ac:dyDescent="0.25">
      <c r="A128" s="50" t="s">
        <v>156</v>
      </c>
      <c r="B128" s="50" t="s">
        <v>185</v>
      </c>
      <c r="C128" s="113" t="s">
        <v>186</v>
      </c>
      <c r="D128" s="101" t="s">
        <v>182</v>
      </c>
      <c r="E128" s="50" t="s">
        <v>188</v>
      </c>
      <c r="F128" s="52" t="s">
        <v>6</v>
      </c>
      <c r="G128" s="50" t="s">
        <v>145</v>
      </c>
      <c r="H128" s="50" t="s">
        <v>285</v>
      </c>
      <c r="I128" s="50" t="s">
        <v>153</v>
      </c>
      <c r="J128" s="50" t="s">
        <v>205</v>
      </c>
      <c r="K128" s="52" t="s">
        <v>146</v>
      </c>
      <c r="L128" s="50" t="s">
        <v>187</v>
      </c>
      <c r="M128" s="101" t="s">
        <v>189</v>
      </c>
      <c r="N128" s="50" t="s">
        <v>138</v>
      </c>
      <c r="O128" s="39">
        <v>1</v>
      </c>
      <c r="P128" s="40" t="s">
        <v>149</v>
      </c>
      <c r="Q128" s="101" t="s">
        <v>249</v>
      </c>
      <c r="R128" s="101">
        <v>14.18</v>
      </c>
      <c r="S128" s="101">
        <v>1</v>
      </c>
      <c r="T128" s="61">
        <f t="shared" si="36"/>
        <v>14.18</v>
      </c>
      <c r="U128" s="52" t="s">
        <v>6</v>
      </c>
    </row>
    <row r="129" spans="1:21" s="47" customFormat="1" ht="88.5" customHeight="1" x14ac:dyDescent="0.25">
      <c r="A129" s="50" t="s">
        <v>156</v>
      </c>
      <c r="B129" s="50" t="s">
        <v>185</v>
      </c>
      <c r="C129" s="113" t="s">
        <v>186</v>
      </c>
      <c r="D129" s="101" t="s">
        <v>181</v>
      </c>
      <c r="E129" s="50" t="s">
        <v>188</v>
      </c>
      <c r="F129" s="52" t="s">
        <v>6</v>
      </c>
      <c r="G129" s="50" t="s">
        <v>145</v>
      </c>
      <c r="H129" s="50" t="s">
        <v>285</v>
      </c>
      <c r="I129" s="50" t="s">
        <v>153</v>
      </c>
      <c r="J129" s="50" t="s">
        <v>204</v>
      </c>
      <c r="K129" s="52" t="s">
        <v>146</v>
      </c>
      <c r="L129" s="50" t="s">
        <v>187</v>
      </c>
      <c r="M129" s="101" t="s">
        <v>189</v>
      </c>
      <c r="N129" s="50" t="s">
        <v>138</v>
      </c>
      <c r="O129" s="39">
        <v>1</v>
      </c>
      <c r="P129" s="40" t="s">
        <v>157</v>
      </c>
      <c r="Q129" s="101" t="s">
        <v>206</v>
      </c>
      <c r="R129" s="101">
        <v>47.14</v>
      </c>
      <c r="S129" s="101">
        <v>1.94</v>
      </c>
      <c r="T129" s="61">
        <f t="shared" si="36"/>
        <v>91.451599999999999</v>
      </c>
      <c r="U129" s="52" t="s">
        <v>6</v>
      </c>
    </row>
    <row r="130" spans="1:21" s="47" customFormat="1" ht="120" customHeight="1" x14ac:dyDescent="0.25">
      <c r="A130" s="50" t="s">
        <v>156</v>
      </c>
      <c r="B130" s="50" t="s">
        <v>185</v>
      </c>
      <c r="C130" s="113" t="s">
        <v>186</v>
      </c>
      <c r="D130" s="101" t="s">
        <v>192</v>
      </c>
      <c r="E130" s="50" t="s">
        <v>207</v>
      </c>
      <c r="F130" s="52" t="s">
        <v>6</v>
      </c>
      <c r="G130" s="50" t="s">
        <v>145</v>
      </c>
      <c r="H130" s="50" t="s">
        <v>285</v>
      </c>
      <c r="I130" s="50" t="s">
        <v>209</v>
      </c>
      <c r="J130" s="50" t="s">
        <v>208</v>
      </c>
      <c r="K130" s="52" t="s">
        <v>146</v>
      </c>
      <c r="L130" s="50" t="s">
        <v>187</v>
      </c>
      <c r="M130" s="101" t="s">
        <v>189</v>
      </c>
      <c r="N130" s="50" t="s">
        <v>138</v>
      </c>
      <c r="O130" s="39">
        <v>0.28499999999999998</v>
      </c>
      <c r="P130" s="52" t="s">
        <v>179</v>
      </c>
      <c r="Q130" s="101" t="s">
        <v>229</v>
      </c>
      <c r="R130" s="101">
        <v>2707.5</v>
      </c>
      <c r="S130" s="101">
        <v>0.95</v>
      </c>
      <c r="T130" s="61">
        <f t="shared" si="36"/>
        <v>733.05562499999985</v>
      </c>
      <c r="U130" s="52" t="s">
        <v>6</v>
      </c>
    </row>
    <row r="131" spans="1:21" s="47" customFormat="1" ht="122.25" customHeight="1" x14ac:dyDescent="0.25">
      <c r="A131" s="50" t="s">
        <v>156</v>
      </c>
      <c r="B131" s="50" t="s">
        <v>185</v>
      </c>
      <c r="C131" s="113" t="s">
        <v>186</v>
      </c>
      <c r="D131" s="101" t="s">
        <v>192</v>
      </c>
      <c r="E131" s="50" t="s">
        <v>207</v>
      </c>
      <c r="F131" s="52" t="s">
        <v>6</v>
      </c>
      <c r="G131" s="50" t="s">
        <v>145</v>
      </c>
      <c r="H131" s="50" t="s">
        <v>285</v>
      </c>
      <c r="I131" s="50" t="s">
        <v>209</v>
      </c>
      <c r="J131" s="50" t="s">
        <v>208</v>
      </c>
      <c r="K131" s="52" t="s">
        <v>146</v>
      </c>
      <c r="L131" s="50" t="s">
        <v>187</v>
      </c>
      <c r="M131" s="101" t="s">
        <v>189</v>
      </c>
      <c r="N131" s="39">
        <v>1.06</v>
      </c>
      <c r="O131" s="39">
        <v>3.5000000000000003E-2</v>
      </c>
      <c r="P131" s="52" t="s">
        <v>179</v>
      </c>
      <c r="Q131" s="101" t="s">
        <v>229</v>
      </c>
      <c r="R131" s="101">
        <v>2707.5</v>
      </c>
      <c r="S131" s="101">
        <v>0.95</v>
      </c>
      <c r="T131" s="61">
        <f t="shared" si="36"/>
        <v>95.425837500000014</v>
      </c>
      <c r="U131" s="52" t="s">
        <v>6</v>
      </c>
    </row>
    <row r="132" spans="1:21" s="47" customFormat="1" ht="88.5" customHeight="1" x14ac:dyDescent="0.25">
      <c r="A132" s="50" t="s">
        <v>156</v>
      </c>
      <c r="B132" s="50" t="s">
        <v>185</v>
      </c>
      <c r="C132" s="113" t="s">
        <v>186</v>
      </c>
      <c r="D132" s="34" t="s">
        <v>147</v>
      </c>
      <c r="E132" s="50" t="s">
        <v>207</v>
      </c>
      <c r="F132" s="52" t="s">
        <v>6</v>
      </c>
      <c r="G132" s="50" t="s">
        <v>145</v>
      </c>
      <c r="H132" s="50" t="s">
        <v>285</v>
      </c>
      <c r="I132" s="50" t="s">
        <v>209</v>
      </c>
      <c r="J132" s="50" t="s">
        <v>210</v>
      </c>
      <c r="K132" s="52" t="s">
        <v>146</v>
      </c>
      <c r="L132" s="50" t="s">
        <v>187</v>
      </c>
      <c r="M132" s="101" t="s">
        <v>189</v>
      </c>
      <c r="N132" s="50" t="s">
        <v>138</v>
      </c>
      <c r="O132" s="39">
        <v>1</v>
      </c>
      <c r="P132" s="40" t="s">
        <v>152</v>
      </c>
      <c r="Q132" s="101" t="s">
        <v>198</v>
      </c>
      <c r="R132" s="101">
        <v>4.26</v>
      </c>
      <c r="S132" s="101">
        <v>1</v>
      </c>
      <c r="T132" s="61">
        <f t="shared" si="36"/>
        <v>4.26</v>
      </c>
      <c r="U132" s="52" t="s">
        <v>6</v>
      </c>
    </row>
    <row r="133" spans="1:21" s="47" customFormat="1" ht="88.5" customHeight="1" x14ac:dyDescent="0.25">
      <c r="A133" s="50" t="s">
        <v>156</v>
      </c>
      <c r="B133" s="50" t="s">
        <v>185</v>
      </c>
      <c r="C133" s="113" t="s">
        <v>186</v>
      </c>
      <c r="D133" s="34" t="s">
        <v>147</v>
      </c>
      <c r="E133" s="50" t="s">
        <v>207</v>
      </c>
      <c r="F133" s="52" t="s">
        <v>6</v>
      </c>
      <c r="G133" s="50" t="s">
        <v>145</v>
      </c>
      <c r="H133" s="50" t="s">
        <v>285</v>
      </c>
      <c r="I133" s="50" t="s">
        <v>209</v>
      </c>
      <c r="J133" s="50" t="s">
        <v>211</v>
      </c>
      <c r="K133" s="52" t="s">
        <v>146</v>
      </c>
      <c r="L133" s="50" t="s">
        <v>187</v>
      </c>
      <c r="M133" s="101" t="s">
        <v>189</v>
      </c>
      <c r="N133" s="50" t="s">
        <v>138</v>
      </c>
      <c r="O133" s="39">
        <v>3.5000000000000003E-2</v>
      </c>
      <c r="P133" s="40" t="s">
        <v>183</v>
      </c>
      <c r="Q133" s="101" t="s">
        <v>200</v>
      </c>
      <c r="R133" s="101">
        <v>53.93</v>
      </c>
      <c r="S133" s="101">
        <v>1</v>
      </c>
      <c r="T133" s="61">
        <f t="shared" si="36"/>
        <v>1.8875500000000001</v>
      </c>
      <c r="U133" s="52" t="s">
        <v>6</v>
      </c>
    </row>
    <row r="134" spans="1:21" s="47" customFormat="1" ht="88.5" customHeight="1" x14ac:dyDescent="0.25">
      <c r="A134" s="50" t="s">
        <v>156</v>
      </c>
      <c r="B134" s="50" t="s">
        <v>185</v>
      </c>
      <c r="C134" s="113" t="s">
        <v>186</v>
      </c>
      <c r="D134" s="101" t="s">
        <v>180</v>
      </c>
      <c r="E134" s="50" t="s">
        <v>207</v>
      </c>
      <c r="F134" s="52" t="s">
        <v>6</v>
      </c>
      <c r="G134" s="50" t="s">
        <v>145</v>
      </c>
      <c r="H134" s="50" t="s">
        <v>285</v>
      </c>
      <c r="I134" s="50" t="s">
        <v>209</v>
      </c>
      <c r="J134" s="50" t="s">
        <v>205</v>
      </c>
      <c r="K134" s="52" t="s">
        <v>146</v>
      </c>
      <c r="L134" s="50" t="s">
        <v>187</v>
      </c>
      <c r="M134" s="101" t="s">
        <v>189</v>
      </c>
      <c r="N134" s="50" t="s">
        <v>138</v>
      </c>
      <c r="O134" s="39">
        <v>1</v>
      </c>
      <c r="P134" s="40" t="s">
        <v>149</v>
      </c>
      <c r="Q134" s="101" t="s">
        <v>315</v>
      </c>
      <c r="R134" s="101">
        <v>5</v>
      </c>
      <c r="S134" s="101">
        <v>1</v>
      </c>
      <c r="T134" s="61">
        <f t="shared" si="36"/>
        <v>5</v>
      </c>
      <c r="U134" s="52" t="s">
        <v>6</v>
      </c>
    </row>
    <row r="135" spans="1:21" s="47" customFormat="1" ht="88.5" customHeight="1" x14ac:dyDescent="0.25">
      <c r="A135" s="50" t="s">
        <v>156</v>
      </c>
      <c r="B135" s="50" t="s">
        <v>185</v>
      </c>
      <c r="C135" s="113" t="s">
        <v>186</v>
      </c>
      <c r="D135" s="46" t="s">
        <v>337</v>
      </c>
      <c r="E135" s="50" t="s">
        <v>207</v>
      </c>
      <c r="F135" s="52" t="s">
        <v>6</v>
      </c>
      <c r="G135" s="50" t="s">
        <v>145</v>
      </c>
      <c r="H135" s="50" t="s">
        <v>285</v>
      </c>
      <c r="I135" s="50" t="s">
        <v>209</v>
      </c>
      <c r="J135" s="50" t="s">
        <v>216</v>
      </c>
      <c r="K135" s="52" t="s">
        <v>146</v>
      </c>
      <c r="L135" s="50" t="s">
        <v>187</v>
      </c>
      <c r="M135" s="101" t="s">
        <v>189</v>
      </c>
      <c r="N135" s="50" t="s">
        <v>138</v>
      </c>
      <c r="O135" s="39">
        <v>1</v>
      </c>
      <c r="P135" s="40" t="s">
        <v>157</v>
      </c>
      <c r="Q135" s="101" t="s">
        <v>213</v>
      </c>
      <c r="R135" s="101">
        <v>17.18</v>
      </c>
      <c r="S135" s="101">
        <v>1.94</v>
      </c>
      <c r="T135" s="61">
        <f t="shared" si="36"/>
        <v>33.3292</v>
      </c>
      <c r="U135" s="52" t="s">
        <v>6</v>
      </c>
    </row>
    <row r="136" spans="1:21" s="47" customFormat="1" ht="128.25" customHeight="1" x14ac:dyDescent="0.25">
      <c r="A136" s="50" t="s">
        <v>156</v>
      </c>
      <c r="B136" s="50" t="s">
        <v>185</v>
      </c>
      <c r="C136" s="113" t="s">
        <v>186</v>
      </c>
      <c r="D136" s="101" t="s">
        <v>192</v>
      </c>
      <c r="E136" s="50" t="s">
        <v>214</v>
      </c>
      <c r="F136" s="52" t="s">
        <v>6</v>
      </c>
      <c r="G136" s="50" t="s">
        <v>145</v>
      </c>
      <c r="H136" s="50" t="s">
        <v>285</v>
      </c>
      <c r="I136" s="50" t="s">
        <v>209</v>
      </c>
      <c r="J136" s="50" t="s">
        <v>215</v>
      </c>
      <c r="K136" s="52" t="s">
        <v>146</v>
      </c>
      <c r="L136" s="50" t="s">
        <v>187</v>
      </c>
      <c r="M136" s="101" t="s">
        <v>189</v>
      </c>
      <c r="N136" s="50" t="s">
        <v>138</v>
      </c>
      <c r="O136" s="39">
        <v>0.08</v>
      </c>
      <c r="P136" s="40" t="s">
        <v>184</v>
      </c>
      <c r="Q136" s="101" t="s">
        <v>230</v>
      </c>
      <c r="R136" s="101">
        <v>1640.39</v>
      </c>
      <c r="S136" s="101">
        <v>0.95</v>
      </c>
      <c r="T136" s="61">
        <f t="shared" si="36"/>
        <v>124.66964</v>
      </c>
      <c r="U136" s="52" t="s">
        <v>6</v>
      </c>
    </row>
    <row r="137" spans="1:21" s="47" customFormat="1" ht="88.5" customHeight="1" x14ac:dyDescent="0.25">
      <c r="A137" s="50" t="s">
        <v>156</v>
      </c>
      <c r="B137" s="50" t="s">
        <v>185</v>
      </c>
      <c r="C137" s="113" t="s">
        <v>186</v>
      </c>
      <c r="D137" s="101" t="s">
        <v>196</v>
      </c>
      <c r="E137" s="50" t="s">
        <v>214</v>
      </c>
      <c r="F137" s="52" t="s">
        <v>6</v>
      </c>
      <c r="G137" s="50" t="s">
        <v>145</v>
      </c>
      <c r="H137" s="50" t="s">
        <v>285</v>
      </c>
      <c r="I137" s="50" t="s">
        <v>209</v>
      </c>
      <c r="J137" s="50" t="s">
        <v>195</v>
      </c>
      <c r="K137" s="52" t="s">
        <v>146</v>
      </c>
      <c r="L137" s="50" t="s">
        <v>187</v>
      </c>
      <c r="M137" s="101" t="s">
        <v>189</v>
      </c>
      <c r="N137" s="50" t="s">
        <v>138</v>
      </c>
      <c r="O137" s="39">
        <v>0.08</v>
      </c>
      <c r="P137" s="40" t="s">
        <v>184</v>
      </c>
      <c r="Q137" s="101" t="s">
        <v>230</v>
      </c>
      <c r="R137" s="101">
        <v>71.900000000000006</v>
      </c>
      <c r="S137" s="101">
        <v>0.95</v>
      </c>
      <c r="T137" s="61">
        <f t="shared" si="36"/>
        <v>5.4644000000000004</v>
      </c>
      <c r="U137" s="52" t="s">
        <v>6</v>
      </c>
    </row>
    <row r="138" spans="1:21" s="47" customFormat="1" ht="88.5" customHeight="1" x14ac:dyDescent="0.25">
      <c r="A138" s="50" t="s">
        <v>156</v>
      </c>
      <c r="B138" s="50" t="s">
        <v>185</v>
      </c>
      <c r="C138" s="113" t="s">
        <v>186</v>
      </c>
      <c r="D138" s="101" t="s">
        <v>182</v>
      </c>
      <c r="E138" s="50" t="s">
        <v>214</v>
      </c>
      <c r="F138" s="52" t="s">
        <v>6</v>
      </c>
      <c r="G138" s="50" t="s">
        <v>145</v>
      </c>
      <c r="H138" s="50" t="s">
        <v>285</v>
      </c>
      <c r="I138" s="50" t="s">
        <v>209</v>
      </c>
      <c r="J138" s="50" t="s">
        <v>205</v>
      </c>
      <c r="K138" s="52" t="s">
        <v>146</v>
      </c>
      <c r="L138" s="50" t="s">
        <v>187</v>
      </c>
      <c r="M138" s="101" t="s">
        <v>189</v>
      </c>
      <c r="N138" s="50" t="s">
        <v>138</v>
      </c>
      <c r="O138" s="39">
        <v>1</v>
      </c>
      <c r="P138" s="40" t="s">
        <v>149</v>
      </c>
      <c r="Q138" s="101" t="s">
        <v>212</v>
      </c>
      <c r="R138" s="101">
        <v>7.09</v>
      </c>
      <c r="S138" s="101">
        <v>1</v>
      </c>
      <c r="T138" s="61">
        <f t="shared" si="36"/>
        <v>7.09</v>
      </c>
      <c r="U138" s="52" t="s">
        <v>6</v>
      </c>
    </row>
    <row r="139" spans="1:21" s="47" customFormat="1" ht="88.5" customHeight="1" x14ac:dyDescent="0.25">
      <c r="A139" s="50" t="s">
        <v>156</v>
      </c>
      <c r="B139" s="50" t="s">
        <v>185</v>
      </c>
      <c r="C139" s="113" t="s">
        <v>186</v>
      </c>
      <c r="D139" s="46" t="s">
        <v>337</v>
      </c>
      <c r="E139" s="50" t="s">
        <v>214</v>
      </c>
      <c r="F139" s="52" t="s">
        <v>6</v>
      </c>
      <c r="G139" s="50" t="s">
        <v>145</v>
      </c>
      <c r="H139" s="50" t="s">
        <v>285</v>
      </c>
      <c r="I139" s="50" t="s">
        <v>209</v>
      </c>
      <c r="J139" s="50" t="s">
        <v>216</v>
      </c>
      <c r="K139" s="52" t="s">
        <v>146</v>
      </c>
      <c r="L139" s="50" t="s">
        <v>187</v>
      </c>
      <c r="M139" s="101" t="s">
        <v>189</v>
      </c>
      <c r="N139" s="50" t="s">
        <v>138</v>
      </c>
      <c r="O139" s="39">
        <v>1</v>
      </c>
      <c r="P139" s="40" t="s">
        <v>157</v>
      </c>
      <c r="Q139" s="101" t="s">
        <v>213</v>
      </c>
      <c r="R139" s="101">
        <v>66.66</v>
      </c>
      <c r="S139" s="101">
        <v>1.94</v>
      </c>
      <c r="T139" s="61">
        <f t="shared" si="36"/>
        <v>129.32039999999998</v>
      </c>
      <c r="U139" s="52" t="s">
        <v>6</v>
      </c>
    </row>
    <row r="140" spans="1:21" s="47" customFormat="1" ht="88.5" customHeight="1" x14ac:dyDescent="0.25">
      <c r="A140" s="50" t="s">
        <v>156</v>
      </c>
      <c r="B140" s="50" t="s">
        <v>185</v>
      </c>
      <c r="C140" s="113" t="s">
        <v>186</v>
      </c>
      <c r="D140" s="51" t="s">
        <v>23</v>
      </c>
      <c r="E140" s="52" t="s">
        <v>6</v>
      </c>
      <c r="F140" s="52" t="s">
        <v>6</v>
      </c>
      <c r="G140" s="52" t="s">
        <v>6</v>
      </c>
      <c r="H140" s="52" t="s">
        <v>6</v>
      </c>
      <c r="I140" s="52" t="s">
        <v>6</v>
      </c>
      <c r="J140" s="52" t="s">
        <v>6</v>
      </c>
      <c r="K140" s="52" t="s">
        <v>6</v>
      </c>
      <c r="L140" s="52" t="s">
        <v>6</v>
      </c>
      <c r="M140" s="52" t="s">
        <v>6</v>
      </c>
      <c r="N140" s="52" t="s">
        <v>6</v>
      </c>
      <c r="O140" s="52" t="s">
        <v>6</v>
      </c>
      <c r="P140" s="52" t="s">
        <v>6</v>
      </c>
      <c r="Q140" s="52" t="s">
        <v>6</v>
      </c>
      <c r="R140" s="52" t="s">
        <v>6</v>
      </c>
      <c r="S140" s="52" t="s">
        <v>6</v>
      </c>
      <c r="T140" s="62">
        <f>T122+T123+T124+T125+T126+T127+T128+T129+T130+T131+T132+T133+T134+T135+T136+T137+T138+T139</f>
        <v>1877.5717389999998</v>
      </c>
      <c r="U140" s="52" t="s">
        <v>6</v>
      </c>
    </row>
    <row r="141" spans="1:21" s="47" customFormat="1" ht="88.5" customHeight="1" x14ac:dyDescent="0.25">
      <c r="A141" s="50" t="s">
        <v>253</v>
      </c>
      <c r="B141" s="50" t="s">
        <v>431</v>
      </c>
      <c r="C141" s="113" t="s">
        <v>432</v>
      </c>
      <c r="D141" s="51" t="s">
        <v>458</v>
      </c>
      <c r="E141" s="52" t="s">
        <v>460</v>
      </c>
      <c r="F141" s="52" t="s">
        <v>6</v>
      </c>
      <c r="G141" s="52" t="s">
        <v>145</v>
      </c>
      <c r="H141" s="52">
        <v>2029</v>
      </c>
      <c r="I141" s="52">
        <v>10</v>
      </c>
      <c r="J141" s="52" t="s">
        <v>464</v>
      </c>
      <c r="K141" s="52" t="s">
        <v>146</v>
      </c>
      <c r="L141" s="50" t="s">
        <v>187</v>
      </c>
      <c r="M141" s="101" t="s">
        <v>189</v>
      </c>
      <c r="N141" s="52">
        <v>1</v>
      </c>
      <c r="O141" s="52">
        <v>0.02</v>
      </c>
      <c r="P141" s="52" t="s">
        <v>459</v>
      </c>
      <c r="Q141" s="52" t="s">
        <v>461</v>
      </c>
      <c r="R141" s="52">
        <v>2836.51</v>
      </c>
      <c r="S141" s="52">
        <v>1</v>
      </c>
      <c r="T141" s="61">
        <f t="shared" ref="T141:T145" si="37">N141*O141*R141*S141</f>
        <v>56.730200000000004</v>
      </c>
      <c r="U141" s="52"/>
    </row>
    <row r="142" spans="1:21" s="47" customFormat="1" ht="88.5" customHeight="1" x14ac:dyDescent="0.25">
      <c r="A142" s="50" t="s">
        <v>253</v>
      </c>
      <c r="B142" s="50" t="s">
        <v>431</v>
      </c>
      <c r="C142" s="113" t="s">
        <v>432</v>
      </c>
      <c r="D142" s="51" t="s">
        <v>463</v>
      </c>
      <c r="E142" s="52" t="s">
        <v>460</v>
      </c>
      <c r="F142" s="52" t="s">
        <v>6</v>
      </c>
      <c r="G142" s="52" t="s">
        <v>145</v>
      </c>
      <c r="H142" s="52">
        <v>2029</v>
      </c>
      <c r="I142" s="52">
        <v>10</v>
      </c>
      <c r="J142" s="52" t="s">
        <v>462</v>
      </c>
      <c r="K142" s="52" t="s">
        <v>146</v>
      </c>
      <c r="L142" s="50" t="s">
        <v>187</v>
      </c>
      <c r="M142" s="101" t="s">
        <v>189</v>
      </c>
      <c r="N142" s="52">
        <v>1</v>
      </c>
      <c r="O142" s="52">
        <v>1</v>
      </c>
      <c r="P142" s="52" t="s">
        <v>457</v>
      </c>
      <c r="Q142" s="52" t="s">
        <v>465</v>
      </c>
      <c r="R142" s="52">
        <v>1243.6600000000001</v>
      </c>
      <c r="S142" s="52">
        <v>1.96</v>
      </c>
      <c r="T142" s="61">
        <f t="shared" si="37"/>
        <v>2437.5736000000002</v>
      </c>
      <c r="U142" s="52"/>
    </row>
    <row r="143" spans="1:21" s="47" customFormat="1" ht="88.5" customHeight="1" x14ac:dyDescent="0.25">
      <c r="A143" s="50" t="s">
        <v>253</v>
      </c>
      <c r="B143" s="50" t="s">
        <v>431</v>
      </c>
      <c r="C143" s="113" t="s">
        <v>432</v>
      </c>
      <c r="D143" s="51" t="s">
        <v>467</v>
      </c>
      <c r="E143" s="52" t="s">
        <v>460</v>
      </c>
      <c r="F143" s="52" t="s">
        <v>6</v>
      </c>
      <c r="G143" s="52" t="s">
        <v>145</v>
      </c>
      <c r="H143" s="52">
        <v>2029</v>
      </c>
      <c r="I143" s="52">
        <v>10</v>
      </c>
      <c r="J143" s="52" t="s">
        <v>466</v>
      </c>
      <c r="K143" s="52" t="s">
        <v>146</v>
      </c>
      <c r="L143" s="50" t="s">
        <v>187</v>
      </c>
      <c r="M143" s="101" t="s">
        <v>189</v>
      </c>
      <c r="N143" s="52">
        <v>1</v>
      </c>
      <c r="O143" s="52">
        <v>0.04</v>
      </c>
      <c r="P143" s="52" t="s">
        <v>459</v>
      </c>
      <c r="Q143" s="52" t="s">
        <v>468</v>
      </c>
      <c r="R143" s="52">
        <v>2076.0500000000002</v>
      </c>
      <c r="S143" s="52">
        <v>1.84</v>
      </c>
      <c r="T143" s="61">
        <f t="shared" si="37"/>
        <v>152.79728000000003</v>
      </c>
      <c r="U143" s="52"/>
    </row>
    <row r="144" spans="1:21" s="47" customFormat="1" ht="88.5" customHeight="1" x14ac:dyDescent="0.25">
      <c r="A144" s="50" t="s">
        <v>253</v>
      </c>
      <c r="B144" s="50" t="s">
        <v>431</v>
      </c>
      <c r="C144" s="113" t="s">
        <v>432</v>
      </c>
      <c r="D144" s="51" t="s">
        <v>470</v>
      </c>
      <c r="E144" s="52" t="s">
        <v>460</v>
      </c>
      <c r="F144" s="52" t="s">
        <v>6</v>
      </c>
      <c r="G144" s="52" t="s">
        <v>145</v>
      </c>
      <c r="H144" s="52">
        <v>2029</v>
      </c>
      <c r="I144" s="52">
        <v>10</v>
      </c>
      <c r="J144" s="52" t="s">
        <v>469</v>
      </c>
      <c r="K144" s="52" t="s">
        <v>146</v>
      </c>
      <c r="L144" s="50" t="s">
        <v>187</v>
      </c>
      <c r="M144" s="101" t="s">
        <v>189</v>
      </c>
      <c r="N144" s="52">
        <v>1</v>
      </c>
      <c r="O144" s="52">
        <v>1</v>
      </c>
      <c r="P144" s="52" t="s">
        <v>152</v>
      </c>
      <c r="Q144" s="52" t="s">
        <v>471</v>
      </c>
      <c r="R144" s="52">
        <v>1338.63</v>
      </c>
      <c r="S144" s="52">
        <v>1.45</v>
      </c>
      <c r="T144" s="61">
        <f t="shared" si="37"/>
        <v>1941.0135</v>
      </c>
      <c r="U144" s="52"/>
    </row>
    <row r="145" spans="1:21" s="47" customFormat="1" ht="88.5" customHeight="1" x14ac:dyDescent="0.25">
      <c r="A145" s="50" t="s">
        <v>253</v>
      </c>
      <c r="B145" s="50" t="s">
        <v>431</v>
      </c>
      <c r="C145" s="113" t="s">
        <v>432</v>
      </c>
      <c r="D145" s="51" t="s">
        <v>180</v>
      </c>
      <c r="E145" s="52" t="s">
        <v>460</v>
      </c>
      <c r="F145" s="52" t="s">
        <v>6</v>
      </c>
      <c r="G145" s="52" t="s">
        <v>145</v>
      </c>
      <c r="H145" s="52">
        <v>2029</v>
      </c>
      <c r="I145" s="52"/>
      <c r="J145" s="52" t="s">
        <v>466</v>
      </c>
      <c r="K145" s="52" t="s">
        <v>146</v>
      </c>
      <c r="L145" s="50" t="s">
        <v>187</v>
      </c>
      <c r="M145" s="101" t="s">
        <v>189</v>
      </c>
      <c r="N145" s="52">
        <v>1</v>
      </c>
      <c r="O145" s="52">
        <v>1</v>
      </c>
      <c r="P145" s="52" t="s">
        <v>457</v>
      </c>
      <c r="Q145" s="52" t="s">
        <v>456</v>
      </c>
      <c r="R145" s="52">
        <v>709.17</v>
      </c>
      <c r="S145" s="52">
        <v>1</v>
      </c>
      <c r="T145" s="61">
        <f t="shared" si="37"/>
        <v>709.17</v>
      </c>
      <c r="U145" s="52"/>
    </row>
    <row r="146" spans="1:21" s="47" customFormat="1" ht="88.5" customHeight="1" x14ac:dyDescent="0.25">
      <c r="A146" s="50" t="s">
        <v>253</v>
      </c>
      <c r="B146" s="50" t="s">
        <v>431</v>
      </c>
      <c r="C146" s="113" t="s">
        <v>432</v>
      </c>
      <c r="D146" s="51" t="s">
        <v>23</v>
      </c>
      <c r="E146" s="52" t="s">
        <v>6</v>
      </c>
      <c r="F146" s="52" t="s">
        <v>6</v>
      </c>
      <c r="G146" s="52" t="s">
        <v>6</v>
      </c>
      <c r="H146" s="52" t="s">
        <v>6</v>
      </c>
      <c r="I146" s="52" t="s">
        <v>6</v>
      </c>
      <c r="J146" s="52" t="s">
        <v>6</v>
      </c>
      <c r="K146" s="52" t="s">
        <v>6</v>
      </c>
      <c r="L146" s="52" t="s">
        <v>6</v>
      </c>
      <c r="M146" s="52" t="s">
        <v>6</v>
      </c>
      <c r="N146" s="52" t="s">
        <v>6</v>
      </c>
      <c r="O146" s="52" t="s">
        <v>6</v>
      </c>
      <c r="P146" s="52" t="s">
        <v>6</v>
      </c>
      <c r="Q146" s="52" t="s">
        <v>6</v>
      </c>
      <c r="R146" s="52" t="s">
        <v>6</v>
      </c>
      <c r="S146" s="52" t="s">
        <v>6</v>
      </c>
      <c r="T146" s="62">
        <f>SUM(T141:T145)</f>
        <v>5297.2845800000005</v>
      </c>
      <c r="U146" s="52" t="s">
        <v>6</v>
      </c>
    </row>
    <row r="147" spans="1:21" s="47" customFormat="1" ht="88.5" customHeight="1" x14ac:dyDescent="0.25">
      <c r="A147" s="50" t="s">
        <v>303</v>
      </c>
      <c r="B147" s="50" t="s">
        <v>436</v>
      </c>
      <c r="C147" s="113" t="s">
        <v>434</v>
      </c>
      <c r="D147" s="114" t="s">
        <v>625</v>
      </c>
      <c r="E147" s="52" t="s">
        <v>546</v>
      </c>
      <c r="F147" s="52" t="s">
        <v>6</v>
      </c>
      <c r="G147" s="52" t="s">
        <v>145</v>
      </c>
      <c r="H147" s="52">
        <v>2025</v>
      </c>
      <c r="I147" s="52">
        <v>6</v>
      </c>
      <c r="J147" s="114" t="s">
        <v>625</v>
      </c>
      <c r="K147" s="52" t="s">
        <v>146</v>
      </c>
      <c r="L147" s="50" t="s">
        <v>187</v>
      </c>
      <c r="M147" s="101" t="s">
        <v>189</v>
      </c>
      <c r="N147" s="52">
        <v>1</v>
      </c>
      <c r="O147" s="115">
        <v>6.82</v>
      </c>
      <c r="P147" s="114" t="s">
        <v>184</v>
      </c>
      <c r="Q147" s="114" t="s">
        <v>632</v>
      </c>
      <c r="R147" s="116">
        <v>484.33</v>
      </c>
      <c r="S147" s="115" t="s">
        <v>626</v>
      </c>
      <c r="T147" s="61">
        <f t="shared" ref="T147:T151" si="38">N147*O147*R147*S147</f>
        <v>6474.1359759999996</v>
      </c>
      <c r="U147" s="52" t="s">
        <v>6</v>
      </c>
    </row>
    <row r="148" spans="1:21" s="47" customFormat="1" ht="88.5" customHeight="1" x14ac:dyDescent="0.25">
      <c r="A148" s="50" t="s">
        <v>303</v>
      </c>
      <c r="B148" s="50" t="s">
        <v>436</v>
      </c>
      <c r="C148" s="113" t="s">
        <v>434</v>
      </c>
      <c r="D148" s="114" t="s">
        <v>627</v>
      </c>
      <c r="E148" s="52" t="s">
        <v>546</v>
      </c>
      <c r="F148" s="52" t="s">
        <v>6</v>
      </c>
      <c r="G148" s="52" t="s">
        <v>145</v>
      </c>
      <c r="H148" s="52">
        <v>2026</v>
      </c>
      <c r="I148" s="52">
        <v>6</v>
      </c>
      <c r="J148" s="114" t="s">
        <v>627</v>
      </c>
      <c r="K148" s="52" t="s">
        <v>146</v>
      </c>
      <c r="L148" s="50" t="s">
        <v>187</v>
      </c>
      <c r="M148" s="101" t="s">
        <v>189</v>
      </c>
      <c r="N148" s="52">
        <v>1</v>
      </c>
      <c r="O148" s="115">
        <v>6.82</v>
      </c>
      <c r="P148" s="114" t="s">
        <v>628</v>
      </c>
      <c r="Q148" s="114" t="s">
        <v>633</v>
      </c>
      <c r="R148" s="116">
        <v>1929.53</v>
      </c>
      <c r="S148" s="115">
        <v>1.43</v>
      </c>
      <c r="T148" s="61">
        <f t="shared" si="38"/>
        <v>18817.934277999997</v>
      </c>
      <c r="U148" s="52" t="s">
        <v>6</v>
      </c>
    </row>
    <row r="149" spans="1:21" s="47" customFormat="1" ht="88.5" customHeight="1" x14ac:dyDescent="0.25">
      <c r="A149" s="50" t="s">
        <v>303</v>
      </c>
      <c r="B149" s="50" t="s">
        <v>436</v>
      </c>
      <c r="C149" s="113" t="s">
        <v>434</v>
      </c>
      <c r="D149" s="114" t="s">
        <v>629</v>
      </c>
      <c r="E149" s="52" t="s">
        <v>546</v>
      </c>
      <c r="F149" s="52" t="s">
        <v>6</v>
      </c>
      <c r="G149" s="52" t="s">
        <v>145</v>
      </c>
      <c r="H149" s="52">
        <v>2027</v>
      </c>
      <c r="I149" s="52">
        <v>6</v>
      </c>
      <c r="J149" s="114" t="s">
        <v>629</v>
      </c>
      <c r="K149" s="52" t="s">
        <v>146</v>
      </c>
      <c r="L149" s="50" t="s">
        <v>187</v>
      </c>
      <c r="M149" s="101" t="s">
        <v>189</v>
      </c>
      <c r="N149" s="52">
        <v>1</v>
      </c>
      <c r="O149" s="115">
        <v>6.82</v>
      </c>
      <c r="P149" s="114" t="s">
        <v>628</v>
      </c>
      <c r="Q149" s="114" t="s">
        <v>634</v>
      </c>
      <c r="R149" s="116">
        <v>1262.83</v>
      </c>
      <c r="S149" s="115">
        <v>1.02</v>
      </c>
      <c r="T149" s="61">
        <f t="shared" si="38"/>
        <v>8784.7506119999998</v>
      </c>
      <c r="U149" s="52" t="s">
        <v>6</v>
      </c>
    </row>
    <row r="150" spans="1:21" s="47" customFormat="1" ht="88.5" customHeight="1" x14ac:dyDescent="0.25">
      <c r="A150" s="50" t="s">
        <v>303</v>
      </c>
      <c r="B150" s="50" t="s">
        <v>436</v>
      </c>
      <c r="C150" s="113" t="s">
        <v>434</v>
      </c>
      <c r="D150" s="114" t="s">
        <v>630</v>
      </c>
      <c r="E150" s="52" t="s">
        <v>546</v>
      </c>
      <c r="F150" s="52" t="s">
        <v>6</v>
      </c>
      <c r="G150" s="52" t="s">
        <v>145</v>
      </c>
      <c r="H150" s="52">
        <v>2028</v>
      </c>
      <c r="I150" s="52">
        <v>6</v>
      </c>
      <c r="J150" s="114" t="s">
        <v>630</v>
      </c>
      <c r="K150" s="52" t="s">
        <v>146</v>
      </c>
      <c r="L150" s="50" t="s">
        <v>187</v>
      </c>
      <c r="M150" s="101" t="s">
        <v>189</v>
      </c>
      <c r="N150" s="52">
        <v>1</v>
      </c>
      <c r="O150" s="115">
        <v>6.82</v>
      </c>
      <c r="P150" s="114" t="s">
        <v>184</v>
      </c>
      <c r="Q150" s="114" t="s">
        <v>635</v>
      </c>
      <c r="R150" s="116">
        <v>1599.54</v>
      </c>
      <c r="S150" s="115">
        <v>1.04</v>
      </c>
      <c r="T150" s="61">
        <f t="shared" si="38"/>
        <v>11345.217312000001</v>
      </c>
      <c r="U150" s="52" t="s">
        <v>6</v>
      </c>
    </row>
    <row r="151" spans="1:21" s="47" customFormat="1" ht="88.5" customHeight="1" x14ac:dyDescent="0.25">
      <c r="A151" s="50" t="s">
        <v>303</v>
      </c>
      <c r="B151" s="50" t="s">
        <v>436</v>
      </c>
      <c r="C151" s="113" t="s">
        <v>434</v>
      </c>
      <c r="D151" s="114" t="s">
        <v>631</v>
      </c>
      <c r="E151" s="52" t="s">
        <v>546</v>
      </c>
      <c r="F151" s="52" t="s">
        <v>6</v>
      </c>
      <c r="G151" s="52" t="s">
        <v>145</v>
      </c>
      <c r="H151" s="52">
        <v>2028</v>
      </c>
      <c r="I151" s="52">
        <v>6</v>
      </c>
      <c r="J151" s="114" t="s">
        <v>631</v>
      </c>
      <c r="K151" s="52" t="s">
        <v>146</v>
      </c>
      <c r="L151" s="50" t="s">
        <v>187</v>
      </c>
      <c r="M151" s="101" t="s">
        <v>189</v>
      </c>
      <c r="N151" s="52">
        <v>1</v>
      </c>
      <c r="O151" s="114" t="s">
        <v>250</v>
      </c>
      <c r="P151" s="114" t="s">
        <v>152</v>
      </c>
      <c r="Q151" s="114" t="s">
        <v>636</v>
      </c>
      <c r="R151" s="114" t="s">
        <v>526</v>
      </c>
      <c r="S151" s="114" t="s">
        <v>525</v>
      </c>
      <c r="T151" s="61">
        <f t="shared" si="38"/>
        <v>593.66680000000008</v>
      </c>
      <c r="U151" s="52" t="s">
        <v>6</v>
      </c>
    </row>
    <row r="152" spans="1:21" s="47" customFormat="1" ht="88.5" customHeight="1" x14ac:dyDescent="0.25">
      <c r="A152" s="50" t="s">
        <v>303</v>
      </c>
      <c r="B152" s="50" t="s">
        <v>436</v>
      </c>
      <c r="C152" s="113" t="s">
        <v>434</v>
      </c>
      <c r="D152" s="51" t="s">
        <v>623</v>
      </c>
      <c r="E152" s="52" t="s">
        <v>546</v>
      </c>
      <c r="F152" s="52" t="s">
        <v>6</v>
      </c>
      <c r="G152" s="52" t="s">
        <v>145</v>
      </c>
      <c r="H152" s="52">
        <v>2028</v>
      </c>
      <c r="I152" s="52" t="s">
        <v>6</v>
      </c>
      <c r="J152" s="52" t="s">
        <v>637</v>
      </c>
      <c r="K152" s="52" t="s">
        <v>146</v>
      </c>
      <c r="L152" s="50" t="s">
        <v>187</v>
      </c>
      <c r="M152" s="101" t="s">
        <v>189</v>
      </c>
      <c r="N152" s="52">
        <v>1</v>
      </c>
      <c r="O152" s="52">
        <v>6.82</v>
      </c>
      <c r="P152" s="52" t="s">
        <v>457</v>
      </c>
      <c r="Q152" s="52" t="s">
        <v>624</v>
      </c>
      <c r="R152" s="52">
        <v>3289.12</v>
      </c>
      <c r="S152" s="52">
        <v>1</v>
      </c>
      <c r="T152" s="61">
        <f t="shared" ref="T152" si="39">N152*O152*R152*S152</f>
        <v>22431.7984</v>
      </c>
      <c r="U152" s="52" t="s">
        <v>6</v>
      </c>
    </row>
    <row r="153" spans="1:21" s="47" customFormat="1" ht="88.5" customHeight="1" x14ac:dyDescent="0.25">
      <c r="A153" s="50" t="s">
        <v>303</v>
      </c>
      <c r="B153" s="50" t="s">
        <v>436</v>
      </c>
      <c r="C153" s="113" t="s">
        <v>434</v>
      </c>
      <c r="D153" s="51" t="s">
        <v>23</v>
      </c>
      <c r="E153" s="52" t="s">
        <v>6</v>
      </c>
      <c r="F153" s="52" t="s">
        <v>6</v>
      </c>
      <c r="G153" s="52" t="s">
        <v>6</v>
      </c>
      <c r="H153" s="52" t="s">
        <v>6</v>
      </c>
      <c r="I153" s="52" t="s">
        <v>6</v>
      </c>
      <c r="J153" s="52" t="s">
        <v>6</v>
      </c>
      <c r="K153" s="52" t="s">
        <v>6</v>
      </c>
      <c r="L153" s="52" t="s">
        <v>6</v>
      </c>
      <c r="M153" s="52" t="s">
        <v>6</v>
      </c>
      <c r="N153" s="52" t="s">
        <v>6</v>
      </c>
      <c r="O153" s="52" t="s">
        <v>6</v>
      </c>
      <c r="P153" s="52" t="s">
        <v>6</v>
      </c>
      <c r="Q153" s="52" t="s">
        <v>6</v>
      </c>
      <c r="R153" s="52" t="s">
        <v>6</v>
      </c>
      <c r="S153" s="52" t="s">
        <v>6</v>
      </c>
      <c r="T153" s="62">
        <f>SUM(T147:T152)</f>
        <v>68447.503377999994</v>
      </c>
      <c r="U153" s="52" t="s">
        <v>6</v>
      </c>
    </row>
    <row r="154" spans="1:21" s="47" customFormat="1" ht="111.75" customHeight="1" x14ac:dyDescent="0.25">
      <c r="A154" s="50" t="s">
        <v>303</v>
      </c>
      <c r="B154" s="50" t="s">
        <v>437</v>
      </c>
      <c r="C154" s="113" t="s">
        <v>435</v>
      </c>
      <c r="D154" s="47" t="s">
        <v>486</v>
      </c>
      <c r="E154" s="52" t="s">
        <v>485</v>
      </c>
      <c r="F154" s="52" t="s">
        <v>6</v>
      </c>
      <c r="G154" s="52" t="s">
        <v>145</v>
      </c>
      <c r="H154" s="52">
        <v>2029</v>
      </c>
      <c r="I154" s="52" t="s">
        <v>6</v>
      </c>
      <c r="J154" s="52" t="s">
        <v>484</v>
      </c>
      <c r="K154" s="52" t="s">
        <v>146</v>
      </c>
      <c r="L154" s="50" t="s">
        <v>187</v>
      </c>
      <c r="M154" s="101" t="s">
        <v>189</v>
      </c>
      <c r="N154" s="52">
        <v>4</v>
      </c>
      <c r="O154" s="102">
        <v>0.05</v>
      </c>
      <c r="P154" s="102" t="s">
        <v>183</v>
      </c>
      <c r="Q154" s="102" t="s">
        <v>473</v>
      </c>
      <c r="R154" s="101">
        <v>2514.4299999999998</v>
      </c>
      <c r="S154" s="102">
        <v>1</v>
      </c>
      <c r="T154" s="61">
        <f t="shared" ref="T154:T158" si="40">N154*O154*R154*S154</f>
        <v>502.88599999999997</v>
      </c>
      <c r="U154" s="52" t="s">
        <v>6</v>
      </c>
    </row>
    <row r="155" spans="1:21" s="47" customFormat="1" ht="111.75" customHeight="1" x14ac:dyDescent="0.25">
      <c r="A155" s="50" t="s">
        <v>303</v>
      </c>
      <c r="B155" s="50" t="s">
        <v>437</v>
      </c>
      <c r="C155" s="113" t="s">
        <v>435</v>
      </c>
      <c r="D155" s="101" t="s">
        <v>475</v>
      </c>
      <c r="E155" s="52" t="s">
        <v>485</v>
      </c>
      <c r="F155" s="52" t="s">
        <v>6</v>
      </c>
      <c r="G155" s="52" t="s">
        <v>145</v>
      </c>
      <c r="H155" s="52">
        <v>2029</v>
      </c>
      <c r="I155" s="52">
        <v>10</v>
      </c>
      <c r="J155" s="101" t="s">
        <v>475</v>
      </c>
      <c r="K155" s="52" t="s">
        <v>146</v>
      </c>
      <c r="L155" s="50" t="s">
        <v>187</v>
      </c>
      <c r="M155" s="101" t="s">
        <v>189</v>
      </c>
      <c r="N155" s="52">
        <v>4</v>
      </c>
      <c r="O155" s="101" t="s">
        <v>477</v>
      </c>
      <c r="P155" s="101" t="s">
        <v>260</v>
      </c>
      <c r="Q155" s="101" t="s">
        <v>476</v>
      </c>
      <c r="R155" s="101" t="s">
        <v>477</v>
      </c>
      <c r="S155" s="52">
        <v>1</v>
      </c>
      <c r="T155" s="61">
        <f t="shared" si="40"/>
        <v>0.33639999999999998</v>
      </c>
      <c r="U155" s="52" t="s">
        <v>6</v>
      </c>
    </row>
    <row r="156" spans="1:21" s="47" customFormat="1" ht="111.75" customHeight="1" x14ac:dyDescent="0.25">
      <c r="A156" s="50" t="s">
        <v>303</v>
      </c>
      <c r="B156" s="50" t="s">
        <v>437</v>
      </c>
      <c r="C156" s="113" t="s">
        <v>435</v>
      </c>
      <c r="D156" s="101" t="s">
        <v>478</v>
      </c>
      <c r="E156" s="52" t="s">
        <v>485</v>
      </c>
      <c r="F156" s="52" t="s">
        <v>6</v>
      </c>
      <c r="G156" s="52" t="s">
        <v>145</v>
      </c>
      <c r="H156" s="52">
        <v>2029</v>
      </c>
      <c r="I156" s="52">
        <v>10</v>
      </c>
      <c r="J156" s="101" t="s">
        <v>478</v>
      </c>
      <c r="K156" s="52" t="s">
        <v>146</v>
      </c>
      <c r="L156" s="50" t="s">
        <v>187</v>
      </c>
      <c r="M156" s="101" t="s">
        <v>189</v>
      </c>
      <c r="N156" s="52">
        <v>4</v>
      </c>
      <c r="O156" s="101" t="s">
        <v>477</v>
      </c>
      <c r="P156" s="101" t="s">
        <v>179</v>
      </c>
      <c r="Q156" s="101" t="s">
        <v>487</v>
      </c>
      <c r="R156" s="101" t="s">
        <v>477</v>
      </c>
      <c r="S156" s="52">
        <v>1.45</v>
      </c>
      <c r="T156" s="61">
        <f t="shared" si="40"/>
        <v>0.48777999999999994</v>
      </c>
      <c r="U156" s="52" t="s">
        <v>6</v>
      </c>
    </row>
    <row r="157" spans="1:21" s="47" customFormat="1" ht="88.5" customHeight="1" x14ac:dyDescent="0.25">
      <c r="A157" s="50" t="s">
        <v>303</v>
      </c>
      <c r="B157" s="50" t="s">
        <v>437</v>
      </c>
      <c r="C157" s="113" t="s">
        <v>435</v>
      </c>
      <c r="D157" s="101" t="s">
        <v>479</v>
      </c>
      <c r="E157" s="52" t="s">
        <v>485</v>
      </c>
      <c r="F157" s="52" t="s">
        <v>6</v>
      </c>
      <c r="G157" s="52" t="s">
        <v>145</v>
      </c>
      <c r="H157" s="52">
        <v>2029</v>
      </c>
      <c r="I157" s="52">
        <v>10</v>
      </c>
      <c r="J157" s="101" t="s">
        <v>479</v>
      </c>
      <c r="K157" s="52" t="s">
        <v>146</v>
      </c>
      <c r="L157" s="50" t="s">
        <v>187</v>
      </c>
      <c r="M157" s="101" t="s">
        <v>189</v>
      </c>
      <c r="N157" s="52">
        <v>4</v>
      </c>
      <c r="O157" s="101" t="s">
        <v>480</v>
      </c>
      <c r="P157" s="101" t="s">
        <v>184</v>
      </c>
      <c r="Q157" s="101" t="s">
        <v>488</v>
      </c>
      <c r="R157" s="101" t="s">
        <v>480</v>
      </c>
      <c r="S157" s="52">
        <v>1.76</v>
      </c>
      <c r="T157" s="61">
        <f t="shared" si="40"/>
        <v>0.18022400000000002</v>
      </c>
      <c r="U157" s="52" t="s">
        <v>6</v>
      </c>
    </row>
    <row r="158" spans="1:21" s="47" customFormat="1" ht="88.5" customHeight="1" x14ac:dyDescent="0.25">
      <c r="A158" s="50" t="s">
        <v>303</v>
      </c>
      <c r="B158" s="50" t="s">
        <v>437</v>
      </c>
      <c r="C158" s="113" t="s">
        <v>435</v>
      </c>
      <c r="D158" s="101" t="s">
        <v>481</v>
      </c>
      <c r="E158" s="52" t="s">
        <v>485</v>
      </c>
      <c r="F158" s="52" t="s">
        <v>6</v>
      </c>
      <c r="G158" s="52" t="s">
        <v>145</v>
      </c>
      <c r="H158" s="52">
        <v>2029</v>
      </c>
      <c r="I158" s="52">
        <v>10</v>
      </c>
      <c r="J158" s="101" t="s">
        <v>481</v>
      </c>
      <c r="K158" s="52" t="s">
        <v>146</v>
      </c>
      <c r="L158" s="50" t="s">
        <v>187</v>
      </c>
      <c r="M158" s="101" t="s">
        <v>189</v>
      </c>
      <c r="N158" s="52">
        <v>4</v>
      </c>
      <c r="O158" s="101" t="s">
        <v>482</v>
      </c>
      <c r="P158" s="101" t="s">
        <v>260</v>
      </c>
      <c r="Q158" s="101" t="s">
        <v>489</v>
      </c>
      <c r="R158" s="101" t="s">
        <v>482</v>
      </c>
      <c r="S158" s="52">
        <v>1.84</v>
      </c>
      <c r="T158" s="61">
        <f t="shared" si="40"/>
        <v>1.4904000000000002</v>
      </c>
      <c r="U158" s="52" t="s">
        <v>6</v>
      </c>
    </row>
    <row r="159" spans="1:21" s="47" customFormat="1" ht="88.5" customHeight="1" x14ac:dyDescent="0.25">
      <c r="A159" s="50" t="s">
        <v>303</v>
      </c>
      <c r="B159" s="50" t="s">
        <v>437</v>
      </c>
      <c r="C159" s="113" t="s">
        <v>435</v>
      </c>
      <c r="D159" s="101" t="s">
        <v>148</v>
      </c>
      <c r="E159" s="52" t="s">
        <v>485</v>
      </c>
      <c r="F159" s="52" t="s">
        <v>6</v>
      </c>
      <c r="G159" s="52" t="s">
        <v>145</v>
      </c>
      <c r="H159" s="52">
        <v>2029</v>
      </c>
      <c r="I159" s="52">
        <v>10</v>
      </c>
      <c r="J159" s="52" t="s">
        <v>484</v>
      </c>
      <c r="K159" s="52" t="s">
        <v>146</v>
      </c>
      <c r="L159" s="50" t="s">
        <v>187</v>
      </c>
      <c r="M159" s="101" t="s">
        <v>189</v>
      </c>
      <c r="N159" s="52">
        <v>4</v>
      </c>
      <c r="O159" s="52">
        <v>1</v>
      </c>
      <c r="P159" s="101" t="s">
        <v>149</v>
      </c>
      <c r="Q159" s="101" t="s">
        <v>472</v>
      </c>
      <c r="R159" s="52">
        <v>2867.51</v>
      </c>
      <c r="S159" s="52">
        <v>1</v>
      </c>
      <c r="T159" s="61">
        <f t="shared" ref="T159:T163" si="41">N159*O159*R159*S159</f>
        <v>11470.04</v>
      </c>
      <c r="U159" s="52" t="s">
        <v>6</v>
      </c>
    </row>
    <row r="160" spans="1:21" s="47" customFormat="1" ht="88.5" customHeight="1" x14ac:dyDescent="0.25">
      <c r="A160" s="50" t="s">
        <v>303</v>
      </c>
      <c r="B160" s="50" t="s">
        <v>437</v>
      </c>
      <c r="C160" s="113" t="s">
        <v>435</v>
      </c>
      <c r="D160" s="51" t="s">
        <v>23</v>
      </c>
      <c r="E160" s="52" t="s">
        <v>6</v>
      </c>
      <c r="F160" s="52" t="s">
        <v>6</v>
      </c>
      <c r="G160" s="52" t="s">
        <v>6</v>
      </c>
      <c r="H160" s="52" t="s">
        <v>6</v>
      </c>
      <c r="I160" s="52" t="s">
        <v>6</v>
      </c>
      <c r="J160" s="52" t="s">
        <v>6</v>
      </c>
      <c r="K160" s="52" t="s">
        <v>6</v>
      </c>
      <c r="L160" s="52" t="s">
        <v>6</v>
      </c>
      <c r="M160" s="52" t="s">
        <v>6</v>
      </c>
      <c r="N160" s="52" t="s">
        <v>6</v>
      </c>
      <c r="O160" s="52" t="s">
        <v>6</v>
      </c>
      <c r="P160" s="52" t="s">
        <v>6</v>
      </c>
      <c r="Q160" s="52" t="s">
        <v>6</v>
      </c>
      <c r="R160" s="52" t="s">
        <v>6</v>
      </c>
      <c r="S160" s="52" t="s">
        <v>6</v>
      </c>
      <c r="T160" s="62">
        <f>SUM(T154:T159)</f>
        <v>11975.420804000001</v>
      </c>
      <c r="U160" s="52" t="s">
        <v>6</v>
      </c>
    </row>
    <row r="161" spans="1:21" s="47" customFormat="1" ht="88.5" customHeight="1" x14ac:dyDescent="0.25">
      <c r="A161" s="50" t="s">
        <v>303</v>
      </c>
      <c r="B161" s="50" t="s">
        <v>438</v>
      </c>
      <c r="C161" s="113" t="s">
        <v>439</v>
      </c>
      <c r="D161" s="47" t="s">
        <v>494</v>
      </c>
      <c r="E161" s="50" t="s">
        <v>394</v>
      </c>
      <c r="F161" s="52" t="s">
        <v>6</v>
      </c>
      <c r="G161" s="101" t="s">
        <v>145</v>
      </c>
      <c r="H161" s="52">
        <v>2029</v>
      </c>
      <c r="I161" s="101">
        <v>10</v>
      </c>
      <c r="J161" s="47" t="s">
        <v>495</v>
      </c>
      <c r="K161" s="52" t="s">
        <v>146</v>
      </c>
      <c r="L161" s="50" t="s">
        <v>187</v>
      </c>
      <c r="M161" s="101" t="s">
        <v>189</v>
      </c>
      <c r="N161" s="52">
        <v>1</v>
      </c>
      <c r="O161" s="52">
        <v>4.8499999999999996</v>
      </c>
      <c r="P161" s="101" t="s">
        <v>184</v>
      </c>
      <c r="Q161" s="52" t="s">
        <v>491</v>
      </c>
      <c r="R161" s="52">
        <v>356.55</v>
      </c>
      <c r="S161" s="52">
        <v>1</v>
      </c>
      <c r="T161" s="61">
        <f t="shared" si="41"/>
        <v>1729.2674999999999</v>
      </c>
      <c r="U161" s="52" t="s">
        <v>6</v>
      </c>
    </row>
    <row r="162" spans="1:21" s="47" customFormat="1" ht="88.5" customHeight="1" x14ac:dyDescent="0.25">
      <c r="A162" s="50" t="s">
        <v>303</v>
      </c>
      <c r="B162" s="50" t="s">
        <v>438</v>
      </c>
      <c r="C162" s="113" t="s">
        <v>439</v>
      </c>
      <c r="D162" s="34" t="s">
        <v>147</v>
      </c>
      <c r="E162" s="50" t="s">
        <v>394</v>
      </c>
      <c r="F162" s="52" t="s">
        <v>6</v>
      </c>
      <c r="G162" s="52" t="s">
        <v>145</v>
      </c>
      <c r="H162" s="52">
        <v>2029</v>
      </c>
      <c r="I162" s="52">
        <v>10</v>
      </c>
      <c r="J162" s="101" t="s">
        <v>492</v>
      </c>
      <c r="K162" s="52" t="s">
        <v>146</v>
      </c>
      <c r="L162" s="50" t="s">
        <v>187</v>
      </c>
      <c r="M162" s="101" t="s">
        <v>189</v>
      </c>
      <c r="N162" s="52">
        <v>1</v>
      </c>
      <c r="O162" s="52">
        <v>4.8499999999999996</v>
      </c>
      <c r="P162" s="52" t="s">
        <v>260</v>
      </c>
      <c r="Q162" s="52" t="s">
        <v>461</v>
      </c>
      <c r="R162" s="52">
        <v>2836.51</v>
      </c>
      <c r="S162" s="52">
        <v>1</v>
      </c>
      <c r="T162" s="61">
        <f t="shared" si="41"/>
        <v>13757.0735</v>
      </c>
      <c r="U162" s="52" t="s">
        <v>6</v>
      </c>
    </row>
    <row r="163" spans="1:21" s="47" customFormat="1" ht="88.5" customHeight="1" x14ac:dyDescent="0.25">
      <c r="A163" s="50" t="s">
        <v>303</v>
      </c>
      <c r="B163" s="50" t="s">
        <v>438</v>
      </c>
      <c r="C163" s="113" t="s">
        <v>439</v>
      </c>
      <c r="D163" s="40" t="s">
        <v>144</v>
      </c>
      <c r="E163" s="50" t="s">
        <v>394</v>
      </c>
      <c r="F163" s="52" t="s">
        <v>6</v>
      </c>
      <c r="G163" s="52" t="s">
        <v>145</v>
      </c>
      <c r="H163" s="52">
        <v>2029</v>
      </c>
      <c r="I163" s="52">
        <v>10</v>
      </c>
      <c r="J163" s="101" t="s">
        <v>493</v>
      </c>
      <c r="K163" s="52" t="s">
        <v>146</v>
      </c>
      <c r="L163" s="50" t="s">
        <v>187</v>
      </c>
      <c r="M163" s="101" t="s">
        <v>189</v>
      </c>
      <c r="N163" s="52">
        <v>1</v>
      </c>
      <c r="O163" s="52">
        <v>4.8499999999999996</v>
      </c>
      <c r="P163" s="52" t="s">
        <v>260</v>
      </c>
      <c r="Q163" s="52" t="s">
        <v>496</v>
      </c>
      <c r="R163" s="52">
        <v>3411.85</v>
      </c>
      <c r="S163" s="52">
        <v>1.84</v>
      </c>
      <c r="T163" s="61">
        <f t="shared" si="41"/>
        <v>30447.349400000003</v>
      </c>
      <c r="U163" s="52" t="s">
        <v>6</v>
      </c>
    </row>
    <row r="164" spans="1:21" s="47" customFormat="1" ht="88.5" customHeight="1" x14ac:dyDescent="0.25">
      <c r="A164" s="50" t="s">
        <v>303</v>
      </c>
      <c r="B164" s="50" t="s">
        <v>438</v>
      </c>
      <c r="C164" s="113" t="s">
        <v>439</v>
      </c>
      <c r="D164" s="101" t="s">
        <v>148</v>
      </c>
      <c r="E164" s="50" t="s">
        <v>394</v>
      </c>
      <c r="F164" s="52" t="s">
        <v>6</v>
      </c>
      <c r="G164" s="52" t="s">
        <v>145</v>
      </c>
      <c r="H164" s="52">
        <v>2029</v>
      </c>
      <c r="I164" s="52" t="s">
        <v>6</v>
      </c>
      <c r="J164" s="101" t="s">
        <v>433</v>
      </c>
      <c r="K164" s="52" t="s">
        <v>146</v>
      </c>
      <c r="L164" s="50" t="s">
        <v>187</v>
      </c>
      <c r="M164" s="101" t="s">
        <v>189</v>
      </c>
      <c r="N164" s="52">
        <v>1</v>
      </c>
      <c r="O164" s="52">
        <v>4.8499999999999996</v>
      </c>
      <c r="P164" s="103" t="s">
        <v>260</v>
      </c>
      <c r="Q164" s="103" t="s">
        <v>490</v>
      </c>
      <c r="R164" s="52">
        <v>866.6</v>
      </c>
      <c r="S164" s="52">
        <v>1</v>
      </c>
      <c r="T164" s="61">
        <f t="shared" ref="T164:T180" si="42">N164*O164*R164*S164</f>
        <v>4203.01</v>
      </c>
      <c r="U164" s="52" t="s">
        <v>6</v>
      </c>
    </row>
    <row r="165" spans="1:21" s="47" customFormat="1" ht="88.5" customHeight="1" x14ac:dyDescent="0.25">
      <c r="A165" s="50" t="s">
        <v>303</v>
      </c>
      <c r="B165" s="50" t="s">
        <v>438</v>
      </c>
      <c r="C165" s="113" t="s">
        <v>439</v>
      </c>
      <c r="D165" s="51" t="s">
        <v>23</v>
      </c>
      <c r="E165" s="52" t="s">
        <v>6</v>
      </c>
      <c r="F165" s="52" t="s">
        <v>6</v>
      </c>
      <c r="G165" s="52" t="s">
        <v>6</v>
      </c>
      <c r="H165" s="52" t="s">
        <v>6</v>
      </c>
      <c r="I165" s="52" t="s">
        <v>6</v>
      </c>
      <c r="J165" s="52" t="s">
        <v>6</v>
      </c>
      <c r="K165" s="52" t="s">
        <v>6</v>
      </c>
      <c r="L165" s="52" t="s">
        <v>6</v>
      </c>
      <c r="M165" s="52" t="s">
        <v>6</v>
      </c>
      <c r="N165" s="52" t="s">
        <v>6</v>
      </c>
      <c r="O165" s="52" t="s">
        <v>6</v>
      </c>
      <c r="P165" s="52" t="s">
        <v>6</v>
      </c>
      <c r="Q165" s="52" t="s">
        <v>6</v>
      </c>
      <c r="R165" s="52" t="s">
        <v>6</v>
      </c>
      <c r="S165" s="52" t="s">
        <v>6</v>
      </c>
      <c r="T165" s="62">
        <f>SUM(T161:T164)</f>
        <v>50136.700400000009</v>
      </c>
      <c r="U165" s="52" t="s">
        <v>6</v>
      </c>
    </row>
    <row r="166" spans="1:21" s="47" customFormat="1" ht="107.25" customHeight="1" x14ac:dyDescent="0.25">
      <c r="A166" s="50" t="s">
        <v>303</v>
      </c>
      <c r="B166" s="50" t="s">
        <v>440</v>
      </c>
      <c r="C166" s="113" t="s">
        <v>441</v>
      </c>
      <c r="D166" s="103" t="s">
        <v>501</v>
      </c>
      <c r="E166" s="52" t="s">
        <v>503</v>
      </c>
      <c r="F166" s="52" t="s">
        <v>6</v>
      </c>
      <c r="G166" s="52" t="s">
        <v>145</v>
      </c>
      <c r="H166" s="52">
        <v>2029</v>
      </c>
      <c r="I166" s="52">
        <v>10</v>
      </c>
      <c r="J166" s="103" t="s">
        <v>499</v>
      </c>
      <c r="K166" s="52" t="s">
        <v>146</v>
      </c>
      <c r="L166" s="50" t="s">
        <v>187</v>
      </c>
      <c r="M166" s="101" t="s">
        <v>189</v>
      </c>
      <c r="N166" s="52">
        <v>1</v>
      </c>
      <c r="O166" s="103" t="s">
        <v>512</v>
      </c>
      <c r="P166" s="103" t="s">
        <v>184</v>
      </c>
      <c r="Q166" s="103" t="s">
        <v>511</v>
      </c>
      <c r="R166" s="52">
        <v>1</v>
      </c>
      <c r="S166" s="104">
        <v>484.33</v>
      </c>
      <c r="T166" s="61">
        <f t="shared" si="42"/>
        <v>1374.04421</v>
      </c>
      <c r="U166" s="52" t="s">
        <v>6</v>
      </c>
    </row>
    <row r="167" spans="1:21" s="47" customFormat="1" ht="107.25" customHeight="1" x14ac:dyDescent="0.25">
      <c r="A167" s="50" t="s">
        <v>303</v>
      </c>
      <c r="B167" s="50" t="s">
        <v>440</v>
      </c>
      <c r="C167" s="113" t="s">
        <v>441</v>
      </c>
      <c r="D167" s="103" t="s">
        <v>502</v>
      </c>
      <c r="E167" s="52" t="s">
        <v>504</v>
      </c>
      <c r="F167" s="52" t="s">
        <v>6</v>
      </c>
      <c r="G167" s="52" t="s">
        <v>145</v>
      </c>
      <c r="H167" s="52">
        <v>2029</v>
      </c>
      <c r="I167" s="52" t="s">
        <v>6</v>
      </c>
      <c r="J167" s="103" t="s">
        <v>500</v>
      </c>
      <c r="K167" s="52" t="s">
        <v>146</v>
      </c>
      <c r="L167" s="50" t="s">
        <v>187</v>
      </c>
      <c r="M167" s="101" t="s">
        <v>189</v>
      </c>
      <c r="N167" s="52">
        <v>1</v>
      </c>
      <c r="O167" s="103" t="s">
        <v>514</v>
      </c>
      <c r="P167" s="103" t="s">
        <v>474</v>
      </c>
      <c r="Q167" s="103" t="s">
        <v>513</v>
      </c>
      <c r="R167" s="52">
        <v>1</v>
      </c>
      <c r="S167" s="104">
        <v>53.93</v>
      </c>
      <c r="T167" s="61">
        <f t="shared" si="42"/>
        <v>140.21800000000002</v>
      </c>
      <c r="U167" s="52" t="s">
        <v>6</v>
      </c>
    </row>
    <row r="168" spans="1:21" s="47" customFormat="1" ht="107.25" customHeight="1" x14ac:dyDescent="0.25">
      <c r="A168" s="50" t="s">
        <v>303</v>
      </c>
      <c r="B168" s="50" t="s">
        <v>440</v>
      </c>
      <c r="C168" s="113" t="s">
        <v>441</v>
      </c>
      <c r="D168" s="105" t="s">
        <v>515</v>
      </c>
      <c r="E168" s="52" t="s">
        <v>505</v>
      </c>
      <c r="F168" s="52" t="s">
        <v>6</v>
      </c>
      <c r="G168" s="52" t="s">
        <v>145</v>
      </c>
      <c r="H168" s="52">
        <v>2029</v>
      </c>
      <c r="I168" s="52">
        <v>10</v>
      </c>
      <c r="J168" s="105" t="s">
        <v>515</v>
      </c>
      <c r="K168" s="52" t="s">
        <v>146</v>
      </c>
      <c r="L168" s="50" t="s">
        <v>187</v>
      </c>
      <c r="M168" s="101" t="s">
        <v>189</v>
      </c>
      <c r="N168" s="52">
        <v>1</v>
      </c>
      <c r="O168" s="103" t="s">
        <v>512</v>
      </c>
      <c r="P168" s="105" t="s">
        <v>184</v>
      </c>
      <c r="Q168" s="105" t="s">
        <v>527</v>
      </c>
      <c r="R168" s="104">
        <v>1929.53</v>
      </c>
      <c r="S168" s="103" t="s">
        <v>516</v>
      </c>
      <c r="T168" s="61">
        <f t="shared" si="42"/>
        <v>7827.9295523000001</v>
      </c>
      <c r="U168" s="52" t="s">
        <v>6</v>
      </c>
    </row>
    <row r="169" spans="1:21" s="47" customFormat="1" ht="107.25" customHeight="1" x14ac:dyDescent="0.25">
      <c r="A169" s="50" t="s">
        <v>303</v>
      </c>
      <c r="B169" s="50" t="s">
        <v>440</v>
      </c>
      <c r="C169" s="113" t="s">
        <v>441</v>
      </c>
      <c r="D169" s="105" t="s">
        <v>517</v>
      </c>
      <c r="E169" s="52" t="s">
        <v>506</v>
      </c>
      <c r="F169" s="52" t="s">
        <v>6</v>
      </c>
      <c r="G169" s="52" t="s">
        <v>145</v>
      </c>
      <c r="H169" s="52">
        <v>2029</v>
      </c>
      <c r="I169" s="52">
        <v>10</v>
      </c>
      <c r="J169" s="105" t="s">
        <v>517</v>
      </c>
      <c r="K169" s="52" t="s">
        <v>146</v>
      </c>
      <c r="L169" s="50" t="s">
        <v>187</v>
      </c>
      <c r="M169" s="101" t="s">
        <v>189</v>
      </c>
      <c r="N169" s="52">
        <v>1</v>
      </c>
      <c r="O169" s="103" t="s">
        <v>512</v>
      </c>
      <c r="P169" s="105" t="s">
        <v>184</v>
      </c>
      <c r="Q169" s="105" t="s">
        <v>528</v>
      </c>
      <c r="R169" s="104">
        <v>1262.83</v>
      </c>
      <c r="S169" s="103" t="s">
        <v>518</v>
      </c>
      <c r="T169" s="61">
        <f t="shared" si="42"/>
        <v>3654.3016842000002</v>
      </c>
      <c r="U169" s="52" t="s">
        <v>6</v>
      </c>
    </row>
    <row r="170" spans="1:21" s="47" customFormat="1" ht="107.25" customHeight="1" x14ac:dyDescent="0.25">
      <c r="A170" s="50" t="s">
        <v>303</v>
      </c>
      <c r="B170" s="50" t="s">
        <v>440</v>
      </c>
      <c r="C170" s="113" t="s">
        <v>441</v>
      </c>
      <c r="D170" s="105" t="s">
        <v>519</v>
      </c>
      <c r="E170" s="52" t="s">
        <v>507</v>
      </c>
      <c r="F170" s="52" t="s">
        <v>6</v>
      </c>
      <c r="G170" s="52" t="s">
        <v>145</v>
      </c>
      <c r="H170" s="52">
        <v>2029</v>
      </c>
      <c r="I170" s="52">
        <v>10</v>
      </c>
      <c r="J170" s="105" t="s">
        <v>519</v>
      </c>
      <c r="K170" s="52" t="s">
        <v>146</v>
      </c>
      <c r="L170" s="50" t="s">
        <v>187</v>
      </c>
      <c r="M170" s="101" t="s">
        <v>189</v>
      </c>
      <c r="N170" s="52">
        <v>1</v>
      </c>
      <c r="O170" s="103" t="s">
        <v>512</v>
      </c>
      <c r="P170" s="105" t="s">
        <v>184</v>
      </c>
      <c r="Q170" s="105" t="s">
        <v>529</v>
      </c>
      <c r="R170" s="104">
        <v>1502.12</v>
      </c>
      <c r="S170" s="103" t="s">
        <v>520</v>
      </c>
      <c r="T170" s="61">
        <f t="shared" si="42"/>
        <v>4431.9750175999998</v>
      </c>
      <c r="U170" s="52" t="s">
        <v>6</v>
      </c>
    </row>
    <row r="171" spans="1:21" s="47" customFormat="1" ht="107.25" customHeight="1" x14ac:dyDescent="0.25">
      <c r="A171" s="50" t="s">
        <v>303</v>
      </c>
      <c r="B171" s="50" t="s">
        <v>440</v>
      </c>
      <c r="C171" s="113" t="s">
        <v>441</v>
      </c>
      <c r="D171" s="105" t="s">
        <v>521</v>
      </c>
      <c r="E171" s="52" t="s">
        <v>508</v>
      </c>
      <c r="F171" s="52" t="s">
        <v>6</v>
      </c>
      <c r="G171" s="52" t="s">
        <v>145</v>
      </c>
      <c r="H171" s="52">
        <v>2029</v>
      </c>
      <c r="I171" s="52">
        <v>10</v>
      </c>
      <c r="J171" s="105" t="s">
        <v>521</v>
      </c>
      <c r="K171" s="52" t="s">
        <v>146</v>
      </c>
      <c r="L171" s="50" t="s">
        <v>187</v>
      </c>
      <c r="M171" s="101" t="s">
        <v>189</v>
      </c>
      <c r="N171" s="52">
        <v>1</v>
      </c>
      <c r="O171" s="103" t="s">
        <v>522</v>
      </c>
      <c r="P171" s="105" t="s">
        <v>152</v>
      </c>
      <c r="Q171" s="105" t="s">
        <v>530</v>
      </c>
      <c r="R171" s="104">
        <v>12.24</v>
      </c>
      <c r="S171" s="103" t="s">
        <v>523</v>
      </c>
      <c r="T171" s="61">
        <f t="shared" si="42"/>
        <v>38.555999999999997</v>
      </c>
      <c r="U171" s="52" t="s">
        <v>6</v>
      </c>
    </row>
    <row r="172" spans="1:21" s="47" customFormat="1" ht="114.75" customHeight="1" x14ac:dyDescent="0.25">
      <c r="A172" s="50" t="s">
        <v>303</v>
      </c>
      <c r="B172" s="50" t="s">
        <v>440</v>
      </c>
      <c r="C172" s="113" t="s">
        <v>441</v>
      </c>
      <c r="D172" s="114" t="s">
        <v>524</v>
      </c>
      <c r="E172" s="52" t="s">
        <v>509</v>
      </c>
      <c r="F172" s="52" t="s">
        <v>6</v>
      </c>
      <c r="G172" s="52" t="s">
        <v>145</v>
      </c>
      <c r="H172" s="52">
        <v>2029</v>
      </c>
      <c r="I172" s="52">
        <v>10</v>
      </c>
      <c r="J172" s="114" t="s">
        <v>524</v>
      </c>
      <c r="K172" s="52" t="s">
        <v>146</v>
      </c>
      <c r="L172" s="50" t="s">
        <v>187</v>
      </c>
      <c r="M172" s="101" t="s">
        <v>189</v>
      </c>
      <c r="N172" s="52">
        <v>1</v>
      </c>
      <c r="O172" s="103" t="s">
        <v>138</v>
      </c>
      <c r="P172" s="114" t="s">
        <v>152</v>
      </c>
      <c r="Q172" s="114" t="s">
        <v>531</v>
      </c>
      <c r="R172" s="114" t="s">
        <v>526</v>
      </c>
      <c r="S172" s="103" t="s">
        <v>525</v>
      </c>
      <c r="T172" s="61">
        <f t="shared" si="42"/>
        <v>148.41670000000002</v>
      </c>
      <c r="U172" s="52" t="s">
        <v>6</v>
      </c>
    </row>
    <row r="173" spans="1:21" s="47" customFormat="1" ht="126.75" customHeight="1" x14ac:dyDescent="0.25">
      <c r="A173" s="50" t="s">
        <v>303</v>
      </c>
      <c r="B173" s="50" t="s">
        <v>440</v>
      </c>
      <c r="C173" s="113" t="s">
        <v>441</v>
      </c>
      <c r="D173" s="101" t="s">
        <v>182</v>
      </c>
      <c r="E173" s="52" t="s">
        <v>510</v>
      </c>
      <c r="F173" s="52" t="s">
        <v>6</v>
      </c>
      <c r="G173" s="52" t="s">
        <v>145</v>
      </c>
      <c r="H173" s="52">
        <v>2029</v>
      </c>
      <c r="I173" s="52" t="s">
        <v>6</v>
      </c>
      <c r="J173" s="103" t="s">
        <v>497</v>
      </c>
      <c r="K173" s="52" t="s">
        <v>146</v>
      </c>
      <c r="L173" s="50" t="s">
        <v>187</v>
      </c>
      <c r="M173" s="101" t="s">
        <v>189</v>
      </c>
      <c r="N173" s="52">
        <v>1</v>
      </c>
      <c r="O173" s="52">
        <v>1</v>
      </c>
      <c r="P173" s="52" t="s">
        <v>149</v>
      </c>
      <c r="Q173" s="52" t="s">
        <v>498</v>
      </c>
      <c r="R173" s="52">
        <v>795.69</v>
      </c>
      <c r="S173" s="52">
        <v>1</v>
      </c>
      <c r="T173" s="61">
        <f t="shared" si="42"/>
        <v>795.69</v>
      </c>
      <c r="U173" s="52" t="s">
        <v>6</v>
      </c>
    </row>
    <row r="174" spans="1:21" s="47" customFormat="1" ht="108.75" customHeight="1" x14ac:dyDescent="0.25">
      <c r="A174" s="50" t="s">
        <v>303</v>
      </c>
      <c r="B174" s="50" t="s">
        <v>440</v>
      </c>
      <c r="C174" s="113" t="s">
        <v>441</v>
      </c>
      <c r="D174" s="51" t="s">
        <v>23</v>
      </c>
      <c r="E174" s="52" t="s">
        <v>6</v>
      </c>
      <c r="F174" s="52" t="s">
        <v>6</v>
      </c>
      <c r="G174" s="52" t="s">
        <v>6</v>
      </c>
      <c r="H174" s="52" t="s">
        <v>6</v>
      </c>
      <c r="I174" s="52" t="s">
        <v>6</v>
      </c>
      <c r="J174" s="52" t="s">
        <v>6</v>
      </c>
      <c r="K174" s="52" t="s">
        <v>6</v>
      </c>
      <c r="L174" s="52" t="s">
        <v>6</v>
      </c>
      <c r="M174" s="52" t="s">
        <v>6</v>
      </c>
      <c r="N174" s="52" t="s">
        <v>6</v>
      </c>
      <c r="O174" s="52" t="s">
        <v>6</v>
      </c>
      <c r="P174" s="52" t="s">
        <v>6</v>
      </c>
      <c r="Q174" s="52" t="s">
        <v>6</v>
      </c>
      <c r="R174" s="52" t="s">
        <v>6</v>
      </c>
      <c r="S174" s="52" t="s">
        <v>6</v>
      </c>
      <c r="T174" s="62">
        <f>SUM(T166:T173)</f>
        <v>18411.131164099999</v>
      </c>
      <c r="U174" s="52" t="s">
        <v>6</v>
      </c>
    </row>
    <row r="175" spans="1:21" s="47" customFormat="1" ht="88.5" customHeight="1" x14ac:dyDescent="0.25">
      <c r="A175" s="50" t="s">
        <v>303</v>
      </c>
      <c r="B175" s="50" t="s">
        <v>442</v>
      </c>
      <c r="C175" s="113" t="s">
        <v>443</v>
      </c>
      <c r="D175" s="103" t="s">
        <v>499</v>
      </c>
      <c r="E175" s="52" t="s">
        <v>532</v>
      </c>
      <c r="F175" s="52" t="s">
        <v>6</v>
      </c>
      <c r="G175" s="52" t="s">
        <v>145</v>
      </c>
      <c r="H175" s="52">
        <v>2029</v>
      </c>
      <c r="I175" s="52">
        <v>10</v>
      </c>
      <c r="J175" s="103" t="s">
        <v>499</v>
      </c>
      <c r="K175" s="52" t="s">
        <v>146</v>
      </c>
      <c r="L175" s="50" t="s">
        <v>187</v>
      </c>
      <c r="M175" s="101" t="s">
        <v>189</v>
      </c>
      <c r="N175" s="52">
        <v>1</v>
      </c>
      <c r="O175" s="103" t="s">
        <v>535</v>
      </c>
      <c r="P175" s="103" t="s">
        <v>184</v>
      </c>
      <c r="Q175" s="103" t="s">
        <v>511</v>
      </c>
      <c r="R175" s="104">
        <v>484.33</v>
      </c>
      <c r="S175" s="52">
        <v>1</v>
      </c>
      <c r="T175" s="61">
        <f t="shared" si="42"/>
        <v>678.0619999999999</v>
      </c>
      <c r="U175" s="52" t="s">
        <v>6</v>
      </c>
    </row>
    <row r="176" spans="1:21" s="47" customFormat="1" ht="88.5" customHeight="1" x14ac:dyDescent="0.25">
      <c r="A176" s="50" t="s">
        <v>303</v>
      </c>
      <c r="B176" s="50" t="s">
        <v>442</v>
      </c>
      <c r="C176" s="113" t="s">
        <v>443</v>
      </c>
      <c r="D176" s="103" t="s">
        <v>500</v>
      </c>
      <c r="E176" s="52" t="s">
        <v>532</v>
      </c>
      <c r="F176" s="52" t="s">
        <v>6</v>
      </c>
      <c r="G176" s="52" t="s">
        <v>145</v>
      </c>
      <c r="H176" s="52">
        <v>2029</v>
      </c>
      <c r="I176" s="52">
        <v>10</v>
      </c>
      <c r="J176" s="103" t="s">
        <v>500</v>
      </c>
      <c r="K176" s="52" t="s">
        <v>146</v>
      </c>
      <c r="L176" s="50" t="s">
        <v>187</v>
      </c>
      <c r="M176" s="101" t="s">
        <v>189</v>
      </c>
      <c r="N176" s="52">
        <v>1</v>
      </c>
      <c r="O176" s="103" t="s">
        <v>193</v>
      </c>
      <c r="P176" s="103" t="s">
        <v>474</v>
      </c>
      <c r="Q176" s="103" t="s">
        <v>513</v>
      </c>
      <c r="R176" s="104">
        <v>53.93</v>
      </c>
      <c r="S176" s="52">
        <v>1</v>
      </c>
      <c r="T176" s="61">
        <f t="shared" si="42"/>
        <v>5.3930000000000007</v>
      </c>
      <c r="U176" s="52" t="s">
        <v>6</v>
      </c>
    </row>
    <row r="177" spans="1:21" s="47" customFormat="1" ht="88.5" customHeight="1" x14ac:dyDescent="0.25">
      <c r="A177" s="50" t="s">
        <v>303</v>
      </c>
      <c r="B177" s="50" t="s">
        <v>442</v>
      </c>
      <c r="C177" s="113" t="s">
        <v>443</v>
      </c>
      <c r="D177" s="105" t="s">
        <v>536</v>
      </c>
      <c r="E177" s="52" t="s">
        <v>532</v>
      </c>
      <c r="F177" s="52" t="s">
        <v>6</v>
      </c>
      <c r="G177" s="52" t="s">
        <v>145</v>
      </c>
      <c r="H177" s="52">
        <v>2029</v>
      </c>
      <c r="I177" s="52">
        <v>10</v>
      </c>
      <c r="J177" s="105" t="s">
        <v>536</v>
      </c>
      <c r="K177" s="52" t="s">
        <v>146</v>
      </c>
      <c r="L177" s="50" t="s">
        <v>187</v>
      </c>
      <c r="M177" s="101" t="s">
        <v>189</v>
      </c>
      <c r="N177" s="52">
        <v>1</v>
      </c>
      <c r="O177" s="103" t="s">
        <v>535</v>
      </c>
      <c r="P177" s="105" t="s">
        <v>184</v>
      </c>
      <c r="Q177" s="105" t="s">
        <v>539</v>
      </c>
      <c r="R177" s="104">
        <v>1929.53</v>
      </c>
      <c r="S177" s="103" t="s">
        <v>516</v>
      </c>
      <c r="T177" s="61">
        <f t="shared" si="42"/>
        <v>3862.9190599999993</v>
      </c>
      <c r="U177" s="52" t="s">
        <v>6</v>
      </c>
    </row>
    <row r="178" spans="1:21" s="47" customFormat="1" ht="88.5" customHeight="1" x14ac:dyDescent="0.25">
      <c r="A178" s="50" t="s">
        <v>303</v>
      </c>
      <c r="B178" s="50" t="s">
        <v>442</v>
      </c>
      <c r="C178" s="113" t="s">
        <v>443</v>
      </c>
      <c r="D178" s="105" t="s">
        <v>537</v>
      </c>
      <c r="E178" s="52" t="s">
        <v>532</v>
      </c>
      <c r="F178" s="52" t="s">
        <v>6</v>
      </c>
      <c r="G178" s="52" t="s">
        <v>145</v>
      </c>
      <c r="H178" s="52">
        <v>2029</v>
      </c>
      <c r="I178" s="52">
        <v>10</v>
      </c>
      <c r="J178" s="105" t="s">
        <v>537</v>
      </c>
      <c r="K178" s="52" t="s">
        <v>146</v>
      </c>
      <c r="L178" s="50" t="s">
        <v>187</v>
      </c>
      <c r="M178" s="101" t="s">
        <v>189</v>
      </c>
      <c r="N178" s="52">
        <v>1</v>
      </c>
      <c r="O178" s="103" t="s">
        <v>535</v>
      </c>
      <c r="P178" s="105" t="s">
        <v>184</v>
      </c>
      <c r="Q178" s="105" t="s">
        <v>528</v>
      </c>
      <c r="R178" s="104">
        <v>1262.83</v>
      </c>
      <c r="S178" s="103" t="s">
        <v>518</v>
      </c>
      <c r="T178" s="61">
        <f t="shared" si="42"/>
        <v>1803.3212399999998</v>
      </c>
      <c r="U178" s="52" t="s">
        <v>6</v>
      </c>
    </row>
    <row r="179" spans="1:21" s="47" customFormat="1" ht="88.5" customHeight="1" x14ac:dyDescent="0.25">
      <c r="A179" s="50" t="s">
        <v>303</v>
      </c>
      <c r="B179" s="50" t="s">
        <v>442</v>
      </c>
      <c r="C179" s="113" t="s">
        <v>443</v>
      </c>
      <c r="D179" s="105" t="s">
        <v>538</v>
      </c>
      <c r="E179" s="52" t="s">
        <v>532</v>
      </c>
      <c r="F179" s="52" t="s">
        <v>6</v>
      </c>
      <c r="G179" s="52" t="s">
        <v>145</v>
      </c>
      <c r="H179" s="52">
        <v>2029</v>
      </c>
      <c r="I179" s="52">
        <v>10</v>
      </c>
      <c r="J179" s="105" t="s">
        <v>538</v>
      </c>
      <c r="K179" s="52" t="s">
        <v>146</v>
      </c>
      <c r="L179" s="50" t="s">
        <v>187</v>
      </c>
      <c r="M179" s="101" t="s">
        <v>189</v>
      </c>
      <c r="N179" s="52">
        <v>1</v>
      </c>
      <c r="O179" s="103" t="s">
        <v>535</v>
      </c>
      <c r="P179" s="105" t="s">
        <v>184</v>
      </c>
      <c r="Q179" s="105" t="s">
        <v>529</v>
      </c>
      <c r="R179" s="104">
        <v>1529.52</v>
      </c>
      <c r="S179" s="103" t="s">
        <v>520</v>
      </c>
      <c r="T179" s="61">
        <f t="shared" si="42"/>
        <v>2226.9811199999999</v>
      </c>
      <c r="U179" s="52" t="s">
        <v>6</v>
      </c>
    </row>
    <row r="180" spans="1:21" s="47" customFormat="1" ht="88.5" customHeight="1" x14ac:dyDescent="0.25">
      <c r="A180" s="50" t="s">
        <v>303</v>
      </c>
      <c r="B180" s="50" t="s">
        <v>442</v>
      </c>
      <c r="C180" s="113" t="s">
        <v>443</v>
      </c>
      <c r="D180" s="101" t="s">
        <v>182</v>
      </c>
      <c r="E180" s="52" t="s">
        <v>532</v>
      </c>
      <c r="F180" s="52" t="s">
        <v>6</v>
      </c>
      <c r="G180" s="52" t="s">
        <v>145</v>
      </c>
      <c r="H180" s="52">
        <v>2029</v>
      </c>
      <c r="I180" s="52" t="s">
        <v>6</v>
      </c>
      <c r="J180" s="52" t="s">
        <v>533</v>
      </c>
      <c r="K180" s="52" t="s">
        <v>146</v>
      </c>
      <c r="L180" s="50" t="s">
        <v>187</v>
      </c>
      <c r="M180" s="101" t="s">
        <v>189</v>
      </c>
      <c r="N180" s="52">
        <v>1</v>
      </c>
      <c r="O180" s="52">
        <v>1.4</v>
      </c>
      <c r="P180" s="52" t="s">
        <v>149</v>
      </c>
      <c r="Q180" s="103" t="s">
        <v>534</v>
      </c>
      <c r="R180" s="104">
        <v>795.69</v>
      </c>
      <c r="S180" s="52">
        <v>1</v>
      </c>
      <c r="T180" s="61">
        <f t="shared" si="42"/>
        <v>1113.9659999999999</v>
      </c>
      <c r="U180" s="52" t="s">
        <v>6</v>
      </c>
    </row>
    <row r="181" spans="1:21" s="47" customFormat="1" ht="88.5" customHeight="1" x14ac:dyDescent="0.25">
      <c r="A181" s="50" t="s">
        <v>303</v>
      </c>
      <c r="B181" s="50" t="s">
        <v>442</v>
      </c>
      <c r="C181" s="113" t="s">
        <v>443</v>
      </c>
      <c r="D181" s="51" t="s">
        <v>23</v>
      </c>
      <c r="E181" s="52" t="s">
        <v>6</v>
      </c>
      <c r="F181" s="52" t="s">
        <v>6</v>
      </c>
      <c r="G181" s="52" t="s">
        <v>6</v>
      </c>
      <c r="H181" s="52" t="s">
        <v>6</v>
      </c>
      <c r="I181" s="52" t="s">
        <v>6</v>
      </c>
      <c r="J181" s="52" t="s">
        <v>6</v>
      </c>
      <c r="K181" s="52" t="s">
        <v>6</v>
      </c>
      <c r="L181" s="52" t="s">
        <v>6</v>
      </c>
      <c r="M181" s="52" t="s">
        <v>6</v>
      </c>
      <c r="N181" s="52" t="s">
        <v>6</v>
      </c>
      <c r="O181" s="52" t="s">
        <v>6</v>
      </c>
      <c r="P181" s="52" t="s">
        <v>6</v>
      </c>
      <c r="Q181" s="52" t="s">
        <v>6</v>
      </c>
      <c r="R181" s="52" t="s">
        <v>6</v>
      </c>
      <c r="S181" s="52" t="s">
        <v>6</v>
      </c>
      <c r="T181" s="62">
        <f>SUM(T175:T180)</f>
        <v>9690.6424200000001</v>
      </c>
      <c r="U181" s="52" t="s">
        <v>6</v>
      </c>
    </row>
    <row r="182" spans="1:21" s="47" customFormat="1" ht="88.5" customHeight="1" x14ac:dyDescent="0.25">
      <c r="A182" s="50" t="s">
        <v>303</v>
      </c>
      <c r="B182" s="50" t="s">
        <v>444</v>
      </c>
      <c r="C182" s="113" t="s">
        <v>445</v>
      </c>
      <c r="D182" s="103" t="s">
        <v>499</v>
      </c>
      <c r="E182" s="52" t="s">
        <v>540</v>
      </c>
      <c r="F182" s="52" t="s">
        <v>6</v>
      </c>
      <c r="G182" s="52" t="s">
        <v>6</v>
      </c>
      <c r="H182" s="52">
        <v>2029</v>
      </c>
      <c r="I182" s="52">
        <v>10</v>
      </c>
      <c r="J182" s="103" t="s">
        <v>499</v>
      </c>
      <c r="K182" s="52" t="s">
        <v>146</v>
      </c>
      <c r="L182" s="50" t="s">
        <v>187</v>
      </c>
      <c r="M182" s="101" t="s">
        <v>189</v>
      </c>
      <c r="N182" s="52">
        <v>1</v>
      </c>
      <c r="O182" s="103" t="s">
        <v>535</v>
      </c>
      <c r="P182" s="103" t="s">
        <v>184</v>
      </c>
      <c r="Q182" s="103" t="s">
        <v>511</v>
      </c>
      <c r="R182" s="104">
        <v>484.33</v>
      </c>
      <c r="S182" s="52">
        <v>1</v>
      </c>
      <c r="T182" s="61">
        <f t="shared" ref="T182:T187" si="43">N182*O182*R182*S182</f>
        <v>678.0619999999999</v>
      </c>
      <c r="U182" s="52" t="s">
        <v>6</v>
      </c>
    </row>
    <row r="183" spans="1:21" s="47" customFormat="1" ht="88.5" customHeight="1" x14ac:dyDescent="0.25">
      <c r="A183" s="50" t="s">
        <v>303</v>
      </c>
      <c r="B183" s="50" t="s">
        <v>444</v>
      </c>
      <c r="C183" s="113" t="s">
        <v>445</v>
      </c>
      <c r="D183" s="103" t="s">
        <v>500</v>
      </c>
      <c r="E183" s="52" t="s">
        <v>540</v>
      </c>
      <c r="F183" s="52" t="s">
        <v>6</v>
      </c>
      <c r="G183" s="52" t="s">
        <v>6</v>
      </c>
      <c r="H183" s="52">
        <v>2029</v>
      </c>
      <c r="I183" s="52">
        <v>10</v>
      </c>
      <c r="J183" s="103" t="s">
        <v>500</v>
      </c>
      <c r="K183" s="52" t="s">
        <v>146</v>
      </c>
      <c r="L183" s="50" t="s">
        <v>187</v>
      </c>
      <c r="M183" s="101" t="s">
        <v>189</v>
      </c>
      <c r="N183" s="52">
        <v>1</v>
      </c>
      <c r="O183" s="103" t="s">
        <v>269</v>
      </c>
      <c r="P183" s="103" t="s">
        <v>474</v>
      </c>
      <c r="Q183" s="103" t="s">
        <v>513</v>
      </c>
      <c r="R183" s="104">
        <v>53.93</v>
      </c>
      <c r="S183" s="52">
        <v>1</v>
      </c>
      <c r="T183" s="61">
        <f t="shared" si="43"/>
        <v>323.58</v>
      </c>
      <c r="U183" s="52" t="s">
        <v>6</v>
      </c>
    </row>
    <row r="184" spans="1:21" s="47" customFormat="1" ht="88.5" customHeight="1" x14ac:dyDescent="0.25">
      <c r="A184" s="50" t="s">
        <v>303</v>
      </c>
      <c r="B184" s="50" t="s">
        <v>444</v>
      </c>
      <c r="C184" s="113" t="s">
        <v>445</v>
      </c>
      <c r="D184" s="105" t="s">
        <v>536</v>
      </c>
      <c r="E184" s="52" t="s">
        <v>540</v>
      </c>
      <c r="F184" s="52" t="s">
        <v>6</v>
      </c>
      <c r="G184" s="52" t="s">
        <v>6</v>
      </c>
      <c r="H184" s="52">
        <v>2029</v>
      </c>
      <c r="I184" s="52">
        <v>10</v>
      </c>
      <c r="J184" s="105" t="s">
        <v>536</v>
      </c>
      <c r="K184" s="52" t="s">
        <v>146</v>
      </c>
      <c r="L184" s="50" t="s">
        <v>187</v>
      </c>
      <c r="M184" s="101" t="s">
        <v>189</v>
      </c>
      <c r="N184" s="52">
        <v>1</v>
      </c>
      <c r="O184" s="103" t="s">
        <v>535</v>
      </c>
      <c r="P184" s="105" t="s">
        <v>184</v>
      </c>
      <c r="Q184" s="105" t="s">
        <v>539</v>
      </c>
      <c r="R184" s="104">
        <v>1929.53</v>
      </c>
      <c r="S184" s="103" t="s">
        <v>516</v>
      </c>
      <c r="T184" s="61">
        <f t="shared" si="43"/>
        <v>3862.9190599999993</v>
      </c>
      <c r="U184" s="52" t="s">
        <v>6</v>
      </c>
    </row>
    <row r="185" spans="1:21" s="47" customFormat="1" ht="88.5" customHeight="1" x14ac:dyDescent="0.25">
      <c r="A185" s="50" t="s">
        <v>303</v>
      </c>
      <c r="B185" s="50" t="s">
        <v>444</v>
      </c>
      <c r="C185" s="113" t="s">
        <v>445</v>
      </c>
      <c r="D185" s="105" t="s">
        <v>537</v>
      </c>
      <c r="E185" s="52" t="s">
        <v>540</v>
      </c>
      <c r="F185" s="52" t="s">
        <v>6</v>
      </c>
      <c r="G185" s="52" t="s">
        <v>6</v>
      </c>
      <c r="H185" s="52">
        <v>2029</v>
      </c>
      <c r="I185" s="52">
        <v>10</v>
      </c>
      <c r="J185" s="105" t="s">
        <v>537</v>
      </c>
      <c r="K185" s="52" t="s">
        <v>146</v>
      </c>
      <c r="L185" s="50" t="s">
        <v>187</v>
      </c>
      <c r="M185" s="101" t="s">
        <v>189</v>
      </c>
      <c r="N185" s="52">
        <v>1</v>
      </c>
      <c r="O185" s="103" t="s">
        <v>535</v>
      </c>
      <c r="P185" s="105" t="s">
        <v>184</v>
      </c>
      <c r="Q185" s="105" t="s">
        <v>528</v>
      </c>
      <c r="R185" s="104">
        <v>1262.83</v>
      </c>
      <c r="S185" s="103" t="s">
        <v>518</v>
      </c>
      <c r="T185" s="61">
        <f t="shared" si="43"/>
        <v>1803.3212399999998</v>
      </c>
      <c r="U185" s="52" t="s">
        <v>6</v>
      </c>
    </row>
    <row r="186" spans="1:21" s="47" customFormat="1" ht="88.5" customHeight="1" x14ac:dyDescent="0.25">
      <c r="A186" s="50" t="s">
        <v>303</v>
      </c>
      <c r="B186" s="50" t="s">
        <v>444</v>
      </c>
      <c r="C186" s="113" t="s">
        <v>445</v>
      </c>
      <c r="D186" s="105" t="s">
        <v>538</v>
      </c>
      <c r="E186" s="52" t="s">
        <v>540</v>
      </c>
      <c r="F186" s="52" t="s">
        <v>6</v>
      </c>
      <c r="G186" s="52" t="s">
        <v>6</v>
      </c>
      <c r="H186" s="52">
        <v>2029</v>
      </c>
      <c r="I186" s="52">
        <v>10</v>
      </c>
      <c r="J186" s="105" t="s">
        <v>538</v>
      </c>
      <c r="K186" s="52" t="s">
        <v>146</v>
      </c>
      <c r="L186" s="50" t="s">
        <v>187</v>
      </c>
      <c r="M186" s="101" t="s">
        <v>189</v>
      </c>
      <c r="N186" s="52">
        <v>1</v>
      </c>
      <c r="O186" s="103" t="s">
        <v>535</v>
      </c>
      <c r="P186" s="105" t="s">
        <v>184</v>
      </c>
      <c r="Q186" s="105" t="s">
        <v>529</v>
      </c>
      <c r="R186" s="104">
        <v>1529.52</v>
      </c>
      <c r="S186" s="103" t="s">
        <v>520</v>
      </c>
      <c r="T186" s="61">
        <f t="shared" si="43"/>
        <v>2226.9811199999999</v>
      </c>
      <c r="U186" s="52" t="s">
        <v>6</v>
      </c>
    </row>
    <row r="187" spans="1:21" s="47" customFormat="1" ht="88.5" customHeight="1" x14ac:dyDescent="0.25">
      <c r="A187" s="50" t="s">
        <v>303</v>
      </c>
      <c r="B187" s="50" t="s">
        <v>444</v>
      </c>
      <c r="C187" s="113" t="s">
        <v>445</v>
      </c>
      <c r="D187" s="101" t="s">
        <v>182</v>
      </c>
      <c r="E187" s="52" t="s">
        <v>540</v>
      </c>
      <c r="F187" s="52" t="s">
        <v>6</v>
      </c>
      <c r="G187" s="52" t="s">
        <v>6</v>
      </c>
      <c r="H187" s="52">
        <v>2029</v>
      </c>
      <c r="I187" s="52" t="s">
        <v>6</v>
      </c>
      <c r="J187" s="52" t="s">
        <v>533</v>
      </c>
      <c r="K187" s="52" t="s">
        <v>146</v>
      </c>
      <c r="L187" s="50" t="s">
        <v>187</v>
      </c>
      <c r="M187" s="101" t="s">
        <v>189</v>
      </c>
      <c r="N187" s="52">
        <v>1</v>
      </c>
      <c r="O187" s="52">
        <v>1.4</v>
      </c>
      <c r="P187" s="52" t="s">
        <v>149</v>
      </c>
      <c r="Q187" s="103" t="s">
        <v>534</v>
      </c>
      <c r="R187" s="104">
        <v>795.69</v>
      </c>
      <c r="S187" s="52">
        <v>1</v>
      </c>
      <c r="T187" s="61">
        <f t="shared" si="43"/>
        <v>1113.9659999999999</v>
      </c>
      <c r="U187" s="52" t="s">
        <v>6</v>
      </c>
    </row>
    <row r="188" spans="1:21" s="47" customFormat="1" ht="88.5" customHeight="1" x14ac:dyDescent="0.25">
      <c r="A188" s="50" t="s">
        <v>303</v>
      </c>
      <c r="B188" s="50" t="s">
        <v>444</v>
      </c>
      <c r="C188" s="113" t="s">
        <v>445</v>
      </c>
      <c r="D188" s="51" t="s">
        <v>23</v>
      </c>
      <c r="E188" s="52" t="s">
        <v>6</v>
      </c>
      <c r="F188" s="52" t="s">
        <v>6</v>
      </c>
      <c r="G188" s="52" t="s">
        <v>6</v>
      </c>
      <c r="H188" s="52" t="s">
        <v>6</v>
      </c>
      <c r="I188" s="52" t="s">
        <v>6</v>
      </c>
      <c r="J188" s="52" t="s">
        <v>6</v>
      </c>
      <c r="K188" s="52" t="s">
        <v>6</v>
      </c>
      <c r="L188" s="52" t="s">
        <v>6</v>
      </c>
      <c r="M188" s="52" t="s">
        <v>6</v>
      </c>
      <c r="N188" s="52" t="s">
        <v>6</v>
      </c>
      <c r="O188" s="52" t="s">
        <v>6</v>
      </c>
      <c r="P188" s="52" t="s">
        <v>6</v>
      </c>
      <c r="Q188" s="52" t="s">
        <v>6</v>
      </c>
      <c r="R188" s="52" t="s">
        <v>6</v>
      </c>
      <c r="S188" s="52" t="s">
        <v>6</v>
      </c>
      <c r="T188" s="62">
        <f>SUM(T182:T187)</f>
        <v>10008.82942</v>
      </c>
      <c r="U188" s="52" t="s">
        <v>6</v>
      </c>
    </row>
    <row r="189" spans="1:21" s="47" customFormat="1" ht="88.5" customHeight="1" x14ac:dyDescent="0.25">
      <c r="A189" s="50" t="s">
        <v>395</v>
      </c>
      <c r="B189" s="50" t="s">
        <v>446</v>
      </c>
      <c r="C189" s="113" t="s">
        <v>447</v>
      </c>
      <c r="D189" s="105" t="s">
        <v>594</v>
      </c>
      <c r="E189" s="51" t="s">
        <v>579</v>
      </c>
      <c r="F189" s="52" t="s">
        <v>6</v>
      </c>
      <c r="G189" s="52" t="s">
        <v>145</v>
      </c>
      <c r="H189" s="52">
        <v>2025</v>
      </c>
      <c r="I189" s="52">
        <v>6</v>
      </c>
      <c r="J189" s="52" t="s">
        <v>595</v>
      </c>
      <c r="K189" s="52" t="s">
        <v>146</v>
      </c>
      <c r="L189" s="50" t="s">
        <v>187</v>
      </c>
      <c r="M189" s="101" t="s">
        <v>189</v>
      </c>
      <c r="N189" s="52">
        <v>1</v>
      </c>
      <c r="O189" s="52">
        <v>1</v>
      </c>
      <c r="P189" s="105" t="s">
        <v>554</v>
      </c>
      <c r="Q189" s="52" t="s">
        <v>556</v>
      </c>
      <c r="R189" s="52">
        <v>1248.72</v>
      </c>
      <c r="S189" s="52">
        <v>1.96</v>
      </c>
      <c r="T189" s="61">
        <f t="shared" ref="T189:T196" si="44">N189*O189*R189*S189</f>
        <v>2447.4911999999999</v>
      </c>
      <c r="U189" s="52" t="s">
        <v>6</v>
      </c>
    </row>
    <row r="190" spans="1:21" s="47" customFormat="1" ht="88.5" customHeight="1" x14ac:dyDescent="0.25">
      <c r="A190" s="50" t="s">
        <v>395</v>
      </c>
      <c r="B190" s="50" t="s">
        <v>446</v>
      </c>
      <c r="C190" s="113" t="s">
        <v>447</v>
      </c>
      <c r="D190" s="51" t="s">
        <v>598</v>
      </c>
      <c r="E190" s="51" t="s">
        <v>579</v>
      </c>
      <c r="F190" s="52" t="s">
        <v>6</v>
      </c>
      <c r="G190" s="52" t="s">
        <v>145</v>
      </c>
      <c r="H190" s="52">
        <v>2025</v>
      </c>
      <c r="I190" s="52">
        <v>6</v>
      </c>
      <c r="J190" s="52" t="s">
        <v>596</v>
      </c>
      <c r="K190" s="52" t="s">
        <v>146</v>
      </c>
      <c r="L190" s="50" t="s">
        <v>187</v>
      </c>
      <c r="M190" s="101" t="s">
        <v>189</v>
      </c>
      <c r="N190" s="52">
        <v>1</v>
      </c>
      <c r="O190" s="52">
        <v>1</v>
      </c>
      <c r="P190" s="105" t="s">
        <v>152</v>
      </c>
      <c r="Q190" s="52" t="s">
        <v>597</v>
      </c>
      <c r="R190" s="52">
        <v>3571.53</v>
      </c>
      <c r="S190" s="52">
        <v>1.45</v>
      </c>
      <c r="T190" s="61">
        <f t="shared" si="44"/>
        <v>5178.7184999999999</v>
      </c>
      <c r="U190" s="52" t="s">
        <v>6</v>
      </c>
    </row>
    <row r="191" spans="1:21" s="47" customFormat="1" ht="88.5" customHeight="1" x14ac:dyDescent="0.25">
      <c r="A191" s="50" t="s">
        <v>395</v>
      </c>
      <c r="B191" s="50" t="s">
        <v>446</v>
      </c>
      <c r="C191" s="113" t="s">
        <v>447</v>
      </c>
      <c r="D191" s="117" t="s">
        <v>583</v>
      </c>
      <c r="E191" s="51" t="s">
        <v>579</v>
      </c>
      <c r="F191" s="52" t="s">
        <v>6</v>
      </c>
      <c r="G191" s="52" t="s">
        <v>145</v>
      </c>
      <c r="H191" s="52">
        <v>2025</v>
      </c>
      <c r="I191" s="52">
        <v>0.4</v>
      </c>
      <c r="J191" s="52" t="s">
        <v>599</v>
      </c>
      <c r="K191" s="52" t="s">
        <v>146</v>
      </c>
      <c r="L191" s="50" t="s">
        <v>187</v>
      </c>
      <c r="M191" s="101" t="s">
        <v>189</v>
      </c>
      <c r="N191" s="52">
        <v>1</v>
      </c>
      <c r="O191" s="118">
        <f>0.08+0.04+0.16</f>
        <v>0.28000000000000003</v>
      </c>
      <c r="P191" s="117" t="s">
        <v>260</v>
      </c>
      <c r="Q191" s="117" t="s">
        <v>584</v>
      </c>
      <c r="R191" s="104">
        <v>933.4</v>
      </c>
      <c r="S191" s="52">
        <v>1</v>
      </c>
      <c r="T191" s="61">
        <f t="shared" si="44"/>
        <v>261.35200000000003</v>
      </c>
      <c r="U191" s="52" t="s">
        <v>6</v>
      </c>
    </row>
    <row r="192" spans="1:21" s="47" customFormat="1" ht="88.5" customHeight="1" x14ac:dyDescent="0.25">
      <c r="A192" s="50" t="s">
        <v>395</v>
      </c>
      <c r="B192" s="50" t="s">
        <v>446</v>
      </c>
      <c r="C192" s="113" t="s">
        <v>447</v>
      </c>
      <c r="D192" s="117" t="s">
        <v>585</v>
      </c>
      <c r="E192" s="51" t="s">
        <v>579</v>
      </c>
      <c r="F192" s="52" t="s">
        <v>6</v>
      </c>
      <c r="G192" s="52" t="s">
        <v>145</v>
      </c>
      <c r="H192" s="52">
        <v>2025</v>
      </c>
      <c r="I192" s="52">
        <v>6</v>
      </c>
      <c r="J192" s="52" t="s">
        <v>600</v>
      </c>
      <c r="K192" s="52" t="s">
        <v>146</v>
      </c>
      <c r="L192" s="50" t="s">
        <v>187</v>
      </c>
      <c r="M192" s="101" t="s">
        <v>189</v>
      </c>
      <c r="N192" s="52">
        <v>1</v>
      </c>
      <c r="O192" s="103" t="s">
        <v>587</v>
      </c>
      <c r="P192" s="117" t="s">
        <v>260</v>
      </c>
      <c r="Q192" s="117" t="s">
        <v>586</v>
      </c>
      <c r="R192" s="104">
        <v>2836.51</v>
      </c>
      <c r="S192" s="52">
        <v>1</v>
      </c>
      <c r="T192" s="61">
        <f t="shared" si="44"/>
        <v>297.83355</v>
      </c>
      <c r="U192" s="52" t="s">
        <v>6</v>
      </c>
    </row>
    <row r="193" spans="1:21" s="47" customFormat="1" ht="88.5" customHeight="1" x14ac:dyDescent="0.25">
      <c r="A193" s="50" t="s">
        <v>395</v>
      </c>
      <c r="B193" s="50" t="s">
        <v>446</v>
      </c>
      <c r="C193" s="113" t="s">
        <v>447</v>
      </c>
      <c r="D193" s="117" t="s">
        <v>588</v>
      </c>
      <c r="E193" s="51" t="s">
        <v>579</v>
      </c>
      <c r="F193" s="52" t="s">
        <v>6</v>
      </c>
      <c r="G193" s="52" t="s">
        <v>145</v>
      </c>
      <c r="H193" s="52">
        <v>2025</v>
      </c>
      <c r="I193" s="52">
        <v>6</v>
      </c>
      <c r="J193" s="117" t="s">
        <v>588</v>
      </c>
      <c r="K193" s="52" t="s">
        <v>146</v>
      </c>
      <c r="L193" s="50" t="s">
        <v>187</v>
      </c>
      <c r="M193" s="101" t="s">
        <v>189</v>
      </c>
      <c r="N193" s="52">
        <v>1</v>
      </c>
      <c r="O193" s="103" t="s">
        <v>587</v>
      </c>
      <c r="P193" s="117" t="s">
        <v>260</v>
      </c>
      <c r="Q193" s="117" t="s">
        <v>601</v>
      </c>
      <c r="R193" s="104">
        <v>2952.39</v>
      </c>
      <c r="S193" s="103" t="s">
        <v>483</v>
      </c>
      <c r="T193" s="61">
        <f t="shared" si="44"/>
        <v>570.401748</v>
      </c>
      <c r="U193" s="52" t="s">
        <v>6</v>
      </c>
    </row>
    <row r="194" spans="1:21" s="47" customFormat="1" ht="88.5" customHeight="1" x14ac:dyDescent="0.25">
      <c r="A194" s="50" t="s">
        <v>395</v>
      </c>
      <c r="B194" s="50" t="s">
        <v>446</v>
      </c>
      <c r="C194" s="113" t="s">
        <v>447</v>
      </c>
      <c r="D194" s="117" t="s">
        <v>589</v>
      </c>
      <c r="E194" s="51" t="s">
        <v>579</v>
      </c>
      <c r="F194" s="52" t="s">
        <v>6</v>
      </c>
      <c r="G194" s="52" t="s">
        <v>145</v>
      </c>
      <c r="H194" s="52">
        <v>2025</v>
      </c>
      <c r="I194" s="52">
        <v>0.4</v>
      </c>
      <c r="J194" s="117" t="s">
        <v>589</v>
      </c>
      <c r="K194" s="52" t="s">
        <v>146</v>
      </c>
      <c r="L194" s="50" t="s">
        <v>187</v>
      </c>
      <c r="M194" s="101" t="s">
        <v>189</v>
      </c>
      <c r="N194" s="52">
        <v>1</v>
      </c>
      <c r="O194" s="103" t="s">
        <v>590</v>
      </c>
      <c r="P194" s="117" t="s">
        <v>260</v>
      </c>
      <c r="Q194" s="117" t="s">
        <v>602</v>
      </c>
      <c r="R194" s="104">
        <v>568.05999999999995</v>
      </c>
      <c r="S194" s="103" t="s">
        <v>483</v>
      </c>
      <c r="T194" s="61">
        <f t="shared" si="44"/>
        <v>41.809215999999999</v>
      </c>
      <c r="U194" s="52" t="s">
        <v>6</v>
      </c>
    </row>
    <row r="195" spans="1:21" s="47" customFormat="1" ht="88.5" customHeight="1" x14ac:dyDescent="0.25">
      <c r="A195" s="50" t="s">
        <v>395</v>
      </c>
      <c r="B195" s="50" t="s">
        <v>446</v>
      </c>
      <c r="C195" s="113" t="s">
        <v>447</v>
      </c>
      <c r="D195" s="117" t="s">
        <v>591</v>
      </c>
      <c r="E195" s="51" t="s">
        <v>579</v>
      </c>
      <c r="F195" s="52" t="s">
        <v>6</v>
      </c>
      <c r="G195" s="52" t="s">
        <v>145</v>
      </c>
      <c r="H195" s="52">
        <v>2025</v>
      </c>
      <c r="I195" s="52">
        <v>0.4</v>
      </c>
      <c r="J195" s="117" t="s">
        <v>591</v>
      </c>
      <c r="K195" s="52" t="s">
        <v>146</v>
      </c>
      <c r="L195" s="50" t="s">
        <v>187</v>
      </c>
      <c r="M195" s="101" t="s">
        <v>189</v>
      </c>
      <c r="N195" s="52">
        <v>1</v>
      </c>
      <c r="O195" s="103" t="s">
        <v>592</v>
      </c>
      <c r="P195" s="117" t="s">
        <v>260</v>
      </c>
      <c r="Q195" s="117" t="s">
        <v>603</v>
      </c>
      <c r="R195" s="104">
        <v>432.92</v>
      </c>
      <c r="S195" s="103" t="s">
        <v>483</v>
      </c>
      <c r="T195" s="61">
        <f t="shared" si="44"/>
        <v>63.725824000000003</v>
      </c>
      <c r="U195" s="52" t="s">
        <v>6</v>
      </c>
    </row>
    <row r="196" spans="1:21" s="47" customFormat="1" ht="88.5" customHeight="1" x14ac:dyDescent="0.25">
      <c r="A196" s="50" t="s">
        <v>395</v>
      </c>
      <c r="B196" s="50" t="s">
        <v>446</v>
      </c>
      <c r="C196" s="113" t="s">
        <v>447</v>
      </c>
      <c r="D196" s="117" t="s">
        <v>593</v>
      </c>
      <c r="E196" s="51" t="s">
        <v>579</v>
      </c>
      <c r="F196" s="52" t="s">
        <v>6</v>
      </c>
      <c r="G196" s="52" t="s">
        <v>145</v>
      </c>
      <c r="H196" s="52">
        <v>2025</v>
      </c>
      <c r="I196" s="52">
        <v>0.4</v>
      </c>
      <c r="J196" s="117" t="s">
        <v>593</v>
      </c>
      <c r="K196" s="52" t="s">
        <v>146</v>
      </c>
      <c r="L196" s="50" t="s">
        <v>187</v>
      </c>
      <c r="M196" s="101" t="s">
        <v>189</v>
      </c>
      <c r="N196" s="52"/>
      <c r="O196" s="103" t="s">
        <v>480</v>
      </c>
      <c r="P196" s="117" t="s">
        <v>260</v>
      </c>
      <c r="Q196" s="117" t="s">
        <v>604</v>
      </c>
      <c r="R196" s="104">
        <v>879.54</v>
      </c>
      <c r="S196" s="103" t="s">
        <v>483</v>
      </c>
      <c r="T196" s="61">
        <f t="shared" si="44"/>
        <v>0</v>
      </c>
      <c r="U196" s="52" t="s">
        <v>6</v>
      </c>
    </row>
    <row r="197" spans="1:21" s="47" customFormat="1" ht="88.5" customHeight="1" x14ac:dyDescent="0.25">
      <c r="A197" s="50" t="s">
        <v>395</v>
      </c>
      <c r="B197" s="50" t="s">
        <v>446</v>
      </c>
      <c r="C197" s="113" t="s">
        <v>447</v>
      </c>
      <c r="D197" s="101" t="s">
        <v>581</v>
      </c>
      <c r="E197" s="51" t="s">
        <v>579</v>
      </c>
      <c r="F197" s="52" t="s">
        <v>6</v>
      </c>
      <c r="G197" s="52" t="s">
        <v>145</v>
      </c>
      <c r="H197" s="52">
        <v>2025</v>
      </c>
      <c r="I197" s="52">
        <v>6</v>
      </c>
      <c r="J197" s="52" t="s">
        <v>582</v>
      </c>
      <c r="K197" s="52" t="s">
        <v>146</v>
      </c>
      <c r="L197" s="50" t="s">
        <v>187</v>
      </c>
      <c r="M197" s="101" t="s">
        <v>189</v>
      </c>
      <c r="N197" s="52">
        <v>1</v>
      </c>
      <c r="O197" s="52">
        <v>1</v>
      </c>
      <c r="P197" s="105" t="s">
        <v>149</v>
      </c>
      <c r="Q197" s="105" t="s">
        <v>580</v>
      </c>
      <c r="R197" s="52">
        <v>709.17</v>
      </c>
      <c r="S197" s="52">
        <v>1</v>
      </c>
      <c r="T197" s="61">
        <f t="shared" ref="T197" si="45">N197*O197*R197*S197</f>
        <v>709.17</v>
      </c>
      <c r="U197" s="52" t="s">
        <v>6</v>
      </c>
    </row>
    <row r="198" spans="1:21" s="47" customFormat="1" ht="88.5" customHeight="1" x14ac:dyDescent="0.25">
      <c r="A198" s="50" t="s">
        <v>395</v>
      </c>
      <c r="B198" s="50" t="s">
        <v>446</v>
      </c>
      <c r="C198" s="113" t="s">
        <v>447</v>
      </c>
      <c r="D198" s="51" t="s">
        <v>23</v>
      </c>
      <c r="E198" s="52" t="s">
        <v>6</v>
      </c>
      <c r="F198" s="52" t="s">
        <v>6</v>
      </c>
      <c r="G198" s="52" t="s">
        <v>6</v>
      </c>
      <c r="H198" s="52" t="s">
        <v>6</v>
      </c>
      <c r="I198" s="52" t="s">
        <v>6</v>
      </c>
      <c r="J198" s="52" t="s">
        <v>6</v>
      </c>
      <c r="K198" s="52" t="s">
        <v>6</v>
      </c>
      <c r="L198" s="52" t="s">
        <v>6</v>
      </c>
      <c r="M198" s="52" t="s">
        <v>6</v>
      </c>
      <c r="N198" s="52" t="s">
        <v>6</v>
      </c>
      <c r="O198" s="52" t="s">
        <v>6</v>
      </c>
      <c r="P198" s="52" t="s">
        <v>6</v>
      </c>
      <c r="Q198" s="52" t="s">
        <v>6</v>
      </c>
      <c r="R198" s="52" t="s">
        <v>6</v>
      </c>
      <c r="S198" s="52" t="s">
        <v>6</v>
      </c>
      <c r="T198" s="62">
        <f>SUM(T189:T197)</f>
        <v>9570.5020379999987</v>
      </c>
      <c r="U198" s="52" t="s">
        <v>6</v>
      </c>
    </row>
    <row r="199" spans="1:21" s="47" customFormat="1" ht="88.5" customHeight="1" x14ac:dyDescent="0.25">
      <c r="A199" s="50" t="s">
        <v>395</v>
      </c>
      <c r="B199" s="50" t="s">
        <v>448</v>
      </c>
      <c r="C199" s="113" t="s">
        <v>449</v>
      </c>
      <c r="D199" s="51" t="s">
        <v>619</v>
      </c>
      <c r="E199" s="52" t="s">
        <v>607</v>
      </c>
      <c r="F199" s="52" t="s">
        <v>6</v>
      </c>
      <c r="G199" s="52" t="s">
        <v>145</v>
      </c>
      <c r="H199" s="52">
        <v>2025</v>
      </c>
      <c r="I199" s="52">
        <v>6</v>
      </c>
      <c r="J199" s="105" t="s">
        <v>609</v>
      </c>
      <c r="K199" s="52" t="s">
        <v>146</v>
      </c>
      <c r="L199" s="50" t="s">
        <v>187</v>
      </c>
      <c r="M199" s="101" t="s">
        <v>189</v>
      </c>
      <c r="N199" s="52">
        <v>1</v>
      </c>
      <c r="O199" s="52">
        <v>1</v>
      </c>
      <c r="P199" s="105" t="s">
        <v>554</v>
      </c>
      <c r="Q199" s="105" t="s">
        <v>615</v>
      </c>
      <c r="R199" s="119">
        <v>120.77</v>
      </c>
      <c r="S199" s="52">
        <v>1.96</v>
      </c>
      <c r="T199" s="61">
        <f t="shared" ref="T199:T206" si="46">N199*O199*R199*S199</f>
        <v>236.70919999999998</v>
      </c>
      <c r="U199" s="52" t="s">
        <v>6</v>
      </c>
    </row>
    <row r="200" spans="1:21" s="47" customFormat="1" ht="88.5" customHeight="1" x14ac:dyDescent="0.25">
      <c r="A200" s="50" t="s">
        <v>395</v>
      </c>
      <c r="B200" s="50" t="s">
        <v>448</v>
      </c>
      <c r="C200" s="113" t="s">
        <v>449</v>
      </c>
      <c r="D200" s="51" t="s">
        <v>620</v>
      </c>
      <c r="E200" s="52" t="s">
        <v>607</v>
      </c>
      <c r="F200" s="52" t="s">
        <v>6</v>
      </c>
      <c r="G200" s="52" t="s">
        <v>145</v>
      </c>
      <c r="H200" s="52">
        <v>2025</v>
      </c>
      <c r="I200" s="52">
        <v>6</v>
      </c>
      <c r="J200" s="105" t="s">
        <v>610</v>
      </c>
      <c r="K200" s="52" t="s">
        <v>146</v>
      </c>
      <c r="L200" s="50" t="s">
        <v>187</v>
      </c>
      <c r="M200" s="101" t="s">
        <v>189</v>
      </c>
      <c r="N200" s="52">
        <v>1</v>
      </c>
      <c r="O200" s="52">
        <v>1</v>
      </c>
      <c r="P200" s="105" t="s">
        <v>152</v>
      </c>
      <c r="Q200" s="105" t="s">
        <v>616</v>
      </c>
      <c r="R200" s="119">
        <v>1338.63</v>
      </c>
      <c r="S200" s="52">
        <v>1.45</v>
      </c>
      <c r="T200" s="61">
        <f t="shared" si="46"/>
        <v>1941.0135</v>
      </c>
      <c r="U200" s="52" t="s">
        <v>6</v>
      </c>
    </row>
    <row r="201" spans="1:21" s="47" customFormat="1" ht="88.5" customHeight="1" x14ac:dyDescent="0.25">
      <c r="A201" s="50" t="s">
        <v>395</v>
      </c>
      <c r="B201" s="50" t="s">
        <v>448</v>
      </c>
      <c r="C201" s="113" t="s">
        <v>449</v>
      </c>
      <c r="D201" s="51" t="s">
        <v>621</v>
      </c>
      <c r="E201" s="52" t="s">
        <v>607</v>
      </c>
      <c r="F201" s="52" t="s">
        <v>6</v>
      </c>
      <c r="G201" s="52" t="s">
        <v>145</v>
      </c>
      <c r="H201" s="52">
        <v>2025</v>
      </c>
      <c r="I201" s="52">
        <v>6</v>
      </c>
      <c r="J201" s="117" t="s">
        <v>588</v>
      </c>
      <c r="K201" s="52" t="s">
        <v>146</v>
      </c>
      <c r="L201" s="50" t="s">
        <v>187</v>
      </c>
      <c r="M201" s="101" t="s">
        <v>189</v>
      </c>
      <c r="N201" s="52">
        <v>1</v>
      </c>
      <c r="O201" s="52" t="s">
        <v>587</v>
      </c>
      <c r="P201" s="117" t="s">
        <v>260</v>
      </c>
      <c r="Q201" s="117" t="s">
        <v>601</v>
      </c>
      <c r="R201" s="104">
        <v>2952.39</v>
      </c>
      <c r="S201" s="52" t="s">
        <v>483</v>
      </c>
      <c r="T201" s="61">
        <f t="shared" si="46"/>
        <v>570.401748</v>
      </c>
      <c r="U201" s="52" t="s">
        <v>6</v>
      </c>
    </row>
    <row r="202" spans="1:21" s="47" customFormat="1" ht="88.5" customHeight="1" x14ac:dyDescent="0.25">
      <c r="A202" s="50" t="s">
        <v>395</v>
      </c>
      <c r="B202" s="50" t="s">
        <v>448</v>
      </c>
      <c r="C202" s="113" t="s">
        <v>449</v>
      </c>
      <c r="D202" s="51" t="s">
        <v>622</v>
      </c>
      <c r="E202" s="52" t="s">
        <v>607</v>
      </c>
      <c r="F202" s="52" t="s">
        <v>6</v>
      </c>
      <c r="G202" s="52" t="s">
        <v>145</v>
      </c>
      <c r="H202" s="52">
        <v>2025</v>
      </c>
      <c r="I202" s="52">
        <v>0.4</v>
      </c>
      <c r="J202" s="117" t="s">
        <v>611</v>
      </c>
      <c r="K202" s="52" t="s">
        <v>146</v>
      </c>
      <c r="L202" s="50" t="s">
        <v>187</v>
      </c>
      <c r="M202" s="101" t="s">
        <v>189</v>
      </c>
      <c r="N202" s="52">
        <v>1</v>
      </c>
      <c r="O202" s="52" t="s">
        <v>592</v>
      </c>
      <c r="P202" s="117" t="s">
        <v>260</v>
      </c>
      <c r="Q202" s="117" t="s">
        <v>602</v>
      </c>
      <c r="R202" s="104">
        <v>568.05999999999995</v>
      </c>
      <c r="S202" s="52" t="s">
        <v>483</v>
      </c>
      <c r="T202" s="61">
        <f t="shared" si="46"/>
        <v>83.618431999999999</v>
      </c>
      <c r="U202" s="52" t="s">
        <v>6</v>
      </c>
    </row>
    <row r="203" spans="1:21" s="47" customFormat="1" ht="88.5" customHeight="1" x14ac:dyDescent="0.25">
      <c r="A203" s="50" t="s">
        <v>395</v>
      </c>
      <c r="B203" s="50" t="s">
        <v>448</v>
      </c>
      <c r="C203" s="113" t="s">
        <v>449</v>
      </c>
      <c r="D203" s="51" t="s">
        <v>622</v>
      </c>
      <c r="E203" s="52" t="s">
        <v>607</v>
      </c>
      <c r="F203" s="52" t="s">
        <v>6</v>
      </c>
      <c r="G203" s="52" t="s">
        <v>145</v>
      </c>
      <c r="H203" s="52">
        <v>2025</v>
      </c>
      <c r="I203" s="52">
        <v>0.4</v>
      </c>
      <c r="J203" s="117" t="s">
        <v>612</v>
      </c>
      <c r="K203" s="52" t="s">
        <v>146</v>
      </c>
      <c r="L203" s="50" t="s">
        <v>187</v>
      </c>
      <c r="M203" s="101" t="s">
        <v>189</v>
      </c>
      <c r="N203" s="52">
        <v>1</v>
      </c>
      <c r="O203" s="52" t="s">
        <v>590</v>
      </c>
      <c r="P203" s="117" t="s">
        <v>260</v>
      </c>
      <c r="Q203" s="117" t="s">
        <v>603</v>
      </c>
      <c r="R203" s="104">
        <v>432.92</v>
      </c>
      <c r="S203" s="52" t="s">
        <v>483</v>
      </c>
      <c r="T203" s="61">
        <f t="shared" si="46"/>
        <v>31.862912000000001</v>
      </c>
      <c r="U203" s="52" t="s">
        <v>6</v>
      </c>
    </row>
    <row r="204" spans="1:21" s="47" customFormat="1" ht="88.5" customHeight="1" x14ac:dyDescent="0.25">
      <c r="A204" s="50" t="s">
        <v>395</v>
      </c>
      <c r="B204" s="50" t="s">
        <v>448</v>
      </c>
      <c r="C204" s="113" t="s">
        <v>449</v>
      </c>
      <c r="D204" s="51" t="s">
        <v>622</v>
      </c>
      <c r="E204" s="52" t="s">
        <v>607</v>
      </c>
      <c r="F204" s="52" t="s">
        <v>6</v>
      </c>
      <c r="G204" s="52" t="s">
        <v>145</v>
      </c>
      <c r="H204" s="52">
        <v>2025</v>
      </c>
      <c r="I204" s="52">
        <v>0.4</v>
      </c>
      <c r="J204" s="117" t="s">
        <v>613</v>
      </c>
      <c r="K204" s="52" t="s">
        <v>146</v>
      </c>
      <c r="L204" s="50" t="s">
        <v>187</v>
      </c>
      <c r="M204" s="101" t="s">
        <v>189</v>
      </c>
      <c r="N204" s="52">
        <v>1</v>
      </c>
      <c r="O204" s="52" t="s">
        <v>590</v>
      </c>
      <c r="P204" s="117" t="s">
        <v>260</v>
      </c>
      <c r="Q204" s="117" t="s">
        <v>617</v>
      </c>
      <c r="R204" s="104">
        <v>736.89</v>
      </c>
      <c r="S204" s="52" t="s">
        <v>483</v>
      </c>
      <c r="T204" s="61">
        <f t="shared" si="46"/>
        <v>54.235104</v>
      </c>
      <c r="U204" s="52" t="s">
        <v>6</v>
      </c>
    </row>
    <row r="205" spans="1:21" s="47" customFormat="1" ht="88.5" customHeight="1" x14ac:dyDescent="0.25">
      <c r="A205" s="50" t="s">
        <v>395</v>
      </c>
      <c r="B205" s="50" t="s">
        <v>448</v>
      </c>
      <c r="C205" s="113" t="s">
        <v>449</v>
      </c>
      <c r="D205" s="51" t="s">
        <v>147</v>
      </c>
      <c r="E205" s="52" t="s">
        <v>607</v>
      </c>
      <c r="F205" s="52" t="s">
        <v>6</v>
      </c>
      <c r="G205" s="52" t="s">
        <v>145</v>
      </c>
      <c r="H205" s="52">
        <v>2025</v>
      </c>
      <c r="I205" s="52" t="s">
        <v>6</v>
      </c>
      <c r="J205" s="117" t="s">
        <v>614</v>
      </c>
      <c r="K205" s="52" t="s">
        <v>146</v>
      </c>
      <c r="L205" s="50" t="s">
        <v>187</v>
      </c>
      <c r="M205" s="101" t="s">
        <v>189</v>
      </c>
      <c r="N205" s="52">
        <v>1</v>
      </c>
      <c r="O205" s="52">
        <v>0.16</v>
      </c>
      <c r="P205" s="117" t="s">
        <v>260</v>
      </c>
      <c r="Q205" s="117" t="s">
        <v>584</v>
      </c>
      <c r="R205" s="104">
        <v>933.4</v>
      </c>
      <c r="S205" s="52" t="s">
        <v>138</v>
      </c>
      <c r="T205" s="61">
        <f t="shared" si="46"/>
        <v>149.34399999999999</v>
      </c>
      <c r="U205" s="52" t="s">
        <v>6</v>
      </c>
    </row>
    <row r="206" spans="1:21" s="47" customFormat="1" ht="88.5" customHeight="1" x14ac:dyDescent="0.25">
      <c r="A206" s="50" t="s">
        <v>395</v>
      </c>
      <c r="B206" s="50" t="s">
        <v>448</v>
      </c>
      <c r="C206" s="113" t="s">
        <v>449</v>
      </c>
      <c r="D206" s="51" t="s">
        <v>147</v>
      </c>
      <c r="E206" s="52" t="s">
        <v>607</v>
      </c>
      <c r="F206" s="52" t="s">
        <v>6</v>
      </c>
      <c r="G206" s="52" t="s">
        <v>145</v>
      </c>
      <c r="H206" s="52">
        <v>2025</v>
      </c>
      <c r="I206" s="52" t="s">
        <v>6</v>
      </c>
      <c r="J206" s="117" t="s">
        <v>585</v>
      </c>
      <c r="K206" s="52" t="s">
        <v>146</v>
      </c>
      <c r="L206" s="50" t="s">
        <v>187</v>
      </c>
      <c r="M206" s="101" t="s">
        <v>189</v>
      </c>
      <c r="N206" s="52">
        <v>1</v>
      </c>
      <c r="O206" s="52" t="s">
        <v>587</v>
      </c>
      <c r="P206" s="117" t="s">
        <v>260</v>
      </c>
      <c r="Q206" s="117" t="s">
        <v>586</v>
      </c>
      <c r="R206" s="104">
        <v>2836.51</v>
      </c>
      <c r="S206" s="52" t="s">
        <v>138</v>
      </c>
      <c r="T206" s="61">
        <f t="shared" si="46"/>
        <v>297.83355</v>
      </c>
      <c r="U206" s="52" t="s">
        <v>6</v>
      </c>
    </row>
    <row r="207" spans="1:21" s="47" customFormat="1" ht="88.5" customHeight="1" x14ac:dyDescent="0.25">
      <c r="A207" s="50" t="s">
        <v>395</v>
      </c>
      <c r="B207" s="50" t="s">
        <v>448</v>
      </c>
      <c r="C207" s="113" t="s">
        <v>449</v>
      </c>
      <c r="D207" s="51" t="s">
        <v>608</v>
      </c>
      <c r="E207" s="52" t="s">
        <v>607</v>
      </c>
      <c r="F207" s="52" t="s">
        <v>6</v>
      </c>
      <c r="G207" s="52" t="s">
        <v>145</v>
      </c>
      <c r="H207" s="52">
        <v>2025</v>
      </c>
      <c r="I207" s="52" t="s">
        <v>6</v>
      </c>
      <c r="J207" s="52" t="s">
        <v>618</v>
      </c>
      <c r="K207" s="52" t="s">
        <v>146</v>
      </c>
      <c r="L207" s="50" t="s">
        <v>187</v>
      </c>
      <c r="M207" s="101" t="s">
        <v>189</v>
      </c>
      <c r="N207" s="52">
        <v>1</v>
      </c>
      <c r="O207" s="52">
        <v>1</v>
      </c>
      <c r="P207" s="52" t="s">
        <v>149</v>
      </c>
      <c r="Q207" s="52" t="s">
        <v>605</v>
      </c>
      <c r="R207" s="52">
        <v>425.5</v>
      </c>
      <c r="S207" s="52">
        <v>1</v>
      </c>
      <c r="T207" s="61">
        <f t="shared" ref="T207:T220" si="47">N207*O207*R207*S207</f>
        <v>425.5</v>
      </c>
      <c r="U207" s="52" t="s">
        <v>6</v>
      </c>
    </row>
    <row r="208" spans="1:21" s="47" customFormat="1" ht="88.5" customHeight="1" x14ac:dyDescent="0.25">
      <c r="A208" s="50" t="s">
        <v>395</v>
      </c>
      <c r="B208" s="50" t="s">
        <v>448</v>
      </c>
      <c r="C208" s="113" t="s">
        <v>449</v>
      </c>
      <c r="D208" s="51" t="s">
        <v>23</v>
      </c>
      <c r="E208" s="52" t="s">
        <v>6</v>
      </c>
      <c r="F208" s="52" t="s">
        <v>6</v>
      </c>
      <c r="G208" s="52" t="s">
        <v>6</v>
      </c>
      <c r="H208" s="52" t="s">
        <v>6</v>
      </c>
      <c r="I208" s="52" t="s">
        <v>6</v>
      </c>
      <c r="J208" s="52" t="s">
        <v>6</v>
      </c>
      <c r="K208" s="52" t="s">
        <v>6</v>
      </c>
      <c r="L208" s="52" t="s">
        <v>6</v>
      </c>
      <c r="M208" s="52" t="s">
        <v>6</v>
      </c>
      <c r="N208" s="52" t="s">
        <v>6</v>
      </c>
      <c r="O208" s="52" t="s">
        <v>6</v>
      </c>
      <c r="P208" s="52" t="s">
        <v>6</v>
      </c>
      <c r="Q208" s="52" t="s">
        <v>6</v>
      </c>
      <c r="R208" s="52" t="s">
        <v>6</v>
      </c>
      <c r="S208" s="52" t="s">
        <v>6</v>
      </c>
      <c r="T208" s="62">
        <f>SUM(T199:T207)</f>
        <v>3790.5184459999996</v>
      </c>
      <c r="U208" s="52" t="s">
        <v>6</v>
      </c>
    </row>
    <row r="209" spans="1:21" s="47" customFormat="1" ht="88.5" customHeight="1" x14ac:dyDescent="0.25">
      <c r="A209" s="50" t="s">
        <v>395</v>
      </c>
      <c r="B209" s="50" t="s">
        <v>450</v>
      </c>
      <c r="C209" s="113" t="s">
        <v>451</v>
      </c>
      <c r="D209" s="47" t="s">
        <v>559</v>
      </c>
      <c r="E209" s="51" t="s">
        <v>606</v>
      </c>
      <c r="F209" s="52" t="s">
        <v>6</v>
      </c>
      <c r="G209" s="52" t="s">
        <v>145</v>
      </c>
      <c r="H209" s="52">
        <v>2025</v>
      </c>
      <c r="I209" s="52" t="s">
        <v>6</v>
      </c>
      <c r="J209" s="52" t="s">
        <v>555</v>
      </c>
      <c r="K209" s="52" t="s">
        <v>146</v>
      </c>
      <c r="L209" s="50" t="s">
        <v>187</v>
      </c>
      <c r="M209" s="101" t="s">
        <v>189</v>
      </c>
      <c r="N209" s="52">
        <v>1</v>
      </c>
      <c r="O209" s="52">
        <v>1</v>
      </c>
      <c r="P209" s="105" t="s">
        <v>149</v>
      </c>
      <c r="Q209" s="52" t="s">
        <v>553</v>
      </c>
      <c r="R209" s="120">
        <v>425.5</v>
      </c>
      <c r="S209" s="52">
        <v>1</v>
      </c>
      <c r="T209" s="61">
        <f t="shared" si="47"/>
        <v>425.5</v>
      </c>
      <c r="U209" s="52" t="s">
        <v>6</v>
      </c>
    </row>
    <row r="210" spans="1:21" s="47" customFormat="1" ht="88.5" customHeight="1" x14ac:dyDescent="0.25">
      <c r="A210" s="50" t="s">
        <v>395</v>
      </c>
      <c r="B210" s="50" t="s">
        <v>450</v>
      </c>
      <c r="C210" s="113" t="s">
        <v>451</v>
      </c>
      <c r="D210" s="101" t="s">
        <v>552</v>
      </c>
      <c r="E210" s="51" t="s">
        <v>606</v>
      </c>
      <c r="F210" s="52" t="s">
        <v>6</v>
      </c>
      <c r="G210" s="52" t="s">
        <v>145</v>
      </c>
      <c r="H210" s="52">
        <v>2025</v>
      </c>
      <c r="I210" s="52">
        <v>6</v>
      </c>
      <c r="J210" s="52" t="s">
        <v>555</v>
      </c>
      <c r="K210" s="52" t="s">
        <v>146</v>
      </c>
      <c r="L210" s="50" t="s">
        <v>187</v>
      </c>
      <c r="M210" s="101" t="s">
        <v>189</v>
      </c>
      <c r="N210" s="52">
        <v>1</v>
      </c>
      <c r="O210" s="52">
        <v>1</v>
      </c>
      <c r="P210" s="105" t="s">
        <v>554</v>
      </c>
      <c r="Q210" s="52" t="s">
        <v>556</v>
      </c>
      <c r="R210" s="52">
        <v>1248.72</v>
      </c>
      <c r="S210" s="52">
        <v>1.96</v>
      </c>
      <c r="T210" s="61">
        <f t="shared" si="47"/>
        <v>2447.4911999999999</v>
      </c>
      <c r="U210" s="52" t="s">
        <v>6</v>
      </c>
    </row>
    <row r="211" spans="1:21" s="47" customFormat="1" ht="88.5" customHeight="1" x14ac:dyDescent="0.25">
      <c r="A211" s="50" t="s">
        <v>395</v>
      </c>
      <c r="B211" s="50" t="s">
        <v>450</v>
      </c>
      <c r="C211" s="113" t="s">
        <v>451</v>
      </c>
      <c r="D211" s="51" t="s">
        <v>557</v>
      </c>
      <c r="E211" s="51" t="s">
        <v>606</v>
      </c>
      <c r="F211" s="52" t="s">
        <v>6</v>
      </c>
      <c r="G211" s="52" t="s">
        <v>145</v>
      </c>
      <c r="H211" s="52">
        <v>2025</v>
      </c>
      <c r="I211" s="52">
        <v>6</v>
      </c>
      <c r="J211" s="51" t="s">
        <v>557</v>
      </c>
      <c r="K211" s="52" t="s">
        <v>146</v>
      </c>
      <c r="L211" s="50" t="s">
        <v>187</v>
      </c>
      <c r="M211" s="101" t="s">
        <v>189</v>
      </c>
      <c r="N211" s="52">
        <v>1</v>
      </c>
      <c r="O211" s="52">
        <v>1</v>
      </c>
      <c r="P211" s="121" t="s">
        <v>149</v>
      </c>
      <c r="Q211" s="52" t="s">
        <v>558</v>
      </c>
      <c r="R211" s="52">
        <v>1784.25</v>
      </c>
      <c r="S211" s="52">
        <v>1</v>
      </c>
      <c r="T211" s="61">
        <f t="shared" si="47"/>
        <v>1784.25</v>
      </c>
      <c r="U211" s="52" t="s">
        <v>6</v>
      </c>
    </row>
    <row r="212" spans="1:21" s="47" customFormat="1" ht="88.5" customHeight="1" x14ac:dyDescent="0.25">
      <c r="A212" s="50" t="s">
        <v>395</v>
      </c>
      <c r="B212" s="50" t="s">
        <v>450</v>
      </c>
      <c r="C212" s="113" t="s">
        <v>451</v>
      </c>
      <c r="D212" s="51" t="s">
        <v>560</v>
      </c>
      <c r="E212" s="51" t="s">
        <v>606</v>
      </c>
      <c r="F212" s="52" t="s">
        <v>6</v>
      </c>
      <c r="G212" s="52" t="s">
        <v>145</v>
      </c>
      <c r="H212" s="52">
        <v>2025</v>
      </c>
      <c r="I212" s="52">
        <v>6</v>
      </c>
      <c r="J212" s="52" t="s">
        <v>563</v>
      </c>
      <c r="K212" s="52" t="s">
        <v>146</v>
      </c>
      <c r="L212" s="50" t="s">
        <v>187</v>
      </c>
      <c r="M212" s="101" t="s">
        <v>189</v>
      </c>
      <c r="N212" s="52">
        <v>1</v>
      </c>
      <c r="O212" s="52">
        <v>7.0000000000000007E-2</v>
      </c>
      <c r="P212" s="52" t="s">
        <v>179</v>
      </c>
      <c r="Q212" s="52" t="s">
        <v>562</v>
      </c>
      <c r="R212" s="52">
        <v>1745.22</v>
      </c>
      <c r="S212" s="52">
        <v>1</v>
      </c>
      <c r="T212" s="61">
        <f t="shared" si="47"/>
        <v>122.16540000000002</v>
      </c>
      <c r="U212" s="52" t="s">
        <v>6</v>
      </c>
    </row>
    <row r="213" spans="1:21" s="47" customFormat="1" ht="88.5" customHeight="1" x14ac:dyDescent="0.25">
      <c r="A213" s="50" t="s">
        <v>395</v>
      </c>
      <c r="B213" s="50" t="s">
        <v>450</v>
      </c>
      <c r="C213" s="113" t="s">
        <v>451</v>
      </c>
      <c r="D213" s="51" t="s">
        <v>561</v>
      </c>
      <c r="E213" s="51" t="s">
        <v>606</v>
      </c>
      <c r="F213" s="52" t="s">
        <v>6</v>
      </c>
      <c r="G213" s="52" t="s">
        <v>145</v>
      </c>
      <c r="H213" s="52">
        <v>2025</v>
      </c>
      <c r="I213" s="52">
        <v>6</v>
      </c>
      <c r="J213" s="52" t="s">
        <v>564</v>
      </c>
      <c r="K213" s="52" t="s">
        <v>146</v>
      </c>
      <c r="L213" s="50" t="s">
        <v>187</v>
      </c>
      <c r="M213" s="101" t="s">
        <v>189</v>
      </c>
      <c r="N213" s="52">
        <v>1</v>
      </c>
      <c r="O213" s="52">
        <v>7.0000000000000007E-2</v>
      </c>
      <c r="P213" s="52" t="s">
        <v>179</v>
      </c>
      <c r="Q213" s="52" t="s">
        <v>562</v>
      </c>
      <c r="R213" s="122">
        <v>68.08</v>
      </c>
      <c r="S213" s="52">
        <v>1</v>
      </c>
      <c r="T213" s="61">
        <f t="shared" si="47"/>
        <v>4.7656000000000001</v>
      </c>
      <c r="U213" s="52" t="s">
        <v>6</v>
      </c>
    </row>
    <row r="214" spans="1:21" s="47" customFormat="1" ht="88.5" customHeight="1" x14ac:dyDescent="0.25">
      <c r="A214" s="50" t="s">
        <v>395</v>
      </c>
      <c r="B214" s="50" t="s">
        <v>450</v>
      </c>
      <c r="C214" s="113" t="s">
        <v>451</v>
      </c>
      <c r="D214" s="51" t="s">
        <v>565</v>
      </c>
      <c r="E214" s="51" t="s">
        <v>606</v>
      </c>
      <c r="F214" s="52" t="s">
        <v>6</v>
      </c>
      <c r="G214" s="52" t="s">
        <v>145</v>
      </c>
      <c r="H214" s="52">
        <v>2025</v>
      </c>
      <c r="I214" s="52">
        <v>1</v>
      </c>
      <c r="J214" s="52" t="s">
        <v>567</v>
      </c>
      <c r="K214" s="52" t="s">
        <v>146</v>
      </c>
      <c r="L214" s="50" t="s">
        <v>187</v>
      </c>
      <c r="M214" s="101" t="s">
        <v>189</v>
      </c>
      <c r="N214" s="52">
        <v>1</v>
      </c>
      <c r="O214" s="52">
        <v>0.08</v>
      </c>
      <c r="P214" s="52" t="s">
        <v>179</v>
      </c>
      <c r="Q214" s="52" t="s">
        <v>568</v>
      </c>
      <c r="R214" s="52">
        <v>1600.51</v>
      </c>
      <c r="S214" s="52">
        <v>1</v>
      </c>
      <c r="T214" s="61">
        <f t="shared" si="47"/>
        <v>128.04079999999999</v>
      </c>
      <c r="U214" s="52" t="s">
        <v>6</v>
      </c>
    </row>
    <row r="215" spans="1:21" s="47" customFormat="1" ht="88.5" customHeight="1" x14ac:dyDescent="0.25">
      <c r="A215" s="50" t="s">
        <v>395</v>
      </c>
      <c r="B215" s="50" t="s">
        <v>450</v>
      </c>
      <c r="C215" s="113" t="s">
        <v>451</v>
      </c>
      <c r="D215" s="51" t="s">
        <v>566</v>
      </c>
      <c r="E215" s="51" t="s">
        <v>606</v>
      </c>
      <c r="F215" s="52" t="s">
        <v>6</v>
      </c>
      <c r="G215" s="52" t="s">
        <v>145</v>
      </c>
      <c r="H215" s="52">
        <v>2025</v>
      </c>
      <c r="I215" s="52">
        <v>1</v>
      </c>
      <c r="J215" s="52" t="s">
        <v>567</v>
      </c>
      <c r="K215" s="52" t="s">
        <v>146</v>
      </c>
      <c r="L215" s="50" t="s">
        <v>187</v>
      </c>
      <c r="M215" s="101" t="s">
        <v>189</v>
      </c>
      <c r="N215" s="52">
        <v>1</v>
      </c>
      <c r="O215" s="52">
        <v>0.08</v>
      </c>
      <c r="P215" s="52" t="s">
        <v>179</v>
      </c>
      <c r="Q215" s="52" t="s">
        <v>568</v>
      </c>
      <c r="R215" s="52">
        <v>62.43</v>
      </c>
      <c r="S215" s="52">
        <v>1</v>
      </c>
      <c r="T215" s="61">
        <f t="shared" si="47"/>
        <v>4.9943999999999997</v>
      </c>
      <c r="U215" s="52" t="s">
        <v>6</v>
      </c>
    </row>
    <row r="216" spans="1:21" s="47" customFormat="1" ht="88.5" customHeight="1" x14ac:dyDescent="0.25">
      <c r="A216" s="50" t="s">
        <v>395</v>
      </c>
      <c r="B216" s="50" t="s">
        <v>450</v>
      </c>
      <c r="C216" s="113" t="s">
        <v>451</v>
      </c>
      <c r="D216" s="51" t="s">
        <v>569</v>
      </c>
      <c r="E216" s="51" t="s">
        <v>606</v>
      </c>
      <c r="F216" s="52" t="s">
        <v>6</v>
      </c>
      <c r="G216" s="52" t="s">
        <v>145</v>
      </c>
      <c r="H216" s="52">
        <v>2025</v>
      </c>
      <c r="I216" s="52">
        <v>1</v>
      </c>
      <c r="J216" s="52" t="s">
        <v>572</v>
      </c>
      <c r="K216" s="52" t="s">
        <v>146</v>
      </c>
      <c r="L216" s="50" t="s">
        <v>187</v>
      </c>
      <c r="M216" s="101" t="s">
        <v>189</v>
      </c>
      <c r="N216" s="52">
        <v>1</v>
      </c>
      <c r="O216" s="52">
        <v>0.04</v>
      </c>
      <c r="P216" s="52" t="s">
        <v>179</v>
      </c>
      <c r="Q216" s="52" t="s">
        <v>570</v>
      </c>
      <c r="R216" s="52">
        <v>1389.56</v>
      </c>
      <c r="S216" s="52">
        <v>1</v>
      </c>
      <c r="T216" s="61">
        <f t="shared" si="47"/>
        <v>55.5824</v>
      </c>
      <c r="U216" s="52" t="s">
        <v>6</v>
      </c>
    </row>
    <row r="217" spans="1:21" s="47" customFormat="1" ht="88.5" customHeight="1" x14ac:dyDescent="0.25">
      <c r="A217" s="50" t="s">
        <v>395</v>
      </c>
      <c r="B217" s="50" t="s">
        <v>450</v>
      </c>
      <c r="C217" s="113" t="s">
        <v>451</v>
      </c>
      <c r="D217" s="51" t="s">
        <v>569</v>
      </c>
      <c r="E217" s="51" t="s">
        <v>606</v>
      </c>
      <c r="F217" s="52" t="s">
        <v>6</v>
      </c>
      <c r="G217" s="52" t="s">
        <v>145</v>
      </c>
      <c r="H217" s="52">
        <v>2025</v>
      </c>
      <c r="I217" s="52">
        <v>1</v>
      </c>
      <c r="J217" s="52" t="s">
        <v>572</v>
      </c>
      <c r="K217" s="52" t="s">
        <v>146</v>
      </c>
      <c r="L217" s="50" t="s">
        <v>187</v>
      </c>
      <c r="M217" s="101" t="s">
        <v>189</v>
      </c>
      <c r="N217" s="52">
        <v>1</v>
      </c>
      <c r="O217" s="52">
        <v>0.04</v>
      </c>
      <c r="P217" s="52" t="s">
        <v>179</v>
      </c>
      <c r="Q217" s="52" t="s">
        <v>570</v>
      </c>
      <c r="R217" s="52">
        <v>55.96</v>
      </c>
      <c r="S217" s="52">
        <v>1</v>
      </c>
      <c r="T217" s="61">
        <f t="shared" si="47"/>
        <v>2.2383999999999999</v>
      </c>
      <c r="U217" s="52" t="s">
        <v>6</v>
      </c>
    </row>
    <row r="218" spans="1:21" s="47" customFormat="1" ht="88.5" customHeight="1" x14ac:dyDescent="0.25">
      <c r="A218" s="50" t="s">
        <v>395</v>
      </c>
      <c r="B218" s="50" t="s">
        <v>450</v>
      </c>
      <c r="C218" s="113" t="s">
        <v>451</v>
      </c>
      <c r="D218" s="51" t="s">
        <v>571</v>
      </c>
      <c r="E218" s="51" t="s">
        <v>606</v>
      </c>
      <c r="F218" s="52" t="s">
        <v>6</v>
      </c>
      <c r="G218" s="52" t="s">
        <v>145</v>
      </c>
      <c r="H218" s="52">
        <v>2025</v>
      </c>
      <c r="I218" s="52">
        <v>1</v>
      </c>
      <c r="J218" s="52" t="s">
        <v>573</v>
      </c>
      <c r="K218" s="52" t="s">
        <v>146</v>
      </c>
      <c r="L218" s="50" t="s">
        <v>187</v>
      </c>
      <c r="M218" s="101" t="s">
        <v>189</v>
      </c>
      <c r="N218" s="52">
        <v>1</v>
      </c>
      <c r="O218" s="52">
        <v>0.04</v>
      </c>
      <c r="P218" s="52" t="s">
        <v>179</v>
      </c>
      <c r="Q218" s="52" t="s">
        <v>574</v>
      </c>
      <c r="R218" s="52">
        <v>1778.86</v>
      </c>
      <c r="S218" s="52">
        <v>1</v>
      </c>
      <c r="T218" s="61">
        <f t="shared" si="47"/>
        <v>71.154399999999995</v>
      </c>
      <c r="U218" s="52" t="s">
        <v>6</v>
      </c>
    </row>
    <row r="219" spans="1:21" s="47" customFormat="1" ht="88.5" customHeight="1" x14ac:dyDescent="0.25">
      <c r="A219" s="50" t="s">
        <v>395</v>
      </c>
      <c r="B219" s="50" t="s">
        <v>450</v>
      </c>
      <c r="C219" s="113" t="s">
        <v>451</v>
      </c>
      <c r="D219" s="51" t="s">
        <v>575</v>
      </c>
      <c r="E219" s="51" t="s">
        <v>606</v>
      </c>
      <c r="F219" s="52" t="s">
        <v>6</v>
      </c>
      <c r="G219" s="52" t="s">
        <v>145</v>
      </c>
      <c r="H219" s="52">
        <v>2025</v>
      </c>
      <c r="I219" s="52">
        <v>1</v>
      </c>
      <c r="J219" s="52" t="s">
        <v>577</v>
      </c>
      <c r="K219" s="52" t="s">
        <v>146</v>
      </c>
      <c r="L219" s="50" t="s">
        <v>187</v>
      </c>
      <c r="M219" s="101" t="s">
        <v>189</v>
      </c>
      <c r="N219" s="52">
        <v>1</v>
      </c>
      <c r="O219" s="52">
        <v>0.08</v>
      </c>
      <c r="P219" s="52" t="s">
        <v>179</v>
      </c>
      <c r="Q219" s="52" t="s">
        <v>578</v>
      </c>
      <c r="R219" s="52">
        <v>1569.17</v>
      </c>
      <c r="S219" s="52">
        <v>1</v>
      </c>
      <c r="T219" s="61">
        <f t="shared" si="47"/>
        <v>125.53360000000001</v>
      </c>
      <c r="U219" s="52" t="s">
        <v>6</v>
      </c>
    </row>
    <row r="220" spans="1:21" s="47" customFormat="1" ht="88.5" customHeight="1" x14ac:dyDescent="0.25">
      <c r="A220" s="50" t="s">
        <v>395</v>
      </c>
      <c r="B220" s="50" t="s">
        <v>450</v>
      </c>
      <c r="C220" s="113" t="s">
        <v>451</v>
      </c>
      <c r="D220" s="51" t="s">
        <v>576</v>
      </c>
      <c r="E220" s="51" t="s">
        <v>606</v>
      </c>
      <c r="F220" s="52" t="s">
        <v>6</v>
      </c>
      <c r="G220" s="52" t="s">
        <v>145</v>
      </c>
      <c r="H220" s="52">
        <v>2025</v>
      </c>
      <c r="I220" s="52">
        <v>1</v>
      </c>
      <c r="J220" s="52" t="s">
        <v>577</v>
      </c>
      <c r="K220" s="52" t="s">
        <v>146</v>
      </c>
      <c r="L220" s="50" t="s">
        <v>187</v>
      </c>
      <c r="M220" s="101" t="s">
        <v>189</v>
      </c>
      <c r="N220" s="52">
        <v>1</v>
      </c>
      <c r="O220" s="52">
        <v>0.08</v>
      </c>
      <c r="P220" s="52" t="s">
        <v>179</v>
      </c>
      <c r="Q220" s="52" t="s">
        <v>578</v>
      </c>
      <c r="R220" s="52">
        <v>61.54</v>
      </c>
      <c r="S220" s="52">
        <v>1</v>
      </c>
      <c r="T220" s="61">
        <f t="shared" si="47"/>
        <v>4.9232000000000005</v>
      </c>
      <c r="U220" s="52" t="s">
        <v>6</v>
      </c>
    </row>
    <row r="221" spans="1:21" s="47" customFormat="1" ht="88.5" customHeight="1" x14ac:dyDescent="0.25">
      <c r="A221" s="50" t="s">
        <v>395</v>
      </c>
      <c r="B221" s="50" t="s">
        <v>450</v>
      </c>
      <c r="C221" s="113" t="s">
        <v>451</v>
      </c>
      <c r="D221" s="51" t="s">
        <v>551</v>
      </c>
      <c r="E221" s="51" t="s">
        <v>606</v>
      </c>
      <c r="F221" s="52" t="s">
        <v>6</v>
      </c>
      <c r="G221" s="52" t="s">
        <v>145</v>
      </c>
      <c r="H221" s="52">
        <v>2025</v>
      </c>
      <c r="I221" s="52" t="s">
        <v>6</v>
      </c>
      <c r="J221" s="52" t="s">
        <v>195</v>
      </c>
      <c r="K221" s="52" t="s">
        <v>146</v>
      </c>
      <c r="L221" s="50" t="s">
        <v>187</v>
      </c>
      <c r="M221" s="101" t="s">
        <v>189</v>
      </c>
      <c r="N221" s="52">
        <v>1</v>
      </c>
      <c r="O221" s="52">
        <v>1</v>
      </c>
      <c r="P221" s="52" t="s">
        <v>149</v>
      </c>
      <c r="Q221" s="52" t="s">
        <v>550</v>
      </c>
      <c r="R221" s="52">
        <v>165.5</v>
      </c>
      <c r="S221" s="52">
        <v>0.91</v>
      </c>
      <c r="T221" s="61">
        <f t="shared" ref="T221:T224" si="48">N221*O221*R221*S221</f>
        <v>150.60500000000002</v>
      </c>
      <c r="U221" s="52" t="s">
        <v>6</v>
      </c>
    </row>
    <row r="222" spans="1:21" s="47" customFormat="1" ht="88.5" customHeight="1" x14ac:dyDescent="0.25">
      <c r="A222" s="50" t="s">
        <v>395</v>
      </c>
      <c r="B222" s="50" t="s">
        <v>450</v>
      </c>
      <c r="C222" s="113" t="s">
        <v>451</v>
      </c>
      <c r="D222" s="51" t="s">
        <v>23</v>
      </c>
      <c r="E222" s="52" t="s">
        <v>6</v>
      </c>
      <c r="F222" s="52" t="s">
        <v>6</v>
      </c>
      <c r="G222" s="52" t="s">
        <v>6</v>
      </c>
      <c r="H222" s="52" t="s">
        <v>6</v>
      </c>
      <c r="I222" s="52" t="s">
        <v>6</v>
      </c>
      <c r="J222" s="52" t="s">
        <v>6</v>
      </c>
      <c r="K222" s="52" t="s">
        <v>6</v>
      </c>
      <c r="L222" s="52" t="s">
        <v>6</v>
      </c>
      <c r="M222" s="52" t="s">
        <v>6</v>
      </c>
      <c r="N222" s="52" t="s">
        <v>6</v>
      </c>
      <c r="O222" s="52" t="s">
        <v>6</v>
      </c>
      <c r="P222" s="52" t="s">
        <v>6</v>
      </c>
      <c r="Q222" s="52" t="s">
        <v>6</v>
      </c>
      <c r="R222" s="52" t="s">
        <v>6</v>
      </c>
      <c r="S222" s="52" t="s">
        <v>6</v>
      </c>
      <c r="T222" s="62">
        <f>SUM(T209:T221)</f>
        <v>5327.2443999999996</v>
      </c>
      <c r="U222" s="52" t="s">
        <v>6</v>
      </c>
    </row>
    <row r="223" spans="1:21" s="47" customFormat="1" ht="88.5" customHeight="1" x14ac:dyDescent="0.25">
      <c r="A223" s="50" t="s">
        <v>395</v>
      </c>
      <c r="B223" s="50" t="s">
        <v>452</v>
      </c>
      <c r="C223" s="113" t="s">
        <v>453</v>
      </c>
      <c r="D223" s="105" t="s">
        <v>548</v>
      </c>
      <c r="E223" s="52" t="s">
        <v>547</v>
      </c>
      <c r="F223" s="52" t="s">
        <v>6</v>
      </c>
      <c r="G223" s="52" t="s">
        <v>145</v>
      </c>
      <c r="H223" s="52">
        <v>2025</v>
      </c>
      <c r="I223" s="52">
        <v>6</v>
      </c>
      <c r="J223" s="105" t="s">
        <v>548</v>
      </c>
      <c r="K223" s="52" t="s">
        <v>146</v>
      </c>
      <c r="L223" s="50" t="s">
        <v>187</v>
      </c>
      <c r="M223" s="101" t="s">
        <v>189</v>
      </c>
      <c r="N223" s="52">
        <v>1.5</v>
      </c>
      <c r="O223" s="52">
        <v>1</v>
      </c>
      <c r="P223" s="105" t="s">
        <v>293</v>
      </c>
      <c r="Q223" s="123" t="s">
        <v>545</v>
      </c>
      <c r="R223" s="124">
        <v>373.79</v>
      </c>
      <c r="S223" s="105" t="s">
        <v>525</v>
      </c>
      <c r="T223" s="61">
        <f t="shared" si="48"/>
        <v>969.98505000000011</v>
      </c>
      <c r="U223" s="52" t="s">
        <v>6</v>
      </c>
    </row>
    <row r="224" spans="1:21" s="47" customFormat="1" ht="88.5" customHeight="1" x14ac:dyDescent="0.25">
      <c r="A224" s="50" t="s">
        <v>395</v>
      </c>
      <c r="B224" s="50" t="s">
        <v>452</v>
      </c>
      <c r="C224" s="113" t="s">
        <v>453</v>
      </c>
      <c r="D224" s="101" t="s">
        <v>543</v>
      </c>
      <c r="E224" s="52" t="s">
        <v>547</v>
      </c>
      <c r="F224" s="52" t="s">
        <v>6</v>
      </c>
      <c r="G224" s="52" t="s">
        <v>145</v>
      </c>
      <c r="H224" s="52">
        <v>2025</v>
      </c>
      <c r="I224" s="52">
        <v>6</v>
      </c>
      <c r="J224" s="105" t="s">
        <v>548</v>
      </c>
      <c r="K224" s="52" t="s">
        <v>146</v>
      </c>
      <c r="L224" s="50" t="s">
        <v>187</v>
      </c>
      <c r="M224" s="101" t="s">
        <v>189</v>
      </c>
      <c r="N224" s="52">
        <v>1</v>
      </c>
      <c r="O224" s="52">
        <v>1</v>
      </c>
      <c r="P224" s="105" t="s">
        <v>149</v>
      </c>
      <c r="Q224" s="123" t="s">
        <v>542</v>
      </c>
      <c r="R224" s="119">
        <v>99.28</v>
      </c>
      <c r="S224" s="52">
        <v>1</v>
      </c>
      <c r="T224" s="61">
        <f t="shared" si="48"/>
        <v>99.28</v>
      </c>
      <c r="U224" s="52" t="s">
        <v>6</v>
      </c>
    </row>
    <row r="225" spans="1:21" s="47" customFormat="1" ht="88.5" customHeight="1" x14ac:dyDescent="0.25">
      <c r="A225" s="50" t="s">
        <v>395</v>
      </c>
      <c r="B225" s="50" t="s">
        <v>452</v>
      </c>
      <c r="C225" s="113" t="s">
        <v>453</v>
      </c>
      <c r="D225" s="51" t="s">
        <v>23</v>
      </c>
      <c r="E225" s="52" t="s">
        <v>6</v>
      </c>
      <c r="F225" s="52" t="s">
        <v>6</v>
      </c>
      <c r="G225" s="52" t="s">
        <v>6</v>
      </c>
      <c r="H225" s="52" t="s">
        <v>6</v>
      </c>
      <c r="I225" s="52" t="s">
        <v>6</v>
      </c>
      <c r="J225" s="52" t="s">
        <v>6</v>
      </c>
      <c r="K225" s="52" t="s">
        <v>6</v>
      </c>
      <c r="L225" s="52" t="s">
        <v>6</v>
      </c>
      <c r="M225" s="52" t="s">
        <v>6</v>
      </c>
      <c r="N225" s="52" t="s">
        <v>6</v>
      </c>
      <c r="O225" s="52" t="s">
        <v>6</v>
      </c>
      <c r="P225" s="52" t="s">
        <v>6</v>
      </c>
      <c r="Q225" s="52" t="s">
        <v>6</v>
      </c>
      <c r="R225" s="52" t="s">
        <v>6</v>
      </c>
      <c r="S225" s="52" t="s">
        <v>6</v>
      </c>
      <c r="T225" s="62">
        <f>SUM(T223:T224)</f>
        <v>1069.2650500000002</v>
      </c>
      <c r="U225" s="52" t="s">
        <v>6</v>
      </c>
    </row>
    <row r="226" spans="1:21" s="47" customFormat="1" ht="88.5" customHeight="1" x14ac:dyDescent="0.25">
      <c r="A226" s="50" t="s">
        <v>395</v>
      </c>
      <c r="B226" s="50" t="s">
        <v>454</v>
      </c>
      <c r="C226" s="113" t="s">
        <v>455</v>
      </c>
      <c r="D226" s="105" t="s">
        <v>541</v>
      </c>
      <c r="E226" s="52" t="s">
        <v>544</v>
      </c>
      <c r="F226" s="52" t="s">
        <v>6</v>
      </c>
      <c r="G226" s="52" t="s">
        <v>145</v>
      </c>
      <c r="H226" s="52">
        <v>2025</v>
      </c>
      <c r="I226" s="52">
        <v>10</v>
      </c>
      <c r="J226" s="105" t="s">
        <v>541</v>
      </c>
      <c r="K226" s="52" t="s">
        <v>146</v>
      </c>
      <c r="L226" s="50" t="s">
        <v>187</v>
      </c>
      <c r="M226" s="101" t="s">
        <v>189</v>
      </c>
      <c r="N226" s="52">
        <v>1.7</v>
      </c>
      <c r="O226" s="52">
        <v>1</v>
      </c>
      <c r="P226" s="105" t="s">
        <v>293</v>
      </c>
      <c r="Q226" s="123" t="s">
        <v>549</v>
      </c>
      <c r="R226" s="124">
        <v>373.79</v>
      </c>
      <c r="S226" s="105" t="s">
        <v>525</v>
      </c>
      <c r="T226" s="61">
        <f t="shared" ref="T226:T227" si="49">N226*O226*R226*S226</f>
        <v>1099.31639</v>
      </c>
      <c r="U226" s="52" t="s">
        <v>6</v>
      </c>
    </row>
    <row r="227" spans="1:21" s="47" customFormat="1" ht="88.5" customHeight="1" x14ac:dyDescent="0.25">
      <c r="A227" s="50" t="s">
        <v>395</v>
      </c>
      <c r="B227" s="50" t="s">
        <v>454</v>
      </c>
      <c r="C227" s="113" t="s">
        <v>455</v>
      </c>
      <c r="D227" s="101" t="s">
        <v>543</v>
      </c>
      <c r="E227" s="52" t="s">
        <v>544</v>
      </c>
      <c r="F227" s="52" t="s">
        <v>6</v>
      </c>
      <c r="G227" s="52" t="s">
        <v>145</v>
      </c>
      <c r="H227" s="52">
        <v>2025</v>
      </c>
      <c r="I227" s="52" t="s">
        <v>6</v>
      </c>
      <c r="J227" s="105" t="s">
        <v>541</v>
      </c>
      <c r="K227" s="52" t="s">
        <v>146</v>
      </c>
      <c r="L227" s="50" t="s">
        <v>187</v>
      </c>
      <c r="M227" s="101" t="s">
        <v>189</v>
      </c>
      <c r="N227" s="52">
        <v>1</v>
      </c>
      <c r="O227" s="52">
        <v>1</v>
      </c>
      <c r="P227" s="105" t="s">
        <v>149</v>
      </c>
      <c r="Q227" s="123" t="s">
        <v>542</v>
      </c>
      <c r="R227" s="119">
        <v>99.28</v>
      </c>
      <c r="S227" s="52">
        <v>1</v>
      </c>
      <c r="T227" s="61">
        <f t="shared" si="49"/>
        <v>99.28</v>
      </c>
      <c r="U227" s="52" t="s">
        <v>6</v>
      </c>
    </row>
    <row r="228" spans="1:21" s="47" customFormat="1" ht="88.5" customHeight="1" x14ac:dyDescent="0.25">
      <c r="A228" s="50" t="s">
        <v>395</v>
      </c>
      <c r="B228" s="50" t="s">
        <v>454</v>
      </c>
      <c r="C228" s="113" t="s">
        <v>455</v>
      </c>
      <c r="D228" s="106" t="s">
        <v>23</v>
      </c>
      <c r="E228" s="52" t="s">
        <v>6</v>
      </c>
      <c r="F228" s="52" t="s">
        <v>6</v>
      </c>
      <c r="G228" s="52" t="s">
        <v>6</v>
      </c>
      <c r="H228" s="52" t="s">
        <v>6</v>
      </c>
      <c r="I228" s="52" t="s">
        <v>6</v>
      </c>
      <c r="J228" s="52" t="s">
        <v>6</v>
      </c>
      <c r="K228" s="52" t="s">
        <v>6</v>
      </c>
      <c r="L228" s="52" t="s">
        <v>6</v>
      </c>
      <c r="M228" s="52" t="s">
        <v>6</v>
      </c>
      <c r="N228" s="52" t="s">
        <v>6</v>
      </c>
      <c r="O228" s="52" t="s">
        <v>6</v>
      </c>
      <c r="P228" s="52" t="s">
        <v>6</v>
      </c>
      <c r="Q228" s="52" t="s">
        <v>6</v>
      </c>
      <c r="R228" s="52" t="s">
        <v>6</v>
      </c>
      <c r="S228" s="52" t="s">
        <v>6</v>
      </c>
      <c r="T228" s="62">
        <f>SUM(T226:T227)</f>
        <v>1198.5963899999999</v>
      </c>
      <c r="U228" s="52" t="s">
        <v>6</v>
      </c>
    </row>
    <row r="229" spans="1:21" s="63" customFormat="1" x14ac:dyDescent="0.25">
      <c r="A229" s="138"/>
      <c r="B229" s="138"/>
      <c r="C229" s="138"/>
      <c r="D229" s="138"/>
      <c r="E229" s="138"/>
      <c r="F229" s="138"/>
      <c r="G229" s="138"/>
      <c r="H229" s="138"/>
      <c r="I229" s="138"/>
      <c r="J229" s="138"/>
      <c r="K229" s="138"/>
      <c r="L229" s="138"/>
      <c r="M229" s="138"/>
      <c r="N229" s="138"/>
      <c r="O229" s="138"/>
      <c r="P229" s="138"/>
      <c r="Q229" s="138"/>
      <c r="R229" s="138"/>
      <c r="S229" s="138"/>
      <c r="T229" s="138"/>
    </row>
    <row r="230" spans="1:21" s="63" customFormat="1" x14ac:dyDescent="0.25">
      <c r="A230" s="138" t="s">
        <v>113</v>
      </c>
      <c r="B230" s="138"/>
      <c r="C230" s="138"/>
      <c r="D230" s="138"/>
      <c r="E230" s="138"/>
      <c r="F230" s="138"/>
      <c r="G230" s="138"/>
      <c r="H230" s="138"/>
      <c r="I230" s="138"/>
      <c r="J230" s="138"/>
      <c r="K230" s="138"/>
      <c r="L230" s="138"/>
      <c r="M230" s="138"/>
      <c r="N230" s="138"/>
      <c r="O230" s="138"/>
      <c r="P230" s="138"/>
      <c r="Q230" s="138"/>
      <c r="R230" s="138"/>
      <c r="S230" s="138"/>
      <c r="T230" s="138"/>
    </row>
    <row r="231" spans="1:21" s="63" customFormat="1" ht="21" customHeight="1" x14ac:dyDescent="0.25">
      <c r="A231" s="126" t="s">
        <v>137</v>
      </c>
      <c r="B231" s="126"/>
      <c r="C231" s="126"/>
      <c r="D231" s="126"/>
      <c r="E231" s="126"/>
      <c r="F231" s="126"/>
      <c r="G231" s="126"/>
      <c r="H231" s="126"/>
      <c r="I231" s="126"/>
      <c r="J231" s="126"/>
      <c r="K231" s="126"/>
      <c r="L231" s="126"/>
      <c r="M231" s="126"/>
      <c r="N231" s="126"/>
      <c r="O231" s="126"/>
      <c r="P231" s="126"/>
      <c r="Q231" s="126"/>
      <c r="R231" s="126"/>
      <c r="S231" s="126"/>
      <c r="T231" s="126"/>
    </row>
    <row r="232" spans="1:21" s="63" customFormat="1" ht="18.75" x14ac:dyDescent="0.25">
      <c r="A232" s="64" t="s">
        <v>73</v>
      </c>
      <c r="B232" s="65"/>
      <c r="C232" s="110"/>
      <c r="D232" s="65"/>
      <c r="E232" s="65"/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  <c r="S232" s="65"/>
    </row>
    <row r="233" spans="1:21" s="63" customFormat="1" x14ac:dyDescent="0.25">
      <c r="A233" s="64"/>
      <c r="B233" s="126" t="s">
        <v>66</v>
      </c>
      <c r="C233" s="126"/>
      <c r="D233" s="126"/>
      <c r="E233" s="126"/>
      <c r="F233" s="126"/>
      <c r="G233" s="126"/>
      <c r="H233" s="126"/>
      <c r="I233" s="126"/>
      <c r="J233" s="126"/>
      <c r="K233" s="126"/>
      <c r="L233" s="126"/>
      <c r="M233" s="126"/>
      <c r="N233" s="126"/>
      <c r="O233" s="126"/>
      <c r="P233" s="126"/>
      <c r="Q233" s="126"/>
      <c r="R233" s="126"/>
      <c r="S233" s="126"/>
    </row>
    <row r="234" spans="1:21" s="63" customFormat="1" x14ac:dyDescent="0.25">
      <c r="A234" s="64"/>
      <c r="B234" s="126" t="s">
        <v>67</v>
      </c>
      <c r="C234" s="126"/>
      <c r="D234" s="126"/>
      <c r="E234" s="126"/>
      <c r="F234" s="126"/>
      <c r="G234" s="126"/>
      <c r="H234" s="126"/>
      <c r="I234" s="126"/>
      <c r="J234" s="126"/>
      <c r="K234" s="126"/>
      <c r="L234" s="126"/>
      <c r="M234" s="126"/>
      <c r="N234" s="126"/>
      <c r="O234" s="126"/>
      <c r="P234" s="126"/>
      <c r="Q234" s="126"/>
      <c r="R234" s="126"/>
      <c r="S234" s="126"/>
    </row>
    <row r="235" spans="1:21" s="63" customFormat="1" x14ac:dyDescent="0.25">
      <c r="A235" s="64"/>
      <c r="B235" s="126" t="s">
        <v>68</v>
      </c>
      <c r="C235" s="126"/>
      <c r="D235" s="126"/>
      <c r="E235" s="126"/>
      <c r="F235" s="126"/>
      <c r="G235" s="126"/>
      <c r="H235" s="126"/>
      <c r="I235" s="126"/>
      <c r="J235" s="126"/>
      <c r="K235" s="126"/>
      <c r="L235" s="126"/>
      <c r="M235" s="126"/>
      <c r="N235" s="126"/>
      <c r="O235" s="126"/>
      <c r="P235" s="126"/>
      <c r="Q235" s="126"/>
      <c r="R235" s="126"/>
      <c r="S235" s="126"/>
    </row>
    <row r="236" spans="1:21" s="63" customFormat="1" x14ac:dyDescent="0.25">
      <c r="A236" s="64"/>
      <c r="B236" s="126" t="s">
        <v>69</v>
      </c>
      <c r="C236" s="126"/>
      <c r="D236" s="126"/>
      <c r="E236" s="126"/>
      <c r="F236" s="126"/>
      <c r="G236" s="126"/>
      <c r="H236" s="126"/>
      <c r="I236" s="126"/>
      <c r="J236" s="126"/>
      <c r="K236" s="126"/>
      <c r="L236" s="126"/>
      <c r="M236" s="126"/>
      <c r="N236" s="126"/>
      <c r="O236" s="126"/>
      <c r="P236" s="126"/>
      <c r="Q236" s="126"/>
      <c r="R236" s="126"/>
      <c r="S236" s="126"/>
    </row>
    <row r="237" spans="1:21" s="63" customFormat="1" x14ac:dyDescent="0.25">
      <c r="A237" s="64"/>
      <c r="B237" s="126" t="s">
        <v>70</v>
      </c>
      <c r="C237" s="126"/>
      <c r="D237" s="126"/>
      <c r="E237" s="126"/>
      <c r="F237" s="126"/>
      <c r="G237" s="126"/>
      <c r="H237" s="126"/>
      <c r="I237" s="126"/>
      <c r="J237" s="126"/>
      <c r="K237" s="126"/>
      <c r="L237" s="126"/>
      <c r="M237" s="126"/>
      <c r="N237" s="126"/>
      <c r="O237" s="126"/>
      <c r="P237" s="126"/>
      <c r="Q237" s="126"/>
      <c r="R237" s="126"/>
      <c r="S237" s="126"/>
    </row>
    <row r="238" spans="1:21" s="63" customFormat="1" x14ac:dyDescent="0.25">
      <c r="A238" s="64"/>
      <c r="B238" s="126" t="s">
        <v>71</v>
      </c>
      <c r="C238" s="126"/>
      <c r="D238" s="126"/>
      <c r="E238" s="126"/>
      <c r="F238" s="126"/>
      <c r="G238" s="126"/>
      <c r="H238" s="126"/>
      <c r="I238" s="126"/>
      <c r="J238" s="126"/>
      <c r="K238" s="126"/>
      <c r="L238" s="126"/>
      <c r="M238" s="126"/>
      <c r="N238" s="126"/>
      <c r="O238" s="126"/>
      <c r="P238" s="126"/>
      <c r="Q238" s="126"/>
      <c r="R238" s="126"/>
      <c r="S238" s="126"/>
    </row>
    <row r="239" spans="1:21" s="63" customFormat="1" x14ac:dyDescent="0.25">
      <c r="A239" s="64"/>
      <c r="B239" s="126" t="s">
        <v>72</v>
      </c>
      <c r="C239" s="126"/>
      <c r="D239" s="126"/>
      <c r="E239" s="126"/>
      <c r="F239" s="126"/>
      <c r="G239" s="126"/>
      <c r="H239" s="126"/>
      <c r="I239" s="126"/>
      <c r="J239" s="126"/>
      <c r="K239" s="126"/>
      <c r="L239" s="126"/>
      <c r="M239" s="126"/>
      <c r="N239" s="126"/>
      <c r="O239" s="126"/>
      <c r="P239" s="126"/>
      <c r="Q239" s="126"/>
      <c r="R239" s="126"/>
      <c r="S239" s="126"/>
    </row>
    <row r="240" spans="1:21" s="63" customFormat="1" x14ac:dyDescent="0.25">
      <c r="A240" s="138" t="s">
        <v>45</v>
      </c>
      <c r="B240" s="138"/>
      <c r="C240" s="138"/>
      <c r="D240" s="138"/>
      <c r="E240" s="138"/>
      <c r="F240" s="138"/>
      <c r="G240" s="138"/>
      <c r="H240" s="138"/>
      <c r="I240" s="138"/>
      <c r="J240" s="138"/>
      <c r="K240" s="138"/>
      <c r="L240" s="138"/>
      <c r="M240" s="138"/>
      <c r="N240" s="138"/>
      <c r="O240" s="138"/>
      <c r="P240" s="138"/>
      <c r="Q240" s="138"/>
      <c r="R240" s="138"/>
      <c r="S240" s="138"/>
      <c r="T240" s="138"/>
    </row>
    <row r="241" spans="1:20" s="63" customFormat="1" ht="36" customHeight="1" x14ac:dyDescent="0.25">
      <c r="A241" s="126" t="s">
        <v>41</v>
      </c>
      <c r="B241" s="126"/>
      <c r="C241" s="126"/>
      <c r="D241" s="126"/>
      <c r="E241" s="126"/>
      <c r="F241" s="126"/>
      <c r="G241" s="126"/>
      <c r="H241" s="126"/>
      <c r="I241" s="126"/>
      <c r="J241" s="126"/>
      <c r="K241" s="126"/>
      <c r="L241" s="126"/>
      <c r="M241" s="126"/>
      <c r="N241" s="126"/>
      <c r="O241" s="126"/>
      <c r="P241" s="126"/>
      <c r="Q241" s="126"/>
      <c r="R241" s="126"/>
      <c r="S241" s="126"/>
      <c r="T241" s="126"/>
    </row>
    <row r="242" spans="1:20" s="63" customFormat="1" x14ac:dyDescent="0.25">
      <c r="A242" s="126" t="s">
        <v>42</v>
      </c>
      <c r="B242" s="126"/>
      <c r="C242" s="126"/>
      <c r="D242" s="126"/>
      <c r="E242" s="126"/>
      <c r="F242" s="126"/>
      <c r="G242" s="126"/>
      <c r="H242" s="126"/>
      <c r="I242" s="126"/>
      <c r="J242" s="126"/>
      <c r="K242" s="126"/>
      <c r="L242" s="126"/>
      <c r="M242" s="126"/>
      <c r="N242" s="126"/>
      <c r="O242" s="126"/>
      <c r="P242" s="126"/>
      <c r="Q242" s="126"/>
      <c r="R242" s="126"/>
      <c r="S242" s="126"/>
      <c r="T242" s="126"/>
    </row>
    <row r="243" spans="1:20" s="63" customFormat="1" x14ac:dyDescent="0.25">
      <c r="A243" s="126" t="s">
        <v>114</v>
      </c>
      <c r="B243" s="126"/>
      <c r="C243" s="126"/>
      <c r="D243" s="126"/>
      <c r="E243" s="126"/>
      <c r="F243" s="126"/>
      <c r="G243" s="126"/>
      <c r="H243" s="126"/>
      <c r="I243" s="126"/>
      <c r="J243" s="126"/>
      <c r="K243" s="126"/>
      <c r="L243" s="126"/>
      <c r="M243" s="126"/>
      <c r="N243" s="126"/>
      <c r="O243" s="126"/>
      <c r="P243" s="126"/>
      <c r="Q243" s="126"/>
      <c r="R243" s="126"/>
      <c r="S243" s="126"/>
      <c r="T243" s="126"/>
    </row>
    <row r="244" spans="1:20" s="63" customFormat="1" x14ac:dyDescent="0.25">
      <c r="A244" s="126" t="s">
        <v>115</v>
      </c>
      <c r="B244" s="126"/>
      <c r="C244" s="126"/>
      <c r="D244" s="126"/>
      <c r="E244" s="126"/>
      <c r="F244" s="126"/>
      <c r="G244" s="126"/>
      <c r="H244" s="126"/>
      <c r="I244" s="126"/>
      <c r="J244" s="126"/>
      <c r="K244" s="126"/>
      <c r="L244" s="126"/>
      <c r="M244" s="126"/>
      <c r="N244" s="126"/>
      <c r="O244" s="126"/>
      <c r="P244" s="126"/>
      <c r="Q244" s="126"/>
      <c r="R244" s="126"/>
      <c r="S244" s="126"/>
      <c r="T244" s="126"/>
    </row>
    <row r="245" spans="1:20" s="63" customFormat="1" x14ac:dyDescent="0.25">
      <c r="A245" s="99"/>
      <c r="B245" s="126" t="s">
        <v>79</v>
      </c>
      <c r="C245" s="126"/>
      <c r="D245" s="126"/>
      <c r="E245" s="126"/>
      <c r="F245" s="126"/>
      <c r="G245" s="126"/>
      <c r="H245" s="126"/>
      <c r="I245" s="126"/>
      <c r="J245" s="126"/>
      <c r="K245" s="126"/>
      <c r="L245" s="126"/>
      <c r="M245" s="126"/>
      <c r="N245" s="126"/>
      <c r="O245" s="126"/>
      <c r="P245" s="126"/>
      <c r="Q245" s="126"/>
      <c r="R245" s="126"/>
      <c r="S245" s="126"/>
      <c r="T245" s="126"/>
    </row>
    <row r="246" spans="1:20" s="63" customFormat="1" x14ac:dyDescent="0.25">
      <c r="A246" s="99"/>
      <c r="B246" s="126" t="s">
        <v>78</v>
      </c>
      <c r="C246" s="126"/>
      <c r="D246" s="126"/>
      <c r="E246" s="126"/>
      <c r="F246" s="126"/>
      <c r="G246" s="126"/>
      <c r="H246" s="126"/>
      <c r="I246" s="126"/>
      <c r="J246" s="126"/>
      <c r="K246" s="126"/>
      <c r="L246" s="126"/>
      <c r="M246" s="126"/>
      <c r="N246" s="126"/>
      <c r="O246" s="126"/>
      <c r="P246" s="126"/>
      <c r="Q246" s="126"/>
      <c r="R246" s="126"/>
      <c r="S246" s="126"/>
      <c r="T246" s="126"/>
    </row>
    <row r="247" spans="1:20" s="63" customFormat="1" x14ac:dyDescent="0.25">
      <c r="A247" s="99"/>
      <c r="B247" s="126" t="s">
        <v>80</v>
      </c>
      <c r="C247" s="126"/>
      <c r="D247" s="126"/>
      <c r="E247" s="126"/>
      <c r="F247" s="126"/>
      <c r="G247" s="126"/>
      <c r="H247" s="126"/>
      <c r="I247" s="126"/>
      <c r="J247" s="126"/>
      <c r="K247" s="126"/>
      <c r="L247" s="126"/>
      <c r="M247" s="126"/>
      <c r="N247" s="126"/>
      <c r="O247" s="126"/>
      <c r="P247" s="126"/>
      <c r="Q247" s="126"/>
      <c r="R247" s="126"/>
      <c r="S247" s="126"/>
      <c r="T247" s="126"/>
    </row>
    <row r="248" spans="1:20" s="63" customFormat="1" x14ac:dyDescent="0.25">
      <c r="A248" s="99"/>
      <c r="B248" s="126" t="s">
        <v>81</v>
      </c>
      <c r="C248" s="126"/>
      <c r="D248" s="126"/>
      <c r="E248" s="126"/>
      <c r="F248" s="126"/>
      <c r="G248" s="126"/>
      <c r="H248" s="126"/>
      <c r="I248" s="126"/>
      <c r="J248" s="126"/>
      <c r="K248" s="126"/>
      <c r="L248" s="126"/>
      <c r="M248" s="126"/>
      <c r="N248" s="126"/>
      <c r="O248" s="126"/>
      <c r="P248" s="126"/>
      <c r="Q248" s="126"/>
      <c r="R248" s="126"/>
      <c r="S248" s="126"/>
      <c r="T248" s="126"/>
    </row>
    <row r="249" spans="1:20" s="63" customFormat="1" x14ac:dyDescent="0.25">
      <c r="A249" s="99"/>
      <c r="B249" s="126" t="s">
        <v>82</v>
      </c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  <c r="O249" s="126"/>
      <c r="P249" s="126"/>
      <c r="Q249" s="126"/>
      <c r="R249" s="126"/>
      <c r="S249" s="126"/>
      <c r="T249" s="126"/>
    </row>
    <row r="250" spans="1:20" s="63" customFormat="1" x14ac:dyDescent="0.25">
      <c r="A250" s="99"/>
      <c r="B250" s="126" t="s">
        <v>83</v>
      </c>
      <c r="C250" s="126"/>
      <c r="D250" s="126"/>
      <c r="E250" s="126"/>
      <c r="F250" s="126"/>
      <c r="G250" s="126"/>
      <c r="H250" s="126"/>
      <c r="I250" s="126"/>
      <c r="J250" s="126"/>
      <c r="K250" s="126"/>
      <c r="L250" s="126"/>
      <c r="M250" s="126"/>
      <c r="N250" s="126"/>
      <c r="O250" s="126"/>
      <c r="P250" s="126"/>
      <c r="Q250" s="126"/>
      <c r="R250" s="126"/>
      <c r="S250" s="126"/>
      <c r="T250" s="126"/>
    </row>
    <row r="251" spans="1:20" s="63" customFormat="1" x14ac:dyDescent="0.25">
      <c r="A251" s="99"/>
      <c r="B251" s="126" t="s">
        <v>84</v>
      </c>
      <c r="C251" s="126"/>
      <c r="D251" s="126"/>
      <c r="E251" s="126"/>
      <c r="F251" s="126"/>
      <c r="G251" s="126"/>
      <c r="H251" s="126"/>
      <c r="I251" s="126"/>
      <c r="J251" s="126"/>
      <c r="K251" s="126"/>
      <c r="L251" s="126"/>
      <c r="M251" s="126"/>
      <c r="N251" s="126"/>
      <c r="O251" s="126"/>
      <c r="P251" s="126"/>
      <c r="Q251" s="126"/>
      <c r="R251" s="126"/>
      <c r="S251" s="126"/>
      <c r="T251" s="126"/>
    </row>
    <row r="252" spans="1:20" s="63" customFormat="1" x14ac:dyDescent="0.25">
      <c r="A252" s="99"/>
      <c r="B252" s="126" t="s">
        <v>89</v>
      </c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  <c r="O252" s="126"/>
      <c r="P252" s="126"/>
      <c r="Q252" s="126"/>
      <c r="R252" s="126"/>
      <c r="S252" s="126"/>
      <c r="T252" s="126"/>
    </row>
    <row r="253" spans="1:20" s="63" customFormat="1" x14ac:dyDescent="0.25">
      <c r="A253" s="99"/>
      <c r="B253" s="126" t="s">
        <v>85</v>
      </c>
      <c r="C253" s="126"/>
      <c r="D253" s="126"/>
      <c r="E253" s="126"/>
      <c r="F253" s="126"/>
      <c r="G253" s="126"/>
      <c r="H253" s="126"/>
      <c r="I253" s="126"/>
      <c r="J253" s="126"/>
      <c r="K253" s="126"/>
      <c r="L253" s="126"/>
      <c r="M253" s="126"/>
      <c r="N253" s="126"/>
      <c r="O253" s="126"/>
      <c r="P253" s="126"/>
      <c r="Q253" s="126"/>
      <c r="R253" s="126"/>
      <c r="S253" s="126"/>
      <c r="T253" s="126"/>
    </row>
    <row r="254" spans="1:20" s="63" customFormat="1" x14ac:dyDescent="0.25">
      <c r="A254" s="99"/>
      <c r="B254" s="126" t="s">
        <v>86</v>
      </c>
      <c r="C254" s="126"/>
      <c r="D254" s="126"/>
      <c r="E254" s="126"/>
      <c r="F254" s="126"/>
      <c r="G254" s="126"/>
      <c r="H254" s="126"/>
      <c r="I254" s="126"/>
      <c r="J254" s="126"/>
      <c r="K254" s="126"/>
      <c r="L254" s="126"/>
      <c r="M254" s="126"/>
      <c r="N254" s="126"/>
      <c r="O254" s="126"/>
      <c r="P254" s="126"/>
      <c r="Q254" s="126"/>
      <c r="R254" s="126"/>
      <c r="S254" s="126"/>
      <c r="T254" s="126"/>
    </row>
    <row r="255" spans="1:20" s="63" customFormat="1" x14ac:dyDescent="0.25">
      <c r="A255" s="99"/>
      <c r="B255" s="126" t="s">
        <v>87</v>
      </c>
      <c r="C255" s="126"/>
      <c r="D255" s="126"/>
      <c r="E255" s="126"/>
      <c r="F255" s="126"/>
      <c r="G255" s="126"/>
      <c r="H255" s="126"/>
      <c r="I255" s="126"/>
      <c r="J255" s="126"/>
      <c r="K255" s="126"/>
      <c r="L255" s="126"/>
      <c r="M255" s="126"/>
      <c r="N255" s="126"/>
      <c r="O255" s="126"/>
      <c r="P255" s="126"/>
      <c r="Q255" s="126"/>
      <c r="R255" s="126"/>
      <c r="S255" s="126"/>
      <c r="T255" s="126"/>
    </row>
    <row r="256" spans="1:20" s="63" customFormat="1" x14ac:dyDescent="0.25">
      <c r="A256" s="99"/>
      <c r="B256" s="126" t="s">
        <v>88</v>
      </c>
      <c r="C256" s="126"/>
      <c r="D256" s="126"/>
      <c r="E256" s="126"/>
      <c r="F256" s="126"/>
      <c r="G256" s="126"/>
      <c r="H256" s="126"/>
      <c r="I256" s="126"/>
      <c r="J256" s="126"/>
      <c r="K256" s="126"/>
      <c r="L256" s="126"/>
      <c r="M256" s="126"/>
      <c r="N256" s="126"/>
      <c r="O256" s="126"/>
      <c r="P256" s="126"/>
      <c r="Q256" s="126"/>
      <c r="R256" s="126"/>
      <c r="S256" s="126"/>
      <c r="T256" s="126"/>
    </row>
    <row r="257" spans="1:20" s="63" customFormat="1" x14ac:dyDescent="0.25">
      <c r="A257" s="139" t="s">
        <v>90</v>
      </c>
      <c r="B257" s="139"/>
      <c r="C257" s="139"/>
      <c r="D257" s="139"/>
      <c r="E257" s="139"/>
      <c r="F257" s="139"/>
      <c r="G257" s="139"/>
      <c r="H257" s="139"/>
      <c r="I257" s="139"/>
      <c r="J257" s="139"/>
      <c r="K257" s="139"/>
      <c r="L257" s="139"/>
      <c r="M257" s="139"/>
      <c r="N257" s="139"/>
      <c r="O257" s="139"/>
      <c r="P257" s="139"/>
      <c r="Q257" s="139"/>
      <c r="R257" s="139"/>
      <c r="S257" s="139"/>
      <c r="T257" s="139"/>
    </row>
    <row r="258" spans="1:20" s="63" customFormat="1" x14ac:dyDescent="0.25">
      <c r="A258" s="139" t="s">
        <v>65</v>
      </c>
      <c r="B258" s="139"/>
      <c r="C258" s="139"/>
      <c r="D258" s="139"/>
      <c r="E258" s="139"/>
      <c r="F258" s="139"/>
      <c r="G258" s="139"/>
      <c r="H258" s="139"/>
      <c r="I258" s="139"/>
      <c r="J258" s="139"/>
      <c r="K258" s="139"/>
      <c r="L258" s="139"/>
      <c r="M258" s="139"/>
      <c r="N258" s="139"/>
      <c r="O258" s="139"/>
      <c r="P258" s="139"/>
      <c r="Q258" s="139"/>
      <c r="R258" s="139"/>
      <c r="S258" s="139"/>
      <c r="T258" s="139"/>
    </row>
    <row r="259" spans="1:20" s="63" customFormat="1" x14ac:dyDescent="0.25">
      <c r="A259" s="139" t="s">
        <v>116</v>
      </c>
      <c r="B259" s="139"/>
      <c r="C259" s="139"/>
      <c r="D259" s="139"/>
      <c r="E259" s="139"/>
      <c r="F259" s="139"/>
      <c r="G259" s="139"/>
      <c r="H259" s="139"/>
      <c r="I259" s="139"/>
      <c r="J259" s="139"/>
      <c r="K259" s="139"/>
      <c r="L259" s="139"/>
      <c r="M259" s="139"/>
      <c r="N259" s="139"/>
      <c r="O259" s="139"/>
      <c r="P259" s="139"/>
      <c r="Q259" s="139"/>
      <c r="R259" s="139"/>
      <c r="S259" s="139"/>
      <c r="T259" s="139"/>
    </row>
    <row r="260" spans="1:20" s="63" customFormat="1" x14ac:dyDescent="0.25">
      <c r="A260" s="139" t="s">
        <v>117</v>
      </c>
      <c r="B260" s="139"/>
      <c r="C260" s="139"/>
      <c r="D260" s="139"/>
      <c r="E260" s="139"/>
      <c r="F260" s="139"/>
      <c r="G260" s="139"/>
      <c r="H260" s="139"/>
      <c r="I260" s="139"/>
      <c r="J260" s="139"/>
      <c r="K260" s="139"/>
      <c r="L260" s="139"/>
      <c r="M260" s="139"/>
      <c r="N260" s="139"/>
      <c r="O260" s="139"/>
      <c r="P260" s="139"/>
      <c r="Q260" s="139"/>
      <c r="R260" s="139"/>
      <c r="S260" s="139"/>
      <c r="T260" s="139"/>
    </row>
    <row r="261" spans="1:20" s="63" customFormat="1" x14ac:dyDescent="0.25">
      <c r="A261" s="139" t="s">
        <v>118</v>
      </c>
      <c r="B261" s="139"/>
      <c r="C261" s="139"/>
      <c r="D261" s="139"/>
      <c r="E261" s="139"/>
      <c r="F261" s="139"/>
      <c r="G261" s="139"/>
      <c r="H261" s="139"/>
      <c r="I261" s="139"/>
      <c r="J261" s="139"/>
      <c r="K261" s="139"/>
      <c r="L261" s="139"/>
      <c r="M261" s="139"/>
      <c r="N261" s="139"/>
      <c r="O261" s="139"/>
      <c r="P261" s="139"/>
      <c r="Q261" s="139"/>
      <c r="R261" s="139"/>
      <c r="S261" s="139"/>
      <c r="T261" s="139"/>
    </row>
    <row r="262" spans="1:20" s="63" customFormat="1" x14ac:dyDescent="0.25">
      <c r="A262" s="139" t="s">
        <v>119</v>
      </c>
      <c r="B262" s="139"/>
      <c r="C262" s="139"/>
      <c r="D262" s="139"/>
      <c r="E262" s="139"/>
      <c r="F262" s="139"/>
      <c r="G262" s="139"/>
      <c r="H262" s="139"/>
      <c r="I262" s="139"/>
      <c r="J262" s="139"/>
      <c r="K262" s="139"/>
      <c r="L262" s="139"/>
      <c r="M262" s="139"/>
      <c r="N262" s="139"/>
      <c r="O262" s="139"/>
      <c r="P262" s="139"/>
      <c r="Q262" s="139"/>
      <c r="R262" s="139"/>
      <c r="S262" s="139"/>
      <c r="T262" s="139"/>
    </row>
    <row r="263" spans="1:20" s="66" customFormat="1" ht="35.25" customHeight="1" x14ac:dyDescent="0.25">
      <c r="A263" s="126" t="s">
        <v>120</v>
      </c>
      <c r="B263" s="126"/>
      <c r="C263" s="126"/>
      <c r="D263" s="126"/>
      <c r="E263" s="126"/>
      <c r="F263" s="126"/>
      <c r="G263" s="126"/>
      <c r="H263" s="126"/>
      <c r="I263" s="126"/>
      <c r="J263" s="126"/>
      <c r="K263" s="126"/>
      <c r="L263" s="126"/>
      <c r="M263" s="126"/>
      <c r="N263" s="126"/>
      <c r="O263" s="126"/>
      <c r="P263" s="126"/>
      <c r="Q263" s="126"/>
      <c r="R263" s="126"/>
      <c r="S263" s="126"/>
      <c r="T263" s="126"/>
    </row>
    <row r="264" spans="1:20" s="63" customFormat="1" ht="34.5" customHeight="1" x14ac:dyDescent="0.25">
      <c r="A264" s="126" t="s">
        <v>121</v>
      </c>
      <c r="B264" s="126"/>
      <c r="C264" s="126"/>
      <c r="D264" s="126"/>
      <c r="E264" s="126"/>
      <c r="F264" s="126"/>
      <c r="G264" s="126"/>
      <c r="H264" s="126"/>
      <c r="I264" s="126"/>
      <c r="J264" s="126"/>
      <c r="K264" s="126"/>
      <c r="L264" s="126"/>
      <c r="M264" s="126"/>
      <c r="N264" s="126"/>
      <c r="O264" s="126"/>
      <c r="P264" s="126"/>
      <c r="Q264" s="126"/>
      <c r="R264" s="126"/>
      <c r="S264" s="126"/>
      <c r="T264" s="126"/>
    </row>
    <row r="265" spans="1:20" s="63" customFormat="1" x14ac:dyDescent="0.25">
      <c r="A265" s="67"/>
      <c r="B265" s="67"/>
      <c r="C265" s="111"/>
      <c r="D265" s="68"/>
      <c r="E265" s="68"/>
      <c r="F265" s="68"/>
      <c r="G265" s="68"/>
      <c r="H265" s="68"/>
      <c r="I265" s="68"/>
      <c r="J265" s="68"/>
      <c r="K265" s="68"/>
      <c r="L265" s="68"/>
      <c r="M265" s="68"/>
      <c r="N265" s="68"/>
      <c r="O265" s="68"/>
    </row>
  </sheetData>
  <mergeCells count="48">
    <mergeCell ref="H7:H8"/>
    <mergeCell ref="A264:T264"/>
    <mergeCell ref="A241:T241"/>
    <mergeCell ref="A242:T242"/>
    <mergeCell ref="A257:T257"/>
    <mergeCell ref="A258:T258"/>
    <mergeCell ref="A259:T259"/>
    <mergeCell ref="A244:T244"/>
    <mergeCell ref="B248:T248"/>
    <mergeCell ref="B249:T249"/>
    <mergeCell ref="B250:T250"/>
    <mergeCell ref="B251:T251"/>
    <mergeCell ref="B252:T252"/>
    <mergeCell ref="B253:T253"/>
    <mergeCell ref="B254:T254"/>
    <mergeCell ref="B255:T255"/>
    <mergeCell ref="B247:T247"/>
    <mergeCell ref="A260:T260"/>
    <mergeCell ref="A261:T261"/>
    <mergeCell ref="A262:T262"/>
    <mergeCell ref="A263:T263"/>
    <mergeCell ref="B256:T256"/>
    <mergeCell ref="B246:T246"/>
    <mergeCell ref="A229:T229"/>
    <mergeCell ref="A231:T231"/>
    <mergeCell ref="A240:T240"/>
    <mergeCell ref="B233:S233"/>
    <mergeCell ref="B234:S234"/>
    <mergeCell ref="B235:S235"/>
    <mergeCell ref="B236:S236"/>
    <mergeCell ref="B237:S237"/>
    <mergeCell ref="B238:S238"/>
    <mergeCell ref="A1:U1"/>
    <mergeCell ref="A2:U2"/>
    <mergeCell ref="B239:S239"/>
    <mergeCell ref="A243:T243"/>
    <mergeCell ref="B245:T245"/>
    <mergeCell ref="U7:U8"/>
    <mergeCell ref="F7:F8"/>
    <mergeCell ref="A7:A8"/>
    <mergeCell ref="B7:B8"/>
    <mergeCell ref="C7:C8"/>
    <mergeCell ref="D7:D8"/>
    <mergeCell ref="E7:E8"/>
    <mergeCell ref="I7:M7"/>
    <mergeCell ref="N7:T7"/>
    <mergeCell ref="G7:G8"/>
    <mergeCell ref="A230:T230"/>
  </mergeCells>
  <pageMargins left="0.25" right="0.25" top="0.75" bottom="0.75" header="0.3" footer="0.3"/>
  <pageSetup paperSize="9" scale="2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S38"/>
  <sheetViews>
    <sheetView view="pageBreakPreview" zoomScale="55" zoomScaleNormal="55" zoomScaleSheetLayoutView="55" workbookViewId="0">
      <selection activeCell="A28" sqref="A28:N28"/>
    </sheetView>
  </sheetViews>
  <sheetFormatPr defaultColWidth="9.140625" defaultRowHeight="15.75" x14ac:dyDescent="0.25"/>
  <cols>
    <col min="1" max="1" width="12.42578125" style="2" customWidth="1"/>
    <col min="2" max="2" width="50.28515625" style="2" customWidth="1"/>
    <col min="3" max="4" width="22.42578125" style="2" customWidth="1"/>
    <col min="5" max="5" width="102.7109375" style="2" customWidth="1"/>
    <col min="6" max="6" width="32.85546875" style="2" customWidth="1"/>
    <col min="7" max="7" width="19.42578125" style="2" customWidth="1"/>
    <col min="8" max="8" width="25.7109375" style="2" customWidth="1"/>
    <col min="9" max="9" width="15" style="2" customWidth="1"/>
    <col min="10" max="10" width="17.42578125" style="2" customWidth="1"/>
    <col min="11" max="11" width="14.42578125" style="2" customWidth="1"/>
    <col min="12" max="12" width="28.28515625" style="2" customWidth="1"/>
    <col min="13" max="13" width="22" style="2" customWidth="1"/>
    <col min="14" max="14" width="24.42578125" style="2" customWidth="1"/>
    <col min="15" max="15" width="10.140625" style="2" customWidth="1"/>
    <col min="16" max="16384" width="9.140625" style="2"/>
  </cols>
  <sheetData>
    <row r="1" spans="1:14" s="5" customFormat="1" x14ac:dyDescent="0.25">
      <c r="A1" s="141" t="s">
        <v>28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</row>
    <row r="2" spans="1:14" s="5" customFormat="1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4" s="5" customFormat="1" x14ac:dyDescent="0.25">
      <c r="A3" s="29" t="str">
        <f>'20.1'!A4</f>
        <v>Наименование инвестиционного проекта: Проект корректировки инвестиционной программы филиала "Северо-Западный" АО "Оборонэнерго"</v>
      </c>
      <c r="C3" s="28"/>
      <c r="D3" s="28"/>
      <c r="E3" s="28"/>
      <c r="F3" s="28"/>
    </row>
    <row r="4" spans="1:14" s="5" customFormat="1" x14ac:dyDescent="0.25">
      <c r="A4" s="29" t="s">
        <v>430</v>
      </c>
      <c r="C4" s="28"/>
      <c r="D4" s="28"/>
      <c r="E4" s="28"/>
      <c r="F4" s="28"/>
    </row>
    <row r="5" spans="1:14" s="5" customFormat="1" x14ac:dyDescent="0.25">
      <c r="C5" s="28"/>
      <c r="D5" s="28"/>
      <c r="E5" s="28"/>
      <c r="F5" s="28"/>
    </row>
    <row r="6" spans="1:14" s="4" customFormat="1" ht="114.75" customHeight="1" x14ac:dyDescent="0.25">
      <c r="A6" s="7" t="s">
        <v>19</v>
      </c>
      <c r="B6" s="7" t="s">
        <v>10</v>
      </c>
      <c r="C6" s="7" t="s">
        <v>9</v>
      </c>
      <c r="D6" s="7" t="s">
        <v>34</v>
      </c>
      <c r="E6" s="7" t="s">
        <v>1</v>
      </c>
      <c r="F6" s="7" t="s">
        <v>16</v>
      </c>
      <c r="G6" s="7" t="s">
        <v>100</v>
      </c>
      <c r="H6" s="6" t="s">
        <v>25</v>
      </c>
      <c r="I6" s="6" t="s">
        <v>11</v>
      </c>
      <c r="J6" s="6" t="s">
        <v>12</v>
      </c>
      <c r="K6" s="6" t="s">
        <v>29</v>
      </c>
      <c r="L6" s="6" t="s">
        <v>103</v>
      </c>
      <c r="M6" s="6" t="s">
        <v>97</v>
      </c>
      <c r="N6" s="6" t="s">
        <v>20</v>
      </c>
    </row>
    <row r="7" spans="1:14" s="4" customFormat="1" x14ac:dyDescent="0.25">
      <c r="A7" s="8">
        <v>1</v>
      </c>
      <c r="B7" s="6">
        <v>2</v>
      </c>
      <c r="C7" s="6">
        <v>3</v>
      </c>
      <c r="D7" s="6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</row>
    <row r="8" spans="1:14" s="4" customFormat="1" ht="40.5" customHeight="1" x14ac:dyDescent="0.25">
      <c r="A8" s="33" t="s">
        <v>6</v>
      </c>
      <c r="B8" s="33" t="s">
        <v>6</v>
      </c>
      <c r="C8" s="33" t="s">
        <v>6</v>
      </c>
      <c r="D8" s="33" t="s">
        <v>6</v>
      </c>
      <c r="E8" s="33" t="s">
        <v>6</v>
      </c>
      <c r="F8" s="33" t="s">
        <v>6</v>
      </c>
      <c r="G8" s="33" t="s">
        <v>6</v>
      </c>
      <c r="H8" s="33" t="s">
        <v>6</v>
      </c>
      <c r="I8" s="33" t="s">
        <v>6</v>
      </c>
      <c r="J8" s="33" t="s">
        <v>6</v>
      </c>
      <c r="K8" s="33" t="s">
        <v>6</v>
      </c>
      <c r="L8" s="33" t="s">
        <v>6</v>
      </c>
      <c r="M8" s="33" t="s">
        <v>6</v>
      </c>
      <c r="N8" s="33" t="s">
        <v>6</v>
      </c>
    </row>
    <row r="9" spans="1:14" ht="18.75" x14ac:dyDescent="0.25">
      <c r="A9" s="144" t="s">
        <v>74</v>
      </c>
      <c r="B9" s="144"/>
      <c r="C9" s="144"/>
      <c r="D9" s="144"/>
      <c r="E9" s="144"/>
      <c r="F9" s="144"/>
      <c r="G9" s="144"/>
      <c r="H9" s="144"/>
    </row>
    <row r="10" spans="1:14" x14ac:dyDescent="0.25">
      <c r="A10" s="12"/>
      <c r="B10" s="12"/>
      <c r="C10" s="12"/>
      <c r="D10" s="12"/>
      <c r="E10" s="12"/>
      <c r="F10" s="12"/>
      <c r="G10" s="12"/>
      <c r="H10" s="12"/>
    </row>
    <row r="11" spans="1:14" x14ac:dyDescent="0.25">
      <c r="A11" s="12"/>
      <c r="B11" s="12"/>
      <c r="C11" s="12"/>
      <c r="D11" s="12"/>
      <c r="E11" s="12"/>
      <c r="F11" s="12"/>
      <c r="G11" s="12"/>
      <c r="H11" s="12"/>
    </row>
    <row r="12" spans="1:14" x14ac:dyDescent="0.25">
      <c r="A12" s="11" t="s">
        <v>43</v>
      </c>
    </row>
    <row r="13" spans="1:14" x14ac:dyDescent="0.25">
      <c r="A13" s="9" t="s">
        <v>126</v>
      </c>
    </row>
    <row r="14" spans="1:14" s="3" customFormat="1" x14ac:dyDescent="0.25">
      <c r="A14" s="143" t="s">
        <v>122</v>
      </c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</row>
    <row r="15" spans="1:14" s="3" customFormat="1" ht="15.75" customHeight="1" x14ac:dyDescent="0.25">
      <c r="B15" s="142" t="s">
        <v>46</v>
      </c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</row>
    <row r="16" spans="1:14" s="3" customFormat="1" ht="31.5" customHeight="1" x14ac:dyDescent="0.25">
      <c r="B16" s="142" t="s">
        <v>47</v>
      </c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</row>
    <row r="17" spans="1:19" s="3" customFormat="1" ht="15.75" customHeight="1" x14ac:dyDescent="0.25">
      <c r="B17" s="142" t="s">
        <v>48</v>
      </c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</row>
    <row r="18" spans="1:19" s="3" customFormat="1" ht="15.75" customHeight="1" x14ac:dyDescent="0.25">
      <c r="B18" s="142" t="s">
        <v>49</v>
      </c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</row>
    <row r="19" spans="1:19" s="3" customFormat="1" x14ac:dyDescent="0.25">
      <c r="B19" s="142" t="s">
        <v>50</v>
      </c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</row>
    <row r="20" spans="1:19" s="3" customFormat="1" x14ac:dyDescent="0.25">
      <c r="B20" s="142" t="s">
        <v>51</v>
      </c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</row>
    <row r="21" spans="1:19" s="3" customFormat="1" x14ac:dyDescent="0.25">
      <c r="B21" s="142" t="s">
        <v>52</v>
      </c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</row>
    <row r="22" spans="1:19" s="3" customFormat="1" ht="15.75" customHeight="1" x14ac:dyDescent="0.25">
      <c r="B22" s="142" t="s">
        <v>53</v>
      </c>
      <c r="C22" s="142"/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2"/>
    </row>
    <row r="23" spans="1:19" s="3" customFormat="1" ht="15.75" customHeight="1" x14ac:dyDescent="0.25">
      <c r="B23" s="142" t="s">
        <v>54</v>
      </c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</row>
    <row r="24" spans="1:19" s="3" customFormat="1" x14ac:dyDescent="0.25">
      <c r="B24" s="142" t="s">
        <v>55</v>
      </c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</row>
    <row r="25" spans="1:19" s="3" customFormat="1" ht="15.75" customHeight="1" x14ac:dyDescent="0.25">
      <c r="B25" s="142" t="s">
        <v>56</v>
      </c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</row>
    <row r="26" spans="1:19" s="3" customFormat="1" ht="60.6" customHeight="1" x14ac:dyDescent="0.25">
      <c r="B26" s="142" t="s">
        <v>57</v>
      </c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</row>
    <row r="27" spans="1:19" s="3" customFormat="1" ht="15.75" customHeight="1" x14ac:dyDescent="0.25">
      <c r="B27" s="142" t="s">
        <v>58</v>
      </c>
      <c r="C27" s="142"/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2"/>
    </row>
    <row r="28" spans="1:19" s="3" customFormat="1" ht="21.75" customHeight="1" x14ac:dyDescent="0.25">
      <c r="A28" s="142" t="s">
        <v>91</v>
      </c>
      <c r="B28" s="142"/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</row>
    <row r="29" spans="1:19" s="3" customFormat="1" ht="55.5" customHeight="1" x14ac:dyDescent="0.25">
      <c r="A29" s="142" t="s">
        <v>102</v>
      </c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0"/>
      <c r="O29" s="10"/>
      <c r="P29" s="10"/>
      <c r="Q29" s="10"/>
      <c r="R29" s="10"/>
      <c r="S29" s="10"/>
    </row>
    <row r="30" spans="1:19" s="3" customFormat="1" ht="20.25" customHeight="1" x14ac:dyDescent="0.25">
      <c r="A30" s="142" t="s">
        <v>123</v>
      </c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0"/>
      <c r="O30" s="10"/>
      <c r="P30" s="10"/>
      <c r="Q30" s="10"/>
      <c r="R30" s="10"/>
      <c r="S30" s="10"/>
    </row>
    <row r="31" spans="1:19" x14ac:dyDescent="0.25">
      <c r="A31" s="142" t="s">
        <v>92</v>
      </c>
      <c r="B31" s="142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</row>
    <row r="32" spans="1:19" ht="20.25" customHeight="1" x14ac:dyDescent="0.25">
      <c r="A32" s="142" t="s">
        <v>93</v>
      </c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</row>
    <row r="33" spans="1:14" x14ac:dyDescent="0.25">
      <c r="A33" s="142" t="s">
        <v>94</v>
      </c>
      <c r="B33" s="142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</row>
    <row r="34" spans="1:14" x14ac:dyDescent="0.25">
      <c r="A34" s="142" t="s">
        <v>59</v>
      </c>
      <c r="B34" s="142"/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</row>
    <row r="35" spans="1:14" ht="31.5" customHeight="1" x14ac:dyDescent="0.25">
      <c r="A35" s="126" t="s">
        <v>104</v>
      </c>
      <c r="B35" s="126"/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6"/>
    </row>
    <row r="36" spans="1:14" x14ac:dyDescent="0.25">
      <c r="A36" s="142" t="s">
        <v>60</v>
      </c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</row>
    <row r="37" spans="1:14" ht="32.25" customHeight="1" x14ac:dyDescent="0.25">
      <c r="A37" s="142" t="s">
        <v>124</v>
      </c>
      <c r="B37" s="142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2"/>
    </row>
    <row r="38" spans="1:14" ht="36" customHeight="1" x14ac:dyDescent="0.25">
      <c r="A38" s="142" t="s">
        <v>125</v>
      </c>
      <c r="B38" s="142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2"/>
    </row>
  </sheetData>
  <mergeCells count="27">
    <mergeCell ref="A9:H9"/>
    <mergeCell ref="B15:N15"/>
    <mergeCell ref="B16:N16"/>
    <mergeCell ref="B17:N17"/>
    <mergeCell ref="B18:N18"/>
    <mergeCell ref="B25:N25"/>
    <mergeCell ref="B26:N26"/>
    <mergeCell ref="B20:N20"/>
    <mergeCell ref="B21:N21"/>
    <mergeCell ref="A14:M14"/>
    <mergeCell ref="B19:N19"/>
    <mergeCell ref="A1:N1"/>
    <mergeCell ref="A28:N28"/>
    <mergeCell ref="A31:N31"/>
    <mergeCell ref="A32:N32"/>
    <mergeCell ref="A38:N38"/>
    <mergeCell ref="B27:N27"/>
    <mergeCell ref="A33:N33"/>
    <mergeCell ref="A34:N34"/>
    <mergeCell ref="A35:N35"/>
    <mergeCell ref="A36:N36"/>
    <mergeCell ref="A37:N37"/>
    <mergeCell ref="A29:M29"/>
    <mergeCell ref="A30:M30"/>
    <mergeCell ref="B22:N22"/>
    <mergeCell ref="B23:N23"/>
    <mergeCell ref="B24:N24"/>
  </mergeCells>
  <pageMargins left="0.25" right="0.25" top="0.75" bottom="0.75" header="0.3" footer="0.3"/>
  <pageSetup paperSize="9" scale="3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R83"/>
  <sheetViews>
    <sheetView tabSelected="1" topLeftCell="A36" zoomScale="55" zoomScaleNormal="55" zoomScaleSheetLayoutView="70" workbookViewId="0">
      <selection activeCell="G38" sqref="G38"/>
    </sheetView>
  </sheetViews>
  <sheetFormatPr defaultColWidth="9.140625" defaultRowHeight="15" x14ac:dyDescent="0.25"/>
  <cols>
    <col min="1" max="1" width="11.7109375" style="93" customWidth="1"/>
    <col min="2" max="2" width="49.7109375" style="93" customWidth="1"/>
    <col min="3" max="3" width="20.42578125" style="93" customWidth="1"/>
    <col min="4" max="4" width="13.28515625" style="93" customWidth="1"/>
    <col min="5" max="5" width="14.140625" style="93" customWidth="1"/>
    <col min="6" max="7" width="18.85546875" style="93" customWidth="1"/>
    <col min="8" max="8" width="20.7109375" style="93" customWidth="1"/>
    <col min="9" max="9" width="19.140625" style="93" customWidth="1"/>
    <col min="10" max="10" width="23.7109375" style="93" customWidth="1"/>
    <col min="11" max="11" width="27.140625" style="93" customWidth="1"/>
    <col min="12" max="12" width="19.28515625" style="93" customWidth="1"/>
    <col min="13" max="13" width="21.140625" style="93" customWidth="1"/>
    <col min="14" max="14" width="17.140625" style="93" customWidth="1"/>
    <col min="15" max="15" width="21.7109375" style="93" customWidth="1"/>
    <col min="16" max="17" width="12.42578125" style="93" bestFit="1" customWidth="1"/>
    <col min="18" max="18" width="14.7109375" style="93" customWidth="1"/>
    <col min="19" max="19" width="10.7109375" style="93" customWidth="1"/>
    <col min="20" max="21" width="15" style="93" customWidth="1"/>
    <col min="22" max="22" width="15.140625" style="93" customWidth="1"/>
    <col min="23" max="23" width="15" style="93" customWidth="1"/>
    <col min="24" max="27" width="15.42578125" style="93" customWidth="1"/>
    <col min="28" max="28" width="14.85546875" style="93" customWidth="1"/>
    <col min="29" max="16384" width="9.140625" style="93"/>
  </cols>
  <sheetData>
    <row r="1" spans="1:44" s="55" customFormat="1" ht="15.75" x14ac:dyDescent="0.25">
      <c r="A1" s="125" t="s">
        <v>28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</row>
    <row r="2" spans="1:44" s="55" customFormat="1" ht="15.75" x14ac:dyDescent="0.25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</row>
    <row r="3" spans="1:44" s="55" customFormat="1" ht="15.75" x14ac:dyDescent="0.25">
      <c r="A3" s="73" t="str">
        <f>'20.2'!A3</f>
        <v>Наименование инвестиционного проекта: Проект корректировки инвестиционной программы филиала "Северо-Западный" АО "Оборонэнерго"</v>
      </c>
      <c r="D3" s="56"/>
      <c r="E3" s="56"/>
      <c r="F3" s="56"/>
      <c r="G3" s="56"/>
    </row>
    <row r="4" spans="1:44" s="55" customFormat="1" ht="15.75" x14ac:dyDescent="0.25">
      <c r="A4" s="73" t="s">
        <v>430</v>
      </c>
      <c r="D4" s="56"/>
      <c r="E4" s="56"/>
      <c r="F4" s="56"/>
      <c r="G4" s="56"/>
    </row>
    <row r="5" spans="1:44" s="55" customFormat="1" ht="15.75" x14ac:dyDescent="0.25">
      <c r="D5" s="56"/>
      <c r="E5" s="56"/>
      <c r="F5" s="56"/>
      <c r="G5" s="56"/>
    </row>
    <row r="6" spans="1:44" s="75" customFormat="1" ht="56.25" customHeight="1" x14ac:dyDescent="0.25">
      <c r="A6" s="127" t="s">
        <v>19</v>
      </c>
      <c r="B6" s="127" t="s">
        <v>10</v>
      </c>
      <c r="C6" s="127" t="s">
        <v>9</v>
      </c>
      <c r="D6" s="127" t="s">
        <v>132</v>
      </c>
      <c r="E6" s="127" t="s">
        <v>133</v>
      </c>
      <c r="F6" s="127" t="s">
        <v>33</v>
      </c>
      <c r="G6" s="127"/>
      <c r="H6" s="127"/>
      <c r="I6" s="127"/>
      <c r="J6" s="127"/>
      <c r="K6" s="127" t="s">
        <v>135</v>
      </c>
      <c r="L6" s="127" t="s">
        <v>98</v>
      </c>
      <c r="M6" s="149" t="s">
        <v>32</v>
      </c>
      <c r="N6" s="149" t="s">
        <v>99</v>
      </c>
      <c r="O6" s="149" t="s">
        <v>31</v>
      </c>
      <c r="P6" s="145" t="s">
        <v>159</v>
      </c>
      <c r="Q6" s="145" t="s">
        <v>160</v>
      </c>
      <c r="R6" s="145" t="s">
        <v>161</v>
      </c>
      <c r="S6" s="145" t="s">
        <v>162</v>
      </c>
      <c r="T6" s="145" t="s">
        <v>163</v>
      </c>
      <c r="U6" s="145" t="s">
        <v>164</v>
      </c>
      <c r="V6" s="145" t="s">
        <v>165</v>
      </c>
      <c r="W6" s="145" t="s">
        <v>166</v>
      </c>
      <c r="X6" s="145" t="s">
        <v>168</v>
      </c>
      <c r="Y6" s="145" t="s">
        <v>169</v>
      </c>
      <c r="Z6" s="145" t="s">
        <v>170</v>
      </c>
      <c r="AA6" s="145" t="s">
        <v>171</v>
      </c>
      <c r="AB6" s="145" t="s">
        <v>177</v>
      </c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</row>
    <row r="7" spans="1:44" s="77" customFormat="1" ht="137.25" customHeight="1" x14ac:dyDescent="0.25">
      <c r="A7" s="127"/>
      <c r="B7" s="127"/>
      <c r="C7" s="127"/>
      <c r="D7" s="127"/>
      <c r="E7" s="127"/>
      <c r="F7" s="76" t="s">
        <v>35</v>
      </c>
      <c r="G7" s="76" t="s">
        <v>134</v>
      </c>
      <c r="H7" s="76" t="s">
        <v>39</v>
      </c>
      <c r="I7" s="96" t="s">
        <v>30</v>
      </c>
      <c r="J7" s="76" t="s">
        <v>136</v>
      </c>
      <c r="K7" s="127"/>
      <c r="L7" s="127"/>
      <c r="M7" s="149"/>
      <c r="N7" s="149"/>
      <c r="O7" s="149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</row>
    <row r="8" spans="1:44" s="77" customFormat="1" ht="15.75" x14ac:dyDescent="0.25">
      <c r="A8" s="96">
        <v>1</v>
      </c>
      <c r="B8" s="96">
        <v>2</v>
      </c>
      <c r="C8" s="96">
        <v>3</v>
      </c>
      <c r="D8" s="96">
        <v>4</v>
      </c>
      <c r="E8" s="96">
        <v>5</v>
      </c>
      <c r="F8" s="96">
        <v>6</v>
      </c>
      <c r="G8" s="96">
        <v>7</v>
      </c>
      <c r="H8" s="96">
        <v>8</v>
      </c>
      <c r="I8" s="96">
        <v>9</v>
      </c>
      <c r="J8" s="96">
        <v>10</v>
      </c>
      <c r="K8" s="96">
        <v>11</v>
      </c>
      <c r="L8" s="96">
        <v>12</v>
      </c>
      <c r="M8" s="96">
        <v>13</v>
      </c>
      <c r="N8" s="96">
        <v>14</v>
      </c>
      <c r="O8" s="96">
        <v>15</v>
      </c>
      <c r="P8" s="78" t="s">
        <v>36</v>
      </c>
      <c r="Q8" s="78" t="s">
        <v>37</v>
      </c>
      <c r="R8" s="78" t="s">
        <v>38</v>
      </c>
      <c r="S8" s="78" t="s">
        <v>139</v>
      </c>
      <c r="T8" s="78" t="s">
        <v>140</v>
      </c>
      <c r="U8" s="78" t="s">
        <v>141</v>
      </c>
      <c r="V8" s="78" t="s">
        <v>142</v>
      </c>
      <c r="W8" s="78" t="s">
        <v>167</v>
      </c>
      <c r="X8" s="78" t="s">
        <v>172</v>
      </c>
      <c r="Y8" s="78" t="s">
        <v>173</v>
      </c>
      <c r="Z8" s="78" t="s">
        <v>174</v>
      </c>
      <c r="AA8" s="78" t="s">
        <v>175</v>
      </c>
      <c r="AB8" s="78" t="s">
        <v>176</v>
      </c>
    </row>
    <row r="9" spans="1:44" s="55" customFormat="1" ht="111" customHeight="1" x14ac:dyDescent="0.25">
      <c r="A9" s="50" t="s">
        <v>253</v>
      </c>
      <c r="B9" s="50" t="s">
        <v>420</v>
      </c>
      <c r="C9" s="50" t="s">
        <v>421</v>
      </c>
      <c r="D9" s="79">
        <v>2024</v>
      </c>
      <c r="E9" s="79">
        <v>2025</v>
      </c>
      <c r="F9" s="80">
        <f>SUMIFS('20.1'!T:T,'20.1'!C:C,C9,'20.1'!D:D,"Итого объем финансовых потребностей по инвестиционному проекту, тыс. рублей")/1000</f>
        <v>5.0396875999999997</v>
      </c>
      <c r="G9" s="81">
        <f t="shared" ref="G9:G26" si="0">F9*1.2</f>
        <v>6.0476251199999993</v>
      </c>
      <c r="H9" s="82">
        <f>IFERROR(M9+N9*($P9/O9*(100+'20.4'!$C$17)/200+$Q9/O9*(100+'20.4'!$D$17)/200*'20.4'!$C$17/100+R9/O9*(100+'20.4'!$E$17)/200*'20.4'!$C$17/100*'20.4'!$D$17/100+$S9/O9*(100+'20.4'!$F$17)/200*'20.4'!$C$17/100*'20.4'!$D$17/100*'20.4'!$E$17/100+T9/O9*(100+'20.4'!$G$17)/200*'20.4'!$C$17/100*'20.4'!$D$17/100*'20.4'!$E$17/100*'20.4'!$F$17/100+U9/O9*(100+'20.4'!$H$17)/200*'20.4'!$C$17/100*'20.4'!$D$17/100*'20.4'!$E$17/100*'20.4'!$F$17/100*'20.4'!$G$17/100+$V9/O9*('20.4'!$I$17+100)/200*'20.4'!$C$17/100*'20.4'!$D$17/100*'20.4'!$E$17/100*'20.4'!$F$17/100*'20.4'!$G$17/100*'20.4'!$H$17/100+$W9/O9*('20.4'!$J$17+100)/200*'20.4'!$C$17/100*'20.4'!$D$17/100*'20.4'!$E$17/100*'20.4'!$F$17/100*'20.4'!$G$17/100*'20.4'!$H$17/100*'20.4'!$I$17/100+$X9/O9*('20.4'!$K$17+100)/200*'20.4'!$C$17/100*'20.4'!$D$17/100*'20.4'!$E$17/100*'20.4'!$F$17/100*'20.4'!$G$17/100*'20.4'!$H$17/100*'20.4'!$I$17/100*'20.4'!$J$17/100+$Y9/O9*('20.4'!$L$17+100)/200*'20.4'!$C$17/100*'20.4'!$D$17/100*'20.4'!$E$17/100*'20.4'!$F$17/100*'20.4'!$G$17/100*'20.4'!$H$17/100*'20.4'!$I$17/100*'20.4'!$J$17/100*'20.4'!$K$17/100+$Z9/O9*('20.4'!$M$17+100)/200*'20.4'!$C$17/100*'20.4'!$D$17/100*'20.4'!$E$17/100*'20.4'!$F$17/100*'20.4'!$G$17/100*'20.4'!$H$17/100*'20.4'!$I$17/100*'20.4'!$J$17/100*'20.4'!$K$17/100*'20.4'!$L$17/100+$AA9/O9*('20.4'!$N$17+100)/200*'20.4'!$C$17/100*'20.4'!$D$17/100*'20.4'!$E$17/100*'20.4'!$F$17/100*'20.4'!$G$17/100*'20.4'!$H$17/100*'20.4'!$I$17/100*'20.4'!$J$17/100*'20.4'!$K$17/100*'20.4'!$L$17/100*'20.4'!$M$17/100),G9)</f>
        <v>9.4475135590737889</v>
      </c>
      <c r="I9" s="54">
        <v>0</v>
      </c>
      <c r="J9" s="54">
        <f t="shared" ref="J9" si="1">H9+I9</f>
        <v>9.4475135590737889</v>
      </c>
      <c r="K9" s="54">
        <f t="shared" ref="K9:K14" si="2">P9+Q9+R9+S9+T9+U9+V9+W9+X9+Y9+Z9+AA9</f>
        <v>1.8</v>
      </c>
      <c r="L9" s="54">
        <f t="shared" ref="L9" si="3">J9-K9</f>
        <v>7.647513559073789</v>
      </c>
      <c r="M9" s="54">
        <v>0</v>
      </c>
      <c r="N9" s="54">
        <f t="shared" ref="N9" si="4">G9-M9</f>
        <v>6.0476251199999993</v>
      </c>
      <c r="O9" s="54">
        <f t="shared" ref="O9" si="5">K9</f>
        <v>1.8</v>
      </c>
      <c r="P9" s="83">
        <v>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1.21248</v>
      </c>
      <c r="W9" s="83">
        <v>0.58752000000000004</v>
      </c>
      <c r="X9" s="83">
        <v>0</v>
      </c>
      <c r="Y9" s="83">
        <v>0</v>
      </c>
      <c r="Z9" s="83">
        <v>0</v>
      </c>
      <c r="AA9" s="83">
        <v>0</v>
      </c>
      <c r="AB9" s="83">
        <v>0</v>
      </c>
    </row>
    <row r="10" spans="1:44" s="55" customFormat="1" ht="119.25" customHeight="1" x14ac:dyDescent="0.25">
      <c r="A10" s="50" t="s">
        <v>395</v>
      </c>
      <c r="B10" s="50" t="s">
        <v>409</v>
      </c>
      <c r="C10" s="50" t="s">
        <v>410</v>
      </c>
      <c r="D10" s="79">
        <v>2024</v>
      </c>
      <c r="E10" s="79">
        <v>2025</v>
      </c>
      <c r="F10" s="80">
        <f>SUMIFS('20.1'!T:T,'20.1'!C:C,C10,'20.1'!D:D,"Итого объем финансовых потребностей по инвестиционному проекту, тыс. рублей")/1000</f>
        <v>12.597521199999999</v>
      </c>
      <c r="G10" s="81">
        <f t="shared" si="0"/>
        <v>15.117025439999999</v>
      </c>
      <c r="H10" s="82">
        <f>IFERROR(M10+N10*($P10/O10*(100+'20.4'!$C$17)/200+$Q10/O10*(100+'20.4'!$D$17)/200*'20.4'!$C$17/100+R10/O10*(100+'20.4'!$E$17)/200*'20.4'!$C$17/100*'20.4'!$D$17/100+$S10/O10*(100+'20.4'!$F$17)/200*'20.4'!$C$17/100*'20.4'!$D$17/100*'20.4'!$E$17/100+T10/O10*(100+'20.4'!$G$17)/200*'20.4'!$C$17/100*'20.4'!$D$17/100*'20.4'!$E$17/100*'20.4'!$F$17/100+U10/O10*(100+'20.4'!$H$17)/200*'20.4'!$C$17/100*'20.4'!$D$17/100*'20.4'!$E$17/100*'20.4'!$F$17/100*'20.4'!$G$17/100+$V10/O10*('20.4'!$I$17+100)/200*'20.4'!$C$17/100*'20.4'!$D$17/100*'20.4'!$E$17/100*'20.4'!$F$17/100*'20.4'!$G$17/100*'20.4'!$H$17/100+$W10/O10*('20.4'!$J$17+100)/200*'20.4'!$C$17/100*'20.4'!$D$17/100*'20.4'!$E$17/100*'20.4'!$F$17/100*'20.4'!$G$17/100*'20.4'!$H$17/100*'20.4'!$I$17/100+$X10/O10*('20.4'!$K$17+100)/200*'20.4'!$C$17/100*'20.4'!$D$17/100*'20.4'!$E$17/100*'20.4'!$F$17/100*'20.4'!$G$17/100*'20.4'!$H$17/100*'20.4'!$I$17/100*'20.4'!$J$17/100+$Y10/O10*('20.4'!$L$17+100)/200*'20.4'!$C$17/100*'20.4'!$D$17/100*'20.4'!$E$17/100*'20.4'!$F$17/100*'20.4'!$G$17/100*'20.4'!$H$17/100*'20.4'!$I$17/100*'20.4'!$J$17/100*'20.4'!$K$17/100+$Z10/O10*('20.4'!$M$17+100)/200*'20.4'!$C$17/100*'20.4'!$D$17/100*'20.4'!$E$17/100*'20.4'!$F$17/100*'20.4'!$G$17/100*'20.4'!$H$17/100*'20.4'!$I$17/100*'20.4'!$J$17/100*'20.4'!$K$17/100*'20.4'!$L$17/100+$AA10/O10*('20.4'!$N$17+100)/200*'20.4'!$C$17/100*'20.4'!$D$17/100*'20.4'!$E$17/100*'20.4'!$F$17/100*'20.4'!$G$17/100*'20.4'!$H$17/100*'20.4'!$I$17/100*'20.4'!$J$17/100*'20.4'!$K$17/100*'20.4'!$L$17/100*'20.4'!$M$17/100),G10)</f>
        <v>23.922832631645278</v>
      </c>
      <c r="I10" s="54">
        <v>0</v>
      </c>
      <c r="J10" s="54">
        <f t="shared" ref="J10" si="6">H10+I10</f>
        <v>23.922832631645278</v>
      </c>
      <c r="K10" s="54">
        <f t="shared" si="2"/>
        <v>6.5389305065111571</v>
      </c>
      <c r="L10" s="54">
        <f t="shared" ref="L10" si="7">J10-K10</f>
        <v>17.383902125134121</v>
      </c>
      <c r="M10" s="54">
        <v>0</v>
      </c>
      <c r="N10" s="54">
        <f t="shared" ref="N10" si="8">G10-M10</f>
        <v>15.117025439999999</v>
      </c>
      <c r="O10" s="54">
        <f t="shared" ref="O10" si="9">K10</f>
        <v>6.5389305065111571</v>
      </c>
      <c r="P10" s="83">
        <v>0</v>
      </c>
      <c r="Q10" s="83">
        <v>0</v>
      </c>
      <c r="R10" s="83">
        <v>0</v>
      </c>
      <c r="S10" s="83">
        <v>0</v>
      </c>
      <c r="T10" s="83">
        <v>0</v>
      </c>
      <c r="U10" s="83">
        <v>0</v>
      </c>
      <c r="V10" s="83">
        <v>2.565966481706631</v>
      </c>
      <c r="W10" s="83">
        <v>3.9729640248045262</v>
      </c>
      <c r="X10" s="83">
        <v>0</v>
      </c>
      <c r="Y10" s="83">
        <v>0</v>
      </c>
      <c r="Z10" s="83">
        <v>0</v>
      </c>
      <c r="AA10" s="83">
        <v>0</v>
      </c>
      <c r="AB10" s="83">
        <v>0</v>
      </c>
    </row>
    <row r="11" spans="1:44" s="55" customFormat="1" ht="130.5" customHeight="1" x14ac:dyDescent="0.25">
      <c r="A11" s="50" t="s">
        <v>395</v>
      </c>
      <c r="B11" s="50" t="s">
        <v>407</v>
      </c>
      <c r="C11" s="50" t="s">
        <v>408</v>
      </c>
      <c r="D11" s="79">
        <v>2024</v>
      </c>
      <c r="E11" s="79">
        <v>2025</v>
      </c>
      <c r="F11" s="80">
        <f>SUMIFS('20.1'!T:T,'20.1'!C:C,C11,'20.1'!D:D,"Итого объем финансовых потребностей по инвестиционному проекту, тыс. рублей")/1000</f>
        <v>5.2741931580000001</v>
      </c>
      <c r="G11" s="81">
        <f t="shared" si="0"/>
        <v>6.3290317896000001</v>
      </c>
      <c r="H11" s="82">
        <f>IFERROR(M11+N11*($P11/O11*(100+'20.4'!$C$17)/200+$Q11/O11*(100+'20.4'!$D$17)/200*'20.4'!$C$17/100+R11/O11*(100+'20.4'!$E$17)/200*'20.4'!$C$17/100*'20.4'!$D$17/100+$S11/O11*(100+'20.4'!$F$17)/200*'20.4'!$C$17/100*'20.4'!$D$17/100*'20.4'!$E$17/100+T11/O11*(100+'20.4'!$G$17)/200*'20.4'!$C$17/100*'20.4'!$D$17/100*'20.4'!$E$17/100*'20.4'!$F$17/100+U11/O11*(100+'20.4'!$H$17)/200*'20.4'!$C$17/100*'20.4'!$D$17/100*'20.4'!$E$17/100*'20.4'!$F$17/100*'20.4'!$G$17/100+$V11/O11*('20.4'!$I$17+100)/200*'20.4'!$C$17/100*'20.4'!$D$17/100*'20.4'!$E$17/100*'20.4'!$F$17/100*'20.4'!$G$17/100*'20.4'!$H$17/100+$W11/O11*('20.4'!$J$17+100)/200*'20.4'!$C$17/100*'20.4'!$D$17/100*'20.4'!$E$17/100*'20.4'!$F$17/100*'20.4'!$G$17/100*'20.4'!$H$17/100*'20.4'!$I$17/100+$X11/O11*('20.4'!$K$17+100)/200*'20.4'!$C$17/100*'20.4'!$D$17/100*'20.4'!$E$17/100*'20.4'!$F$17/100*'20.4'!$G$17/100*'20.4'!$H$17/100*'20.4'!$I$17/100*'20.4'!$J$17/100+$Y11/O11*('20.4'!$L$17+100)/200*'20.4'!$C$17/100*'20.4'!$D$17/100*'20.4'!$E$17/100*'20.4'!$F$17/100*'20.4'!$G$17/100*'20.4'!$H$17/100*'20.4'!$I$17/100*'20.4'!$J$17/100*'20.4'!$K$17/100+$Z11/O11*('20.4'!$M$17+100)/200*'20.4'!$C$17/100*'20.4'!$D$17/100*'20.4'!$E$17/100*'20.4'!$F$17/100*'20.4'!$G$17/100*'20.4'!$H$17/100*'20.4'!$I$17/100*'20.4'!$J$17/100*'20.4'!$K$17/100*'20.4'!$L$17/100+$AA11/O11*('20.4'!$N$17+100)/200*'20.4'!$C$17/100*'20.4'!$D$17/100*'20.4'!$E$17/100*'20.4'!$F$17/100*'20.4'!$G$17/100*'20.4'!$H$17/100*'20.4'!$I$17/100*'20.4'!$J$17/100*'20.4'!$K$17/100*'20.4'!$L$17/100*'20.4'!$M$17/100),G11)</f>
        <v>10.014902489068751</v>
      </c>
      <c r="I11" s="54">
        <v>0</v>
      </c>
      <c r="J11" s="54">
        <f t="shared" ref="J11" si="10">H11+I11</f>
        <v>10.014902489068751</v>
      </c>
      <c r="K11" s="54">
        <f t="shared" si="2"/>
        <v>3.69685211481498</v>
      </c>
      <c r="L11" s="54">
        <f t="shared" ref="L11" si="11">J11-K11</f>
        <v>6.3180503742537706</v>
      </c>
      <c r="M11" s="54">
        <v>0</v>
      </c>
      <c r="N11" s="54">
        <f t="shared" ref="N11" si="12">G11-M11</f>
        <v>6.3290317896000001</v>
      </c>
      <c r="O11" s="54">
        <f t="shared" ref="O11" si="13">K11</f>
        <v>3.69685211481498</v>
      </c>
      <c r="P11" s="83">
        <v>0</v>
      </c>
      <c r="Q11" s="83">
        <v>0</v>
      </c>
      <c r="R11" s="83">
        <v>0</v>
      </c>
      <c r="S11" s="83">
        <v>0</v>
      </c>
      <c r="T11" s="83">
        <v>0</v>
      </c>
      <c r="U11" s="83">
        <v>0</v>
      </c>
      <c r="V11" s="83">
        <v>1.4575559089451215</v>
      </c>
      <c r="W11" s="83">
        <v>2.2392962058698584</v>
      </c>
      <c r="X11" s="83">
        <v>0</v>
      </c>
      <c r="Y11" s="83">
        <v>0</v>
      </c>
      <c r="Z11" s="83">
        <v>0</v>
      </c>
      <c r="AA11" s="83">
        <v>0</v>
      </c>
      <c r="AB11" s="83">
        <v>0</v>
      </c>
    </row>
    <row r="12" spans="1:44" s="55" customFormat="1" ht="111" customHeight="1" x14ac:dyDescent="0.25">
      <c r="A12" s="50" t="s">
        <v>395</v>
      </c>
      <c r="B12" s="50" t="s">
        <v>403</v>
      </c>
      <c r="C12" s="50" t="s">
        <v>404</v>
      </c>
      <c r="D12" s="79">
        <v>2024</v>
      </c>
      <c r="E12" s="79">
        <v>2025</v>
      </c>
      <c r="F12" s="80">
        <f>SUMIFS('20.1'!T:T,'20.1'!C:C,C12,'20.1'!D:D,"Итого объем финансовых потребностей по инвестиционному проекту, тыс. рублей")/1000</f>
        <v>3.016273</v>
      </c>
      <c r="G12" s="81">
        <f t="shared" si="0"/>
        <v>3.6195275999999996</v>
      </c>
      <c r="H12" s="82">
        <f>IFERROR(M12+N12*($P12/O12*(100+'20.4'!$C$17)/200+$Q12/O12*(100+'20.4'!$D$17)/200*'20.4'!$C$17/100+R12/O12*(100+'20.4'!$E$17)/200*'20.4'!$C$17/100*'20.4'!$D$17/100+$S12/O12*(100+'20.4'!$F$17)/200*'20.4'!$C$17/100*'20.4'!$D$17/100*'20.4'!$E$17/100+T12/O12*(100+'20.4'!$G$17)/200*'20.4'!$C$17/100*'20.4'!$D$17/100*'20.4'!$E$17/100*'20.4'!$F$17/100+U12/O12*(100+'20.4'!$H$17)/200*'20.4'!$C$17/100*'20.4'!$D$17/100*'20.4'!$E$17/100*'20.4'!$F$17/100*'20.4'!$G$17/100+$V12/O12*('20.4'!$I$17+100)/200*'20.4'!$C$17/100*'20.4'!$D$17/100*'20.4'!$E$17/100*'20.4'!$F$17/100*'20.4'!$G$17/100*'20.4'!$H$17/100+$W12/O12*('20.4'!$J$17+100)/200*'20.4'!$C$17/100*'20.4'!$D$17/100*'20.4'!$E$17/100*'20.4'!$F$17/100*'20.4'!$G$17/100*'20.4'!$H$17/100*'20.4'!$I$17/100+$X12/O12*('20.4'!$K$17+100)/200*'20.4'!$C$17/100*'20.4'!$D$17/100*'20.4'!$E$17/100*'20.4'!$F$17/100*'20.4'!$G$17/100*'20.4'!$H$17/100*'20.4'!$I$17/100*'20.4'!$J$17/100+$Y12/O12*('20.4'!$L$17+100)/200*'20.4'!$C$17/100*'20.4'!$D$17/100*'20.4'!$E$17/100*'20.4'!$F$17/100*'20.4'!$G$17/100*'20.4'!$H$17/100*'20.4'!$I$17/100*'20.4'!$J$17/100*'20.4'!$K$17/100+$Z12/O12*('20.4'!$M$17+100)/200*'20.4'!$C$17/100*'20.4'!$D$17/100*'20.4'!$E$17/100*'20.4'!$F$17/100*'20.4'!$G$17/100*'20.4'!$H$17/100*'20.4'!$I$17/100*'20.4'!$J$17/100*'20.4'!$K$17/100*'20.4'!$L$17/100+$AA12/O12*('20.4'!$N$17+100)/200*'20.4'!$C$17/100*'20.4'!$D$17/100*'20.4'!$E$17/100*'20.4'!$F$17/100*'20.4'!$G$17/100*'20.4'!$H$17/100*'20.4'!$I$17/100*'20.4'!$J$17/100*'20.4'!$K$17/100*'20.4'!$L$17/100*'20.4'!$M$17/100),G12)</f>
        <v>5.7277192759046205</v>
      </c>
      <c r="I12" s="54">
        <v>0</v>
      </c>
      <c r="J12" s="54">
        <f t="shared" ref="J12" si="14">H12+I12</f>
        <v>5.7277192759046205</v>
      </c>
      <c r="K12" s="54">
        <f t="shared" si="2"/>
        <v>4.8686372770198707</v>
      </c>
      <c r="L12" s="54">
        <f t="shared" ref="L12" si="15">J12-K12</f>
        <v>0.85908199888474979</v>
      </c>
      <c r="M12" s="54">
        <v>0</v>
      </c>
      <c r="N12" s="54">
        <f t="shared" ref="N12" si="16">G12-M12</f>
        <v>3.6195275999999996</v>
      </c>
      <c r="O12" s="54">
        <f t="shared" ref="O12" si="17">K12</f>
        <v>4.8686372770198707</v>
      </c>
      <c r="P12" s="83">
        <v>0</v>
      </c>
      <c r="Q12" s="83">
        <v>0</v>
      </c>
      <c r="R12" s="83">
        <v>0</v>
      </c>
      <c r="S12" s="83">
        <v>0</v>
      </c>
      <c r="T12" s="83">
        <v>0</v>
      </c>
      <c r="U12" s="83">
        <v>0</v>
      </c>
      <c r="V12" s="83">
        <v>1.9145521222050284</v>
      </c>
      <c r="W12" s="83">
        <v>2.9540851548148424</v>
      </c>
      <c r="X12" s="83">
        <v>0</v>
      </c>
      <c r="Y12" s="83">
        <v>0</v>
      </c>
      <c r="Z12" s="83">
        <v>0</v>
      </c>
      <c r="AA12" s="83">
        <v>0</v>
      </c>
      <c r="AB12" s="83">
        <v>0</v>
      </c>
    </row>
    <row r="13" spans="1:44" s="55" customFormat="1" ht="111" customHeight="1" x14ac:dyDescent="0.25">
      <c r="A13" s="50" t="s">
        <v>395</v>
      </c>
      <c r="B13" s="50" t="s">
        <v>401</v>
      </c>
      <c r="C13" s="50" t="s">
        <v>402</v>
      </c>
      <c r="D13" s="79">
        <v>2024</v>
      </c>
      <c r="E13" s="79">
        <v>2025</v>
      </c>
      <c r="F13" s="80">
        <f>SUMIFS('20.1'!T:T,'20.1'!C:C,C13,'20.1'!D:D,"Итого объем финансовых потребностей по инвестиционному проекту, тыс. рублей")/1000</f>
        <v>5.6042185</v>
      </c>
      <c r="G13" s="81">
        <f t="shared" si="0"/>
        <v>6.7250622</v>
      </c>
      <c r="H13" s="82">
        <f>IFERROR(M13+N13*($P13/O13*(100+'20.4'!$C$17)/200+$Q13/O13*(100+'20.4'!$D$17)/200*'20.4'!$C$17/100+R13/O13*(100+'20.4'!$E$17)/200*'20.4'!$C$17/100*'20.4'!$D$17/100+$S13/O13*(100+'20.4'!$F$17)/200*'20.4'!$C$17/100*'20.4'!$D$17/100*'20.4'!$E$17/100+T13/O13*(100+'20.4'!$G$17)/200*'20.4'!$C$17/100*'20.4'!$D$17/100*'20.4'!$E$17/100*'20.4'!$F$17/100+U13/O13*(100+'20.4'!$H$17)/200*'20.4'!$C$17/100*'20.4'!$D$17/100*'20.4'!$E$17/100*'20.4'!$F$17/100*'20.4'!$G$17/100+$V13/O13*('20.4'!$I$17+100)/200*'20.4'!$C$17/100*'20.4'!$D$17/100*'20.4'!$E$17/100*'20.4'!$F$17/100*'20.4'!$G$17/100*'20.4'!$H$17/100+$W13/O13*('20.4'!$J$17+100)/200*'20.4'!$C$17/100*'20.4'!$D$17/100*'20.4'!$E$17/100*'20.4'!$F$17/100*'20.4'!$G$17/100*'20.4'!$H$17/100*'20.4'!$I$17/100+$X13/O13*('20.4'!$K$17+100)/200*'20.4'!$C$17/100*'20.4'!$D$17/100*'20.4'!$E$17/100*'20.4'!$F$17/100*'20.4'!$G$17/100*'20.4'!$H$17/100*'20.4'!$I$17/100*'20.4'!$J$17/100+$Y13/O13*('20.4'!$L$17+100)/200*'20.4'!$C$17/100*'20.4'!$D$17/100*'20.4'!$E$17/100*'20.4'!$F$17/100*'20.4'!$G$17/100*'20.4'!$H$17/100*'20.4'!$I$17/100*'20.4'!$J$17/100*'20.4'!$K$17/100+$Z13/O13*('20.4'!$M$17+100)/200*'20.4'!$C$17/100*'20.4'!$D$17/100*'20.4'!$E$17/100*'20.4'!$F$17/100*'20.4'!$G$17/100*'20.4'!$H$17/100*'20.4'!$I$17/100*'20.4'!$J$17/100*'20.4'!$K$17/100*'20.4'!$L$17/100+$AA13/O13*('20.4'!$N$17+100)/200*'20.4'!$C$17/100*'20.4'!$D$17/100*'20.4'!$E$17/100*'20.4'!$F$17/100*'20.4'!$G$17/100*'20.4'!$H$17/100*'20.4'!$I$17/100*'20.4'!$J$17/100*'20.4'!$K$17/100*'20.4'!$L$17/100*'20.4'!$M$17/100),G13)</f>
        <v>10.645338670550164</v>
      </c>
      <c r="I13" s="54">
        <v>0</v>
      </c>
      <c r="J13" s="54">
        <f t="shared" ref="J13" si="18">H13+I13</f>
        <v>10.645338670550164</v>
      </c>
      <c r="K13" s="54">
        <f t="shared" si="2"/>
        <v>6.8004439438270081</v>
      </c>
      <c r="L13" s="54">
        <f t="shared" ref="L13" si="19">J13-K13</f>
        <v>3.8448947267231555</v>
      </c>
      <c r="M13" s="54">
        <v>0</v>
      </c>
      <c r="N13" s="54">
        <f t="shared" ref="N13" si="20">G13-M13</f>
        <v>6.7250622</v>
      </c>
      <c r="O13" s="54">
        <f t="shared" ref="O13" si="21">K13</f>
        <v>6.8004439438270081</v>
      </c>
      <c r="P13" s="83">
        <v>0</v>
      </c>
      <c r="Q13" s="83">
        <v>0</v>
      </c>
      <c r="R13" s="83">
        <v>0</v>
      </c>
      <c r="S13" s="83">
        <v>0</v>
      </c>
      <c r="T13" s="83">
        <v>0</v>
      </c>
      <c r="U13" s="83">
        <v>0</v>
      </c>
      <c r="V13" s="54">
        <v>2.6284977615716167</v>
      </c>
      <c r="W13" s="83">
        <v>4.1719461822553914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</row>
    <row r="14" spans="1:44" s="55" customFormat="1" ht="111" customHeight="1" x14ac:dyDescent="0.25">
      <c r="A14" s="50" t="s">
        <v>395</v>
      </c>
      <c r="B14" s="50" t="s">
        <v>396</v>
      </c>
      <c r="C14" s="50" t="s">
        <v>397</v>
      </c>
      <c r="D14" s="79">
        <v>2024</v>
      </c>
      <c r="E14" s="79">
        <v>2025</v>
      </c>
      <c r="F14" s="80">
        <f>SUMIFS('20.1'!T:T,'20.1'!C:C,C14,'20.1'!D:D,"Итого объем финансовых потребностей по инвестиционному проекту, тыс. рублей")/1000</f>
        <v>5.6042185</v>
      </c>
      <c r="G14" s="81">
        <f t="shared" si="0"/>
        <v>6.7250622</v>
      </c>
      <c r="H14" s="82">
        <f>IFERROR(M14+N14*($P14/O14*(100+'20.4'!$C$17)/200+$Q14/O14*(100+'20.4'!$D$17)/200*'20.4'!$C$17/100+R14/O14*(100+'20.4'!$E$17)/200*'20.4'!$C$17/100*'20.4'!$D$17/100+$S14/O14*(100+'20.4'!$F$17)/200*'20.4'!$C$17/100*'20.4'!$D$17/100*'20.4'!$E$17/100+T14/O14*(100+'20.4'!$G$17)/200*'20.4'!$C$17/100*'20.4'!$D$17/100*'20.4'!$E$17/100*'20.4'!$F$17/100+U14/O14*(100+'20.4'!$H$17)/200*'20.4'!$C$17/100*'20.4'!$D$17/100*'20.4'!$E$17/100*'20.4'!$F$17/100*'20.4'!$G$17/100+$V14/O14*('20.4'!$I$17+100)/200*'20.4'!$C$17/100*'20.4'!$D$17/100*'20.4'!$E$17/100*'20.4'!$F$17/100*'20.4'!$G$17/100*'20.4'!$H$17/100+$W14/O14*('20.4'!$J$17+100)/200*'20.4'!$C$17/100*'20.4'!$D$17/100*'20.4'!$E$17/100*'20.4'!$F$17/100*'20.4'!$G$17/100*'20.4'!$H$17/100*'20.4'!$I$17/100+$X14/O14*('20.4'!$K$17+100)/200*'20.4'!$C$17/100*'20.4'!$D$17/100*'20.4'!$E$17/100*'20.4'!$F$17/100*'20.4'!$G$17/100*'20.4'!$H$17/100*'20.4'!$I$17/100*'20.4'!$J$17/100+$Y14/O14*('20.4'!$L$17+100)/200*'20.4'!$C$17/100*'20.4'!$D$17/100*'20.4'!$E$17/100*'20.4'!$F$17/100*'20.4'!$G$17/100*'20.4'!$H$17/100*'20.4'!$I$17/100*'20.4'!$J$17/100*'20.4'!$K$17/100+$Z14/O14*('20.4'!$M$17+100)/200*'20.4'!$C$17/100*'20.4'!$D$17/100*'20.4'!$E$17/100*'20.4'!$F$17/100*'20.4'!$G$17/100*'20.4'!$H$17/100*'20.4'!$I$17/100*'20.4'!$J$17/100*'20.4'!$K$17/100*'20.4'!$L$17/100+$AA14/O14*('20.4'!$N$17+100)/200*'20.4'!$C$17/100*'20.4'!$D$17/100*'20.4'!$E$17/100*'20.4'!$F$17/100*'20.4'!$G$17/100*'20.4'!$H$17/100*'20.4'!$I$17/100*'20.4'!$J$17/100*'20.4'!$K$17/100*'20.4'!$L$17/100*'20.4'!$M$17/100),G14)</f>
        <v>10.618106237197875</v>
      </c>
      <c r="I14" s="54">
        <v>0</v>
      </c>
      <c r="J14" s="54">
        <f t="shared" ref="J14" si="22">H14+I14</f>
        <v>10.618106237197875</v>
      </c>
      <c r="K14" s="54">
        <f t="shared" si="2"/>
        <v>6.8882944938270079</v>
      </c>
      <c r="L14" s="54">
        <f t="shared" ref="L14" si="23">J14-K14</f>
        <v>3.7298117433708669</v>
      </c>
      <c r="M14" s="54">
        <v>0</v>
      </c>
      <c r="N14" s="54">
        <f t="shared" ref="N14" si="24">G14-M14</f>
        <v>6.7250622</v>
      </c>
      <c r="O14" s="54">
        <f t="shared" ref="O14" si="25">K14</f>
        <v>6.8882944938270079</v>
      </c>
      <c r="P14" s="83">
        <v>0</v>
      </c>
      <c r="Q14" s="83">
        <v>0</v>
      </c>
      <c r="R14" s="83">
        <v>0</v>
      </c>
      <c r="S14" s="83">
        <v>8.7850549999999972E-2</v>
      </c>
      <c r="T14" s="83">
        <v>0</v>
      </c>
      <c r="U14" s="83">
        <v>0</v>
      </c>
      <c r="V14" s="54">
        <v>2.6284977615716167</v>
      </c>
      <c r="W14" s="83">
        <v>4.1719461822553914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</row>
    <row r="15" spans="1:44" s="55" customFormat="1" ht="89.25" customHeight="1" x14ac:dyDescent="0.25">
      <c r="A15" s="50" t="s">
        <v>303</v>
      </c>
      <c r="B15" s="50" t="s">
        <v>388</v>
      </c>
      <c r="C15" s="50" t="s">
        <v>389</v>
      </c>
      <c r="D15" s="53">
        <v>2027</v>
      </c>
      <c r="E15" s="53">
        <v>2028</v>
      </c>
      <c r="F15" s="80">
        <f>SUMIFS('20.1'!T:T,'20.1'!C:C,C15,'20.1'!D:D,"Итого объем финансовых потребностей по инвестиционному проекту, тыс. рублей")/1000</f>
        <v>46.76291818</v>
      </c>
      <c r="G15" s="81">
        <f t="shared" si="0"/>
        <v>56.115501815999998</v>
      </c>
      <c r="H15" s="82">
        <f>IFERROR(M15+N15*($P15/O15*(100+'20.4'!$C$17)/200+$Q15/O15*(100+'20.4'!$D$17)/200*'20.4'!$C$17/100+R15/O15*(100+'20.4'!$E$17)/200*'20.4'!$C$17/100*'20.4'!$D$17/100+$S15/O15*(100+'20.4'!$F$17)/200*'20.4'!$C$17/100*'20.4'!$D$17/100*'20.4'!$E$17/100+T15/O15*(100+'20.4'!$G$17)/200*'20.4'!$C$17/100*'20.4'!$D$17/100*'20.4'!$E$17/100*'20.4'!$F$17/100+U15/O15*(100+'20.4'!$H$17)/200*'20.4'!$C$17/100*'20.4'!$D$17/100*'20.4'!$E$17/100*'20.4'!$F$17/100*'20.4'!$G$17/100+$V15/O15*('20.4'!$I$17+100)/200*'20.4'!$C$17/100*'20.4'!$D$17/100*'20.4'!$E$17/100*'20.4'!$F$17/100*'20.4'!$G$17/100*'20.4'!$H$17/100+$W15/O15*('20.4'!$J$17+100)/200*'20.4'!$C$17/100*'20.4'!$D$17/100*'20.4'!$E$17/100*'20.4'!$F$17/100*'20.4'!$G$17/100*'20.4'!$H$17/100*'20.4'!$I$17/100+$X15/O15*('20.4'!$K$17+100)/200*'20.4'!$C$17/100*'20.4'!$D$17/100*'20.4'!$E$17/100*'20.4'!$F$17/100*'20.4'!$G$17/100*'20.4'!$H$17/100*'20.4'!$I$17/100*'20.4'!$J$17/100+$Y15/O15*('20.4'!$L$17+100)/200*'20.4'!$C$17/100*'20.4'!$D$17/100*'20.4'!$E$17/100*'20.4'!$F$17/100*'20.4'!$G$17/100*'20.4'!$H$17/100*'20.4'!$I$17/100*'20.4'!$J$17/100*'20.4'!$K$17/100+$Z15/O15*('20.4'!$M$17+100)/200*'20.4'!$C$17/100*'20.4'!$D$17/100*'20.4'!$E$17/100*'20.4'!$F$17/100*'20.4'!$G$17/100*'20.4'!$H$17/100*'20.4'!$I$17/100*'20.4'!$J$17/100*'20.4'!$K$17/100*'20.4'!$L$17/100+$AA15/O15*('20.4'!$N$17+100)/200*'20.4'!$C$17/100*'20.4'!$D$17/100*'20.4'!$E$17/100*'20.4'!$F$17/100*'20.4'!$G$17/100*'20.4'!$H$17/100*'20.4'!$I$17/100*'20.4'!$J$17/100*'20.4'!$K$17/100*'20.4'!$L$17/100*'20.4'!$M$17/100),G15)</f>
        <v>101.22231987414968</v>
      </c>
      <c r="I15" s="54">
        <v>0</v>
      </c>
      <c r="J15" s="54">
        <f t="shared" ref="J15" si="26">H15+I15</f>
        <v>101.22231987414968</v>
      </c>
      <c r="K15" s="54">
        <f t="shared" ref="K15" si="27">P15+Q15+R15+S15+T15+U15+V15+W15+X15+Y15+Z15+AA15</f>
        <v>65.014239733859398</v>
      </c>
      <c r="L15" s="54">
        <f t="shared" ref="L15" si="28">J15-K15</f>
        <v>36.208080140290278</v>
      </c>
      <c r="M15" s="54">
        <v>0</v>
      </c>
      <c r="N15" s="54">
        <f t="shared" ref="N15" si="29">G15-M15</f>
        <v>56.115501815999998</v>
      </c>
      <c r="O15" s="54">
        <f t="shared" ref="O15" si="30">K15</f>
        <v>65.014239733859398</v>
      </c>
      <c r="P15" s="83">
        <v>0</v>
      </c>
      <c r="Q15" s="83">
        <v>0</v>
      </c>
      <c r="R15" s="83">
        <v>0</v>
      </c>
      <c r="S15" s="83">
        <v>0</v>
      </c>
      <c r="T15" s="83">
        <v>0</v>
      </c>
      <c r="U15" s="83">
        <v>0</v>
      </c>
      <c r="V15" s="83">
        <v>0</v>
      </c>
      <c r="W15" s="83">
        <v>0</v>
      </c>
      <c r="X15" s="83">
        <v>0</v>
      </c>
      <c r="Y15" s="83">
        <v>31.8631816765437</v>
      </c>
      <c r="Z15" s="83">
        <v>33.151058057315694</v>
      </c>
      <c r="AA15" s="83">
        <v>0</v>
      </c>
      <c r="AB15" s="83">
        <v>0</v>
      </c>
    </row>
    <row r="16" spans="1:44" s="55" customFormat="1" ht="141" customHeight="1" x14ac:dyDescent="0.25">
      <c r="A16" s="50" t="s">
        <v>253</v>
      </c>
      <c r="B16" s="50" t="s">
        <v>371</v>
      </c>
      <c r="C16" s="50" t="s">
        <v>372</v>
      </c>
      <c r="D16" s="53">
        <v>2026</v>
      </c>
      <c r="E16" s="53">
        <v>2027</v>
      </c>
      <c r="F16" s="80">
        <f>SUMIFS('20.1'!T:T,'20.1'!C:C,C16,'20.1'!D:D,"Итого объем финансовых потребностей по инвестиционному проекту, тыс. рублей")/1000</f>
        <v>29.590423443199999</v>
      </c>
      <c r="G16" s="81">
        <f t="shared" si="0"/>
        <v>35.508508131839996</v>
      </c>
      <c r="H16" s="82">
        <f>IFERROR(M16+N16*($P16/O16*(100+'20.4'!$C$17)/200+$Q16/O16*(100+'20.4'!$D$17)/200*'20.4'!$C$17/100+R16/O16*(100+'20.4'!$E$17)/200*'20.4'!$C$17/100*'20.4'!$D$17/100+$S16/O16*(100+'20.4'!$F$17)/200*'20.4'!$C$17/100*'20.4'!$D$17/100*'20.4'!$E$17/100+T16/O16*(100+'20.4'!$G$17)/200*'20.4'!$C$17/100*'20.4'!$D$17/100*'20.4'!$E$17/100*'20.4'!$F$17/100+U16/O16*(100+'20.4'!$H$17)/200*'20.4'!$C$17/100*'20.4'!$D$17/100*'20.4'!$E$17/100*'20.4'!$F$17/100*'20.4'!$G$17/100+$V16/O16*('20.4'!$I$17+100)/200*'20.4'!$C$17/100*'20.4'!$D$17/100*'20.4'!$E$17/100*'20.4'!$F$17/100*'20.4'!$G$17/100*'20.4'!$H$17/100+$W16/O16*('20.4'!$J$17+100)/200*'20.4'!$C$17/100*'20.4'!$D$17/100*'20.4'!$E$17/100*'20.4'!$F$17/100*'20.4'!$G$17/100*'20.4'!$H$17/100*'20.4'!$I$17/100+$X16/O16*('20.4'!$K$17+100)/200*'20.4'!$C$17/100*'20.4'!$D$17/100*'20.4'!$E$17/100*'20.4'!$F$17/100*'20.4'!$G$17/100*'20.4'!$H$17/100*'20.4'!$I$17/100*'20.4'!$J$17/100+$Y16/O16*('20.4'!$L$17+100)/200*'20.4'!$C$17/100*'20.4'!$D$17/100*'20.4'!$E$17/100*'20.4'!$F$17/100*'20.4'!$G$17/100*'20.4'!$H$17/100*'20.4'!$I$17/100*'20.4'!$J$17/100*'20.4'!$K$17/100+$Z16/O16*('20.4'!$M$17+100)/200*'20.4'!$C$17/100*'20.4'!$D$17/100*'20.4'!$E$17/100*'20.4'!$F$17/100*'20.4'!$G$17/100*'20.4'!$H$17/100*'20.4'!$I$17/100*'20.4'!$J$17/100*'20.4'!$K$17/100*'20.4'!$L$17/100+$AA16/O16*('20.4'!$N$17+100)/200*'20.4'!$C$17/100*'20.4'!$D$17/100*'20.4'!$E$17/100*'20.4'!$F$17/100*'20.4'!$G$17/100*'20.4'!$H$17/100*'20.4'!$I$17/100*'20.4'!$J$17/100*'20.4'!$K$17/100*'20.4'!$L$17/100*'20.4'!$M$17/100),G16)</f>
        <v>61.527833983258482</v>
      </c>
      <c r="I16" s="54">
        <v>0</v>
      </c>
      <c r="J16" s="54">
        <f t="shared" ref="J16" si="31">H16+I16</f>
        <v>61.527833983258482</v>
      </c>
      <c r="K16" s="54">
        <f t="shared" ref="K16" si="32">P16+Q16+R16+S16+T16+U16+V16+W16+X16+Y16+Z16+AA16</f>
        <v>42.764134579999997</v>
      </c>
      <c r="L16" s="54">
        <f t="shared" ref="L16" si="33">J16-K16</f>
        <v>18.763699403258485</v>
      </c>
      <c r="M16" s="54">
        <v>0</v>
      </c>
      <c r="N16" s="54">
        <f t="shared" ref="N16" si="34">G16-M16</f>
        <v>35.508508131839996</v>
      </c>
      <c r="O16" s="54">
        <f t="shared" ref="O16" si="35">K16</f>
        <v>42.764134579999997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16.396287547818766</v>
      </c>
      <c r="Y16" s="83">
        <v>26.367847032181231</v>
      </c>
      <c r="Z16" s="83">
        <v>0</v>
      </c>
      <c r="AA16" s="83">
        <v>0</v>
      </c>
      <c r="AB16" s="83">
        <v>0</v>
      </c>
    </row>
    <row r="17" spans="1:28" s="55" customFormat="1" ht="150" customHeight="1" x14ac:dyDescent="0.25">
      <c r="A17" s="50" t="s">
        <v>253</v>
      </c>
      <c r="B17" s="50" t="s">
        <v>360</v>
      </c>
      <c r="C17" s="50" t="s">
        <v>361</v>
      </c>
      <c r="D17" s="53">
        <v>2024</v>
      </c>
      <c r="E17" s="53">
        <v>2026</v>
      </c>
      <c r="F17" s="80">
        <f>SUMIFS('20.1'!T:T,'20.1'!C:C,C17,'20.1'!D:D,"Итого объем финансовых потребностей по инвестиционному проекту, тыс. рублей")/1000</f>
        <v>81.109247474</v>
      </c>
      <c r="G17" s="81">
        <f t="shared" si="0"/>
        <v>97.331096968799997</v>
      </c>
      <c r="H17" s="82">
        <f>IFERROR(M17+N17*($P17/O17*(100+'20.4'!$C$17)/200+$Q17/O17*(100+'20.4'!$D$17)/200*'20.4'!$C$17/100+R17/O17*(100+'20.4'!$E$17)/200*'20.4'!$C$17/100*'20.4'!$D$17/100+$S17/O17*(100+'20.4'!$F$17)/200*'20.4'!$C$17/100*'20.4'!$D$17/100*'20.4'!$E$17/100+T17/O17*(100+'20.4'!$G$17)/200*'20.4'!$C$17/100*'20.4'!$D$17/100*'20.4'!$E$17/100*'20.4'!$F$17/100+U17/O17*(100+'20.4'!$H$17)/200*'20.4'!$C$17/100*'20.4'!$D$17/100*'20.4'!$E$17/100*'20.4'!$F$17/100*'20.4'!$G$17/100+$V17/O17*('20.4'!$I$17+100)/200*'20.4'!$C$17/100*'20.4'!$D$17/100*'20.4'!$E$17/100*'20.4'!$F$17/100*'20.4'!$G$17/100*'20.4'!$H$17/100+$W17/O17*('20.4'!$J$17+100)/200*'20.4'!$C$17/100*'20.4'!$D$17/100*'20.4'!$E$17/100*'20.4'!$F$17/100*'20.4'!$G$17/100*'20.4'!$H$17/100*'20.4'!$I$17/100+$X17/O17*('20.4'!$K$17+100)/200*'20.4'!$C$17/100*'20.4'!$D$17/100*'20.4'!$E$17/100*'20.4'!$F$17/100*'20.4'!$G$17/100*'20.4'!$H$17/100*'20.4'!$I$17/100*'20.4'!$J$17/100+$Y17/O17*('20.4'!$L$17+100)/200*'20.4'!$C$17/100*'20.4'!$D$17/100*'20.4'!$E$17/100*'20.4'!$F$17/100*'20.4'!$G$17/100*'20.4'!$H$17/100*'20.4'!$I$17/100*'20.4'!$J$17/100*'20.4'!$K$17/100+$Z17/O17*('20.4'!$M$17+100)/200*'20.4'!$C$17/100*'20.4'!$D$17/100*'20.4'!$E$17/100*'20.4'!$F$17/100*'20.4'!$G$17/100*'20.4'!$H$17/100*'20.4'!$I$17/100*'20.4'!$J$17/100*'20.4'!$K$17/100*'20.4'!$L$17/100+$AA17/O17*('20.4'!$N$17+100)/200*'20.4'!$C$17/100*'20.4'!$D$17/100*'20.4'!$E$17/100*'20.4'!$F$17/100*'20.4'!$G$17/100*'20.4'!$H$17/100*'20.4'!$I$17/100*'20.4'!$J$17/100*'20.4'!$K$17/100*'20.4'!$L$17/100*'20.4'!$M$17/100),G17)</f>
        <v>158.72397174987228</v>
      </c>
      <c r="I17" s="54">
        <v>0</v>
      </c>
      <c r="J17" s="54">
        <f t="shared" ref="J17" si="36">H17+I17</f>
        <v>158.72397174987228</v>
      </c>
      <c r="K17" s="54">
        <f t="shared" ref="K17" si="37">P17+Q17+R17+S17+T17+U17+V17+W17+X17+Y17+Z17+AA17</f>
        <v>53.224419599999997</v>
      </c>
      <c r="L17" s="54">
        <f t="shared" ref="L17" si="38">J17-K17</f>
        <v>105.49955214987227</v>
      </c>
      <c r="M17" s="54">
        <v>0</v>
      </c>
      <c r="N17" s="54">
        <f t="shared" ref="N17" si="39">G17-M17</f>
        <v>97.331096968799997</v>
      </c>
      <c r="O17" s="54">
        <f t="shared" ref="O17" si="40">K17</f>
        <v>53.224419599999997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14.021419599999994</v>
      </c>
      <c r="W17" s="83">
        <v>11.239052897000001</v>
      </c>
      <c r="X17" s="83">
        <v>27.963947103000002</v>
      </c>
      <c r="Y17" s="83">
        <v>0</v>
      </c>
      <c r="Z17" s="83">
        <v>0</v>
      </c>
      <c r="AA17" s="83">
        <v>0</v>
      </c>
      <c r="AB17" s="83">
        <v>0</v>
      </c>
    </row>
    <row r="18" spans="1:28" s="55" customFormat="1" ht="118.5" customHeight="1" x14ac:dyDescent="0.25">
      <c r="A18" s="50" t="s">
        <v>253</v>
      </c>
      <c r="B18" s="50" t="s">
        <v>353</v>
      </c>
      <c r="C18" s="50" t="s">
        <v>354</v>
      </c>
      <c r="D18" s="53">
        <v>2027</v>
      </c>
      <c r="E18" s="53">
        <v>2027</v>
      </c>
      <c r="F18" s="80">
        <f>SUMIFS('20.1'!T:T,'20.1'!C:C,C18,'20.1'!D:D,"Итого объем финансовых потребностей по инвестиционному проекту, тыс. рублей")/1000</f>
        <v>0.34364542599999998</v>
      </c>
      <c r="G18" s="81">
        <f t="shared" si="0"/>
        <v>0.41237451119999996</v>
      </c>
      <c r="H18" s="82">
        <f>IFERROR(M18+N18*($P18/O18*(100+'20.4'!$C$17)/200+$Q18/O18*(100+'20.4'!$D$17)/200*'20.4'!$C$17/100+R18/O18*(100+'20.4'!$E$17)/200*'20.4'!$C$17/100*'20.4'!$D$17/100+$S18/O18*(100+'20.4'!$F$17)/200*'20.4'!$C$17/100*'20.4'!$D$17/100*'20.4'!$E$17/100+T18/O18*(100+'20.4'!$G$17)/200*'20.4'!$C$17/100*'20.4'!$D$17/100*'20.4'!$E$17/100*'20.4'!$F$17/100+U18/O18*(100+'20.4'!$H$17)/200*'20.4'!$C$17/100*'20.4'!$D$17/100*'20.4'!$E$17/100*'20.4'!$F$17/100*'20.4'!$G$17/100+$V18/O18*('20.4'!$I$17+100)/200*'20.4'!$C$17/100*'20.4'!$D$17/100*'20.4'!$E$17/100*'20.4'!$F$17/100*'20.4'!$G$17/100*'20.4'!$H$17/100+$W18/O18*('20.4'!$J$17+100)/200*'20.4'!$C$17/100*'20.4'!$D$17/100*'20.4'!$E$17/100*'20.4'!$F$17/100*'20.4'!$G$17/100*'20.4'!$H$17/100*'20.4'!$I$17/100+$X18/O18*('20.4'!$K$17+100)/200*'20.4'!$C$17/100*'20.4'!$D$17/100*'20.4'!$E$17/100*'20.4'!$F$17/100*'20.4'!$G$17/100*'20.4'!$H$17/100*'20.4'!$I$17/100*'20.4'!$J$17/100+$Y18/O18*('20.4'!$L$17+100)/200*'20.4'!$C$17/100*'20.4'!$D$17/100*'20.4'!$E$17/100*'20.4'!$F$17/100*'20.4'!$G$17/100*'20.4'!$H$17/100*'20.4'!$I$17/100*'20.4'!$J$17/100*'20.4'!$K$17/100+$Z18/O18*('20.4'!$M$17+100)/200*'20.4'!$C$17/100*'20.4'!$D$17/100*'20.4'!$E$17/100*'20.4'!$F$17/100*'20.4'!$G$17/100*'20.4'!$H$17/100*'20.4'!$I$17/100*'20.4'!$J$17/100*'20.4'!$K$17/100*'20.4'!$L$17/100+$AA18/O18*('20.4'!$N$17+100)/200*'20.4'!$C$17/100*'20.4'!$D$17/100*'20.4'!$E$17/100*'20.4'!$F$17/100*'20.4'!$G$17/100*'20.4'!$H$17/100*'20.4'!$I$17/100*'20.4'!$J$17/100*'20.4'!$K$17/100*'20.4'!$L$17/100*'20.4'!$M$17/100),G18)</f>
        <v>0.72680220846298615</v>
      </c>
      <c r="I18" s="54">
        <v>0</v>
      </c>
      <c r="J18" s="54">
        <f t="shared" ref="J18" si="41">H18+I18</f>
        <v>0.72680220846298615</v>
      </c>
      <c r="K18" s="54">
        <f t="shared" ref="K18" si="42">P18+Q18+R18+S18+T18+U18+V18+W18+X18+Y18+Z18+AA18</f>
        <v>0.47756842999999999</v>
      </c>
      <c r="L18" s="54">
        <f t="shared" ref="L18" si="43">J18-K18</f>
        <v>0.24923377846298617</v>
      </c>
      <c r="M18" s="54">
        <v>0</v>
      </c>
      <c r="N18" s="54">
        <f t="shared" ref="N18" si="44">G18-M18</f>
        <v>0.41237451119999996</v>
      </c>
      <c r="O18" s="54">
        <f t="shared" ref="O18" si="45">K18</f>
        <v>0.47756842999999999</v>
      </c>
      <c r="P18" s="83">
        <v>0</v>
      </c>
      <c r="Q18" s="83">
        <v>0</v>
      </c>
      <c r="R18" s="83">
        <v>0</v>
      </c>
      <c r="S18" s="83">
        <v>0</v>
      </c>
      <c r="T18" s="83">
        <v>0</v>
      </c>
      <c r="U18" s="83">
        <v>0</v>
      </c>
      <c r="V18" s="83">
        <v>0</v>
      </c>
      <c r="W18" s="83">
        <v>0</v>
      </c>
      <c r="X18" s="83">
        <v>0</v>
      </c>
      <c r="Y18" s="83">
        <v>0.47756842999999999</v>
      </c>
      <c r="Z18" s="83">
        <v>0</v>
      </c>
      <c r="AA18" s="83">
        <v>0</v>
      </c>
      <c r="AB18" s="83">
        <v>0</v>
      </c>
    </row>
    <row r="19" spans="1:28" s="55" customFormat="1" ht="143.25" customHeight="1" x14ac:dyDescent="0.25">
      <c r="A19" s="50" t="s">
        <v>253</v>
      </c>
      <c r="B19" s="50" t="s">
        <v>345</v>
      </c>
      <c r="C19" s="50" t="s">
        <v>346</v>
      </c>
      <c r="D19" s="53">
        <v>2027</v>
      </c>
      <c r="E19" s="53">
        <v>2027</v>
      </c>
      <c r="F19" s="80">
        <f>SUMIFS('20.1'!T:T,'20.1'!C:C,C19,'20.1'!D:D,"Итого объем финансовых потребностей по инвестиционному проекту, тыс. рублей")/1000</f>
        <v>0.74062036399999998</v>
      </c>
      <c r="G19" s="81">
        <f t="shared" si="0"/>
        <v>0.88874443679999993</v>
      </c>
      <c r="H19" s="82">
        <f>IFERROR(M19+N19*($P19/O19*(100+'20.4'!$C$17)/200+$Q19/O19*(100+'20.4'!$D$17)/200*'20.4'!$C$17/100+R19/O19*(100+'20.4'!$E$17)/200*'20.4'!$C$17/100*'20.4'!$D$17/100+$S19/O19*(100+'20.4'!$F$17)/200*'20.4'!$C$17/100*'20.4'!$D$17/100*'20.4'!$E$17/100+T19/O19*(100+'20.4'!$G$17)/200*'20.4'!$C$17/100*'20.4'!$D$17/100*'20.4'!$E$17/100*'20.4'!$F$17/100+U19/O19*(100+'20.4'!$H$17)/200*'20.4'!$C$17/100*'20.4'!$D$17/100*'20.4'!$E$17/100*'20.4'!$F$17/100*'20.4'!$G$17/100+$V19/O19*('20.4'!$I$17+100)/200*'20.4'!$C$17/100*'20.4'!$D$17/100*'20.4'!$E$17/100*'20.4'!$F$17/100*'20.4'!$G$17/100*'20.4'!$H$17/100+$W19/O19*('20.4'!$J$17+100)/200*'20.4'!$C$17/100*'20.4'!$D$17/100*'20.4'!$E$17/100*'20.4'!$F$17/100*'20.4'!$G$17/100*'20.4'!$H$17/100*'20.4'!$I$17/100+$X19/O19*('20.4'!$K$17+100)/200*'20.4'!$C$17/100*'20.4'!$D$17/100*'20.4'!$E$17/100*'20.4'!$F$17/100*'20.4'!$G$17/100*'20.4'!$H$17/100*'20.4'!$I$17/100*'20.4'!$J$17/100+$Y19/O19*('20.4'!$L$17+100)/200*'20.4'!$C$17/100*'20.4'!$D$17/100*'20.4'!$E$17/100*'20.4'!$F$17/100*'20.4'!$G$17/100*'20.4'!$H$17/100*'20.4'!$I$17/100*'20.4'!$J$17/100*'20.4'!$K$17/100+$Z19/O19*('20.4'!$M$17+100)/200*'20.4'!$C$17/100*'20.4'!$D$17/100*'20.4'!$E$17/100*'20.4'!$F$17/100*'20.4'!$G$17/100*'20.4'!$H$17/100*'20.4'!$I$17/100*'20.4'!$J$17/100*'20.4'!$K$17/100*'20.4'!$L$17/100+$AA19/O19*('20.4'!$N$17+100)/200*'20.4'!$C$17/100*'20.4'!$D$17/100*'20.4'!$E$17/100*'20.4'!$F$17/100*'20.4'!$G$17/100*'20.4'!$H$17/100*'20.4'!$I$17/100*'20.4'!$J$17/100*'20.4'!$K$17/100*'20.4'!$L$17/100*'20.4'!$M$17/100),G19)</f>
        <v>1.5663951138632664</v>
      </c>
      <c r="I19" s="54">
        <v>0</v>
      </c>
      <c r="J19" s="54">
        <f t="shared" ref="J19" si="46">H19+I19</f>
        <v>1.5663951138632664</v>
      </c>
      <c r="K19" s="54">
        <f t="shared" ref="K19" si="47">P19+Q19+R19+S19+T19+U19+V19+W19+X19+Y19+Z19+AA19</f>
        <v>1.0295606052935</v>
      </c>
      <c r="L19" s="54">
        <f t="shared" ref="L19" si="48">J19-K19</f>
        <v>0.53683450856976633</v>
      </c>
      <c r="M19" s="54">
        <v>0</v>
      </c>
      <c r="N19" s="54">
        <f t="shared" ref="N19" si="49">G19-M19</f>
        <v>0.88874443679999993</v>
      </c>
      <c r="O19" s="54">
        <f t="shared" ref="O19" si="50">K19</f>
        <v>1.0295606052935</v>
      </c>
      <c r="P19" s="83">
        <v>0</v>
      </c>
      <c r="Q19" s="83">
        <v>0</v>
      </c>
      <c r="R19" s="83">
        <v>0</v>
      </c>
      <c r="S19" s="83">
        <v>0</v>
      </c>
      <c r="T19" s="83">
        <v>0</v>
      </c>
      <c r="U19" s="83">
        <v>0</v>
      </c>
      <c r="V19" s="83">
        <v>0</v>
      </c>
      <c r="W19" s="83">
        <v>0</v>
      </c>
      <c r="X19" s="83">
        <v>0</v>
      </c>
      <c r="Y19" s="83">
        <v>1.0295606052935</v>
      </c>
      <c r="Z19" s="83">
        <v>0</v>
      </c>
      <c r="AA19" s="83">
        <v>0</v>
      </c>
      <c r="AB19" s="83">
        <v>0</v>
      </c>
    </row>
    <row r="20" spans="1:28" s="55" customFormat="1" ht="159.75" customHeight="1" x14ac:dyDescent="0.25">
      <c r="A20" s="50" t="s">
        <v>253</v>
      </c>
      <c r="B20" s="50" t="s">
        <v>332</v>
      </c>
      <c r="C20" s="50" t="s">
        <v>333</v>
      </c>
      <c r="D20" s="53">
        <v>2027</v>
      </c>
      <c r="E20" s="53">
        <v>2027</v>
      </c>
      <c r="F20" s="80">
        <f>SUMIFS('20.1'!T:T,'20.1'!C:C,C20,'20.1'!D:D,"Итого объем финансовых потребностей по инвестиционному проекту, тыс. рублей")/1000</f>
        <v>0.46178707199999997</v>
      </c>
      <c r="G20" s="81">
        <f t="shared" si="0"/>
        <v>0.55414448639999991</v>
      </c>
      <c r="H20" s="82">
        <f>IFERROR(M20+N20*($P20/O20*(100+'20.4'!$C$17)/200+$Q20/O20*(100+'20.4'!$D$17)/200*'20.4'!$C$17/100+R20/O20*(100+'20.4'!$E$17)/200*'20.4'!$C$17/100*'20.4'!$D$17/100+$S20/O20*(100+'20.4'!$F$17)/200*'20.4'!$C$17/100*'20.4'!$D$17/100*'20.4'!$E$17/100+T20/O20*(100+'20.4'!$G$17)/200*'20.4'!$C$17/100*'20.4'!$D$17/100*'20.4'!$E$17/100*'20.4'!$F$17/100+U20/O20*(100+'20.4'!$H$17)/200*'20.4'!$C$17/100*'20.4'!$D$17/100*'20.4'!$E$17/100*'20.4'!$F$17/100*'20.4'!$G$17/100+$V20/O20*('20.4'!$I$17+100)/200*'20.4'!$C$17/100*'20.4'!$D$17/100*'20.4'!$E$17/100*'20.4'!$F$17/100*'20.4'!$G$17/100*'20.4'!$H$17/100+$W20/O20*('20.4'!$J$17+100)/200*'20.4'!$C$17/100*'20.4'!$D$17/100*'20.4'!$E$17/100*'20.4'!$F$17/100*'20.4'!$G$17/100*'20.4'!$H$17/100*'20.4'!$I$17/100+$X20/O20*('20.4'!$K$17+100)/200*'20.4'!$C$17/100*'20.4'!$D$17/100*'20.4'!$E$17/100*'20.4'!$F$17/100*'20.4'!$G$17/100*'20.4'!$H$17/100*'20.4'!$I$17/100*'20.4'!$J$17/100+$Y20/O20*('20.4'!$L$17+100)/200*'20.4'!$C$17/100*'20.4'!$D$17/100*'20.4'!$E$17/100*'20.4'!$F$17/100*'20.4'!$G$17/100*'20.4'!$H$17/100*'20.4'!$I$17/100*'20.4'!$J$17/100*'20.4'!$K$17/100+$Z20/O20*('20.4'!$M$17+100)/200*'20.4'!$C$17/100*'20.4'!$D$17/100*'20.4'!$E$17/100*'20.4'!$F$17/100*'20.4'!$G$17/100*'20.4'!$H$17/100*'20.4'!$I$17/100*'20.4'!$J$17/100*'20.4'!$K$17/100*'20.4'!$L$17/100+$AA20/O20*('20.4'!$N$17+100)/200*'20.4'!$C$17/100*'20.4'!$D$17/100*'20.4'!$E$17/100*'20.4'!$F$17/100*'20.4'!$G$17/100*'20.4'!$H$17/100*'20.4'!$I$17/100*'20.4'!$J$17/100*'20.4'!$K$17/100*'20.4'!$L$17/100*'20.4'!$M$17/100),G20)</f>
        <v>0.97666908498079641</v>
      </c>
      <c r="I20" s="54">
        <v>0</v>
      </c>
      <c r="J20" s="54">
        <f t="shared" ref="J20" si="51">H20+I20</f>
        <v>0.97666908498079641</v>
      </c>
      <c r="K20" s="54">
        <f t="shared" ref="K20" si="52">P20+Q20+R20+S20+T20+U20+V20+W20+X20+Y20+Z20+AA20</f>
        <v>0.64202014274304597</v>
      </c>
      <c r="L20" s="54">
        <f t="shared" ref="L20" si="53">J20-K20</f>
        <v>0.33464894223775044</v>
      </c>
      <c r="M20" s="54">
        <v>0</v>
      </c>
      <c r="N20" s="54">
        <f t="shared" ref="N20" si="54">G20-M20</f>
        <v>0.55414448639999991</v>
      </c>
      <c r="O20" s="54">
        <f t="shared" ref="O20" si="55">K20</f>
        <v>0.64202014274304597</v>
      </c>
      <c r="P20" s="83">
        <v>0</v>
      </c>
      <c r="Q20" s="83">
        <v>0</v>
      </c>
      <c r="R20" s="83">
        <v>0</v>
      </c>
      <c r="S20" s="83">
        <v>0</v>
      </c>
      <c r="T20" s="83">
        <v>0</v>
      </c>
      <c r="U20" s="83">
        <v>0</v>
      </c>
      <c r="V20" s="83">
        <v>0</v>
      </c>
      <c r="W20" s="83">
        <v>0</v>
      </c>
      <c r="X20" s="83">
        <v>0</v>
      </c>
      <c r="Y20" s="83">
        <v>0.64202014274304597</v>
      </c>
      <c r="Z20" s="83">
        <v>0</v>
      </c>
      <c r="AA20" s="83">
        <v>0</v>
      </c>
      <c r="AB20" s="83">
        <v>0</v>
      </c>
    </row>
    <row r="21" spans="1:28" s="55" customFormat="1" ht="104.25" customHeight="1" x14ac:dyDescent="0.25">
      <c r="A21" s="50" t="s">
        <v>253</v>
      </c>
      <c r="B21" s="50" t="s">
        <v>307</v>
      </c>
      <c r="C21" s="50" t="s">
        <v>308</v>
      </c>
      <c r="D21" s="79">
        <v>2026</v>
      </c>
      <c r="E21" s="79">
        <v>2028</v>
      </c>
      <c r="F21" s="80">
        <f>SUMIFS('20.1'!T:T,'20.1'!C:C,C21,'20.1'!D:D,"Итого объем финансовых потребностей по инвестиционному проекту, тыс. рублей")/1000</f>
        <v>47.158723970000004</v>
      </c>
      <c r="G21" s="81">
        <f t="shared" si="0"/>
        <v>56.590468764000001</v>
      </c>
      <c r="H21" s="82">
        <f>IFERROR(M21+N21*($P21/O21*(100+'20.4'!$C$17)/200+$Q21/O21*(100+'20.4'!$D$17)/200*'20.4'!$C$17/100+R21/O21*(100+'20.4'!$E$17)/200*'20.4'!$C$17/100*'20.4'!$D$17/100+$S21/O21*(100+'20.4'!$F$17)/200*'20.4'!$C$17/100*'20.4'!$D$17/100*'20.4'!$E$17/100+T21/O21*(100+'20.4'!$G$17)/200*'20.4'!$C$17/100*'20.4'!$D$17/100*'20.4'!$E$17/100*'20.4'!$F$17/100+U21/O21*(100+'20.4'!$H$17)/200*'20.4'!$C$17/100*'20.4'!$D$17/100*'20.4'!$E$17/100*'20.4'!$F$17/100*'20.4'!$G$17/100+$V21/O21*('20.4'!$I$17+100)/200*'20.4'!$C$17/100*'20.4'!$D$17/100*'20.4'!$E$17/100*'20.4'!$F$17/100*'20.4'!$G$17/100*'20.4'!$H$17/100+$W21/O21*('20.4'!$J$17+100)/200*'20.4'!$C$17/100*'20.4'!$D$17/100*'20.4'!$E$17/100*'20.4'!$F$17/100*'20.4'!$G$17/100*'20.4'!$H$17/100*'20.4'!$I$17/100+$X21/O21*('20.4'!$K$17+100)/200*'20.4'!$C$17/100*'20.4'!$D$17/100*'20.4'!$E$17/100*'20.4'!$F$17/100*'20.4'!$G$17/100*'20.4'!$H$17/100*'20.4'!$I$17/100*'20.4'!$J$17/100+$Y21/O21*('20.4'!$L$17+100)/200*'20.4'!$C$17/100*'20.4'!$D$17/100*'20.4'!$E$17/100*'20.4'!$F$17/100*'20.4'!$G$17/100*'20.4'!$H$17/100*'20.4'!$I$17/100*'20.4'!$J$17/100*'20.4'!$K$17/100+$Z21/O21*('20.4'!$M$17+100)/200*'20.4'!$C$17/100*'20.4'!$D$17/100*'20.4'!$E$17/100*'20.4'!$F$17/100*'20.4'!$G$17/100*'20.4'!$H$17/100*'20.4'!$I$17/100*'20.4'!$J$17/100*'20.4'!$K$17/100*'20.4'!$L$17/100+$AA21/O21*('20.4'!$N$17+100)/200*'20.4'!$C$17/100*'20.4'!$D$17/100*'20.4'!$E$17/100*'20.4'!$F$17/100*'20.4'!$G$17/100*'20.4'!$H$17/100*'20.4'!$I$17/100*'20.4'!$J$17/100*'20.4'!$K$17/100*'20.4'!$L$17/100*'20.4'!$M$17/100),G21)</f>
        <v>99.399566119796475</v>
      </c>
      <c r="I21" s="54">
        <v>0</v>
      </c>
      <c r="J21" s="54">
        <f t="shared" ref="J21" si="56">H21+I21</f>
        <v>99.399566119796475</v>
      </c>
      <c r="K21" s="54">
        <f t="shared" ref="K21" si="57">P21+Q21+R21+S21+T21+U21+V21+W21+X21+Y21+Z21+AA21</f>
        <v>67.566508763456596</v>
      </c>
      <c r="L21" s="54">
        <f t="shared" ref="L21" si="58">J21-K21</f>
        <v>31.833057356339879</v>
      </c>
      <c r="M21" s="54">
        <v>0</v>
      </c>
      <c r="N21" s="54">
        <f t="shared" ref="N21" si="59">G21-M21</f>
        <v>56.590468764000001</v>
      </c>
      <c r="O21" s="54">
        <f t="shared" ref="O21" si="60">K21</f>
        <v>67.566508763456596</v>
      </c>
      <c r="P21" s="83">
        <v>0</v>
      </c>
      <c r="Q21" s="83">
        <v>0</v>
      </c>
      <c r="R21" s="83">
        <v>0</v>
      </c>
      <c r="S21" s="83">
        <v>0</v>
      </c>
      <c r="T21" s="83">
        <v>0</v>
      </c>
      <c r="U21" s="83">
        <v>0</v>
      </c>
      <c r="V21" s="83">
        <v>0</v>
      </c>
      <c r="W21" s="83">
        <v>0</v>
      </c>
      <c r="X21" s="83">
        <v>22.1086520151526</v>
      </c>
      <c r="Y21" s="83">
        <v>29.329377824152036</v>
      </c>
      <c r="Z21" s="83">
        <v>16.12847892415196</v>
      </c>
      <c r="AA21" s="83">
        <v>0</v>
      </c>
      <c r="AB21" s="83">
        <v>0</v>
      </c>
    </row>
    <row r="22" spans="1:28" s="55" customFormat="1" ht="102.75" customHeight="1" x14ac:dyDescent="0.25">
      <c r="A22" s="50" t="s">
        <v>303</v>
      </c>
      <c r="B22" s="50" t="s">
        <v>304</v>
      </c>
      <c r="C22" s="50" t="s">
        <v>305</v>
      </c>
      <c r="D22" s="53">
        <v>2021</v>
      </c>
      <c r="E22" s="53">
        <v>2024</v>
      </c>
      <c r="F22" s="80">
        <f>SUMIFS('20.1'!T:T,'20.1'!C:C,C22,'20.1'!D:D,"Итого объем финансовых потребностей по инвестиционному проекту, тыс. рублей")/1000</f>
        <v>0.86660000000000004</v>
      </c>
      <c r="G22" s="81">
        <f t="shared" si="0"/>
        <v>1.03992</v>
      </c>
      <c r="H22" s="82">
        <f>IFERROR(M22+N22*($P22/O22*(100+'20.4'!$C$17)/200+$Q22/O22*(100+'20.4'!$D$17)/200*'20.4'!$C$17/100+R22/O22*(100+'20.4'!$E$17)/200*'20.4'!$C$17/100*'20.4'!$D$17/100+$S22/O22*(100+'20.4'!$F$17)/200*'20.4'!$C$17/100*'20.4'!$D$17/100*'20.4'!$E$17/100+T22/O22*(100+'20.4'!$G$17)/200*'20.4'!$C$17/100*'20.4'!$D$17/100*'20.4'!$E$17/100*'20.4'!$F$17/100+U22/O22*(100+'20.4'!$H$17)/200*'20.4'!$C$17/100*'20.4'!$D$17/100*'20.4'!$E$17/100*'20.4'!$F$17/100*'20.4'!$G$17/100+$V22/O22*('20.4'!$I$17+100)/200*'20.4'!$C$17/100*'20.4'!$D$17/100*'20.4'!$E$17/100*'20.4'!$F$17/100*'20.4'!$G$17/100*'20.4'!$H$17/100+$W22/O22*('20.4'!$J$17+100)/200*'20.4'!$C$17/100*'20.4'!$D$17/100*'20.4'!$E$17/100*'20.4'!$F$17/100*'20.4'!$G$17/100*'20.4'!$H$17/100*'20.4'!$I$17/100+$X22/O22*('20.4'!$K$17+100)/200*'20.4'!$C$17/100*'20.4'!$D$17/100*'20.4'!$E$17/100*'20.4'!$F$17/100*'20.4'!$G$17/100*'20.4'!$H$17/100*'20.4'!$I$17/100*'20.4'!$J$17/100+$Y22/O22*('20.4'!$L$17+100)/200*'20.4'!$C$17/100*'20.4'!$D$17/100*'20.4'!$E$17/100*'20.4'!$F$17/100*'20.4'!$G$17/100*'20.4'!$H$17/100*'20.4'!$I$17/100*'20.4'!$J$17/100*'20.4'!$K$17/100+$Z22/O22*('20.4'!$M$17+100)/200*'20.4'!$C$17/100*'20.4'!$D$17/100*'20.4'!$E$17/100*'20.4'!$F$17/100*'20.4'!$G$17/100*'20.4'!$H$17/100*'20.4'!$I$17/100*'20.4'!$J$17/100*'20.4'!$K$17/100*'20.4'!$L$17/100+$AA22/O22*('20.4'!$N$17+100)/200*'20.4'!$C$17/100*'20.4'!$D$17/100*'20.4'!$E$17/100*'20.4'!$F$17/100*'20.4'!$G$17/100*'20.4'!$H$17/100*'20.4'!$I$17/100*'20.4'!$J$17/100*'20.4'!$K$17/100*'20.4'!$L$17/100*'20.4'!$M$17/100),G22)</f>
        <v>1.5716557683521835</v>
      </c>
      <c r="I22" s="54">
        <v>0</v>
      </c>
      <c r="J22" s="54">
        <f t="shared" ref="J22" si="61">H22+I22</f>
        <v>1.5716557683521835</v>
      </c>
      <c r="K22" s="54">
        <f t="shared" ref="K22" si="62">P22+Q22+R22+S22+T22+U22+V22+W22+X22+Y22+Z22+AA22</f>
        <v>0.88</v>
      </c>
      <c r="L22" s="54">
        <f t="shared" ref="L22" si="63">J22-K22</f>
        <v>0.69165576835218345</v>
      </c>
      <c r="M22" s="54">
        <v>0</v>
      </c>
      <c r="N22" s="54">
        <f t="shared" ref="N22" si="64">G22-M22</f>
        <v>1.03992</v>
      </c>
      <c r="O22" s="54">
        <f t="shared" ref="O22" si="65">K22</f>
        <v>0.88</v>
      </c>
      <c r="P22" s="54">
        <v>0</v>
      </c>
      <c r="Q22" s="54">
        <v>0</v>
      </c>
      <c r="R22" s="54">
        <v>0</v>
      </c>
      <c r="S22" s="54">
        <v>8.7850549999999972E-2</v>
      </c>
      <c r="T22" s="54">
        <v>0</v>
      </c>
      <c r="U22" s="54">
        <v>0</v>
      </c>
      <c r="V22" s="54">
        <v>0.79214945000000003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</row>
    <row r="23" spans="1:28" s="55" customFormat="1" ht="159.75" customHeight="1" x14ac:dyDescent="0.25">
      <c r="A23" s="50" t="s">
        <v>253</v>
      </c>
      <c r="B23" s="50" t="s">
        <v>254</v>
      </c>
      <c r="C23" s="50" t="s">
        <v>255</v>
      </c>
      <c r="D23" s="53">
        <v>2023</v>
      </c>
      <c r="E23" s="53">
        <v>2026</v>
      </c>
      <c r="F23" s="80">
        <f>SUMIFS('20.1'!T:T,'20.1'!C:C,C23,'20.1'!D:D,"Итого объем финансовых потребностей по инвестиционному проекту, тыс. рублей")/1000</f>
        <v>404.54002539999993</v>
      </c>
      <c r="G23" s="81">
        <f t="shared" si="0"/>
        <v>485.44803047999989</v>
      </c>
      <c r="H23" s="82">
        <f>IFERROR(M23+N23*($P23/O23*(100+'20.4'!$C$17)/200+$Q23/O23*(100+'20.4'!$D$17)/200*'20.4'!$C$17/100+R23/O23*(100+'20.4'!$E$17)/200*'20.4'!$C$17/100*'20.4'!$D$17/100+$S23/O23*(100+'20.4'!$F$17)/200*'20.4'!$C$17/100*'20.4'!$D$17/100*'20.4'!$E$17/100+T23/O23*(100+'20.4'!$G$17)/200*'20.4'!$C$17/100*'20.4'!$D$17/100*'20.4'!$E$17/100*'20.4'!$F$17/100+U23/O23*(100+'20.4'!$H$17)/200*'20.4'!$C$17/100*'20.4'!$D$17/100*'20.4'!$E$17/100*'20.4'!$F$17/100*'20.4'!$G$17/100+$V23/O23*('20.4'!$I$17+100)/200*'20.4'!$C$17/100*'20.4'!$D$17/100*'20.4'!$E$17/100*'20.4'!$F$17/100*'20.4'!$G$17/100*'20.4'!$H$17/100+$W23/O23*('20.4'!$J$17+100)/200*'20.4'!$C$17/100*'20.4'!$D$17/100*'20.4'!$E$17/100*'20.4'!$F$17/100*'20.4'!$G$17/100*'20.4'!$H$17/100*'20.4'!$I$17/100+$X23/O23*('20.4'!$K$17+100)/200*'20.4'!$C$17/100*'20.4'!$D$17/100*'20.4'!$E$17/100*'20.4'!$F$17/100*'20.4'!$G$17/100*'20.4'!$H$17/100*'20.4'!$I$17/100*'20.4'!$J$17/100+$Y23/O23*('20.4'!$L$17+100)/200*'20.4'!$C$17/100*'20.4'!$D$17/100*'20.4'!$E$17/100*'20.4'!$F$17/100*'20.4'!$G$17/100*'20.4'!$H$17/100*'20.4'!$I$17/100*'20.4'!$J$17/100*'20.4'!$K$17/100+$Z23/O23*('20.4'!$M$17+100)/200*'20.4'!$C$17/100*'20.4'!$D$17/100*'20.4'!$E$17/100*'20.4'!$F$17/100*'20.4'!$G$17/100*'20.4'!$H$17/100*'20.4'!$I$17/100*'20.4'!$J$17/100*'20.4'!$K$17/100*'20.4'!$L$17/100+$AA23/O23*('20.4'!$N$17+100)/200*'20.4'!$C$17/100*'20.4'!$D$17/100*'20.4'!$E$17/100*'20.4'!$F$17/100*'20.4'!$G$17/100*'20.4'!$H$17/100*'20.4'!$I$17/100*'20.4'!$J$17/100*'20.4'!$K$17/100*'20.4'!$L$17/100*'20.4'!$M$17/100),G23)</f>
        <v>764.75144099470617</v>
      </c>
      <c r="I23" s="54">
        <v>0</v>
      </c>
      <c r="J23" s="54">
        <f t="shared" ref="J23" si="66">H23+I23</f>
        <v>764.75144099470617</v>
      </c>
      <c r="K23" s="54">
        <f t="shared" ref="K23" si="67">P23+Q23+R23+S23+T23+U23+V23+W23+X23+Y23+Z23+AA23</f>
        <v>192.22614909999999</v>
      </c>
      <c r="L23" s="54">
        <f t="shared" ref="L23" si="68">J23-K23</f>
        <v>572.52529189470624</v>
      </c>
      <c r="M23" s="54">
        <v>0</v>
      </c>
      <c r="N23" s="54">
        <f t="shared" ref="N23" si="69">G23-M23</f>
        <v>485.44803047999989</v>
      </c>
      <c r="O23" s="54">
        <f t="shared" ref="O23" si="70">K23</f>
        <v>192.22614909999999</v>
      </c>
      <c r="P23" s="54">
        <v>0</v>
      </c>
      <c r="Q23" s="54">
        <v>0</v>
      </c>
      <c r="R23" s="54">
        <v>0</v>
      </c>
      <c r="S23" s="54">
        <v>0</v>
      </c>
      <c r="T23" s="54">
        <v>0</v>
      </c>
      <c r="U23" s="54">
        <v>45.369454310000009</v>
      </c>
      <c r="V23" s="54">
        <v>54.259900000000002</v>
      </c>
      <c r="W23" s="54">
        <v>42.331140936643202</v>
      </c>
      <c r="X23" s="54">
        <v>50.265653853356774</v>
      </c>
      <c r="Y23" s="54">
        <v>0</v>
      </c>
      <c r="Z23" s="54">
        <v>0</v>
      </c>
      <c r="AA23" s="54">
        <v>0</v>
      </c>
      <c r="AB23" s="54">
        <v>0</v>
      </c>
    </row>
    <row r="24" spans="1:28" s="55" customFormat="1" ht="141.75" customHeight="1" x14ac:dyDescent="0.25">
      <c r="A24" s="50" t="s">
        <v>253</v>
      </c>
      <c r="B24" s="50" t="s">
        <v>256</v>
      </c>
      <c r="C24" s="50" t="s">
        <v>257</v>
      </c>
      <c r="D24" s="53">
        <v>2024</v>
      </c>
      <c r="E24" s="53">
        <v>2024</v>
      </c>
      <c r="F24" s="80">
        <f>SUMIFS('20.1'!T:T,'20.1'!C:C,C24,'20.1'!D:D,"Итого объем финансовых потребностей по инвестиционному проекту, тыс. рублей")/1000</f>
        <v>11.941658880000002</v>
      </c>
      <c r="G24" s="81">
        <f t="shared" si="0"/>
        <v>14.329990656000001</v>
      </c>
      <c r="H24" s="82">
        <f>IFERROR(M24+N24*($P24/O24*(100+'20.4'!$C$17)/200+$Q24/O24*(100+'20.4'!$D$17)/200*'20.4'!$C$17/100+R24/O24*(100+'20.4'!$E$17)/200*'20.4'!$C$17/100*'20.4'!$D$17/100+$S24/O24*(100+'20.4'!$F$17)/200*'20.4'!$C$17/100*'20.4'!$D$17/100*'20.4'!$E$17/100+T24/O24*(100+'20.4'!$G$17)/200*'20.4'!$C$17/100*'20.4'!$D$17/100*'20.4'!$E$17/100*'20.4'!$F$17/100+U24/O24*(100+'20.4'!$H$17)/200*'20.4'!$C$17/100*'20.4'!$D$17/100*'20.4'!$E$17/100*'20.4'!$F$17/100*'20.4'!$G$17/100+$V24/O24*('20.4'!$I$17+100)/200*'20.4'!$C$17/100*'20.4'!$D$17/100*'20.4'!$E$17/100*'20.4'!$F$17/100*'20.4'!$G$17/100*'20.4'!$H$17/100+$W24/O24*('20.4'!$J$17+100)/200*'20.4'!$C$17/100*'20.4'!$D$17/100*'20.4'!$E$17/100*'20.4'!$F$17/100*'20.4'!$G$17/100*'20.4'!$H$17/100*'20.4'!$I$17/100+$X24/O24*('20.4'!$K$17+100)/200*'20.4'!$C$17/100*'20.4'!$D$17/100*'20.4'!$E$17/100*'20.4'!$F$17/100*'20.4'!$G$17/100*'20.4'!$H$17/100*'20.4'!$I$17/100*'20.4'!$J$17/100+$Y24/O24*('20.4'!$L$17+100)/200*'20.4'!$C$17/100*'20.4'!$D$17/100*'20.4'!$E$17/100*'20.4'!$F$17/100*'20.4'!$G$17/100*'20.4'!$H$17/100*'20.4'!$I$17/100*'20.4'!$J$17/100*'20.4'!$K$17/100+$Z24/O24*('20.4'!$M$17+100)/200*'20.4'!$C$17/100*'20.4'!$D$17/100*'20.4'!$E$17/100*'20.4'!$F$17/100*'20.4'!$G$17/100*'20.4'!$H$17/100*'20.4'!$I$17/100*'20.4'!$J$17/100*'20.4'!$K$17/100*'20.4'!$L$17/100+$AA24/O24*('20.4'!$N$17+100)/200*'20.4'!$C$17/100*'20.4'!$D$17/100*'20.4'!$E$17/100*'20.4'!$F$17/100*'20.4'!$G$17/100*'20.4'!$H$17/100*'20.4'!$I$17/100*'20.4'!$J$17/100*'20.4'!$K$17/100*'20.4'!$L$17/100*'20.4'!$M$17/100),G24)</f>
        <v>21.729941494517128</v>
      </c>
      <c r="I24" s="54">
        <v>0</v>
      </c>
      <c r="J24" s="54">
        <f t="shared" ref="J24" si="71">H24+I24</f>
        <v>21.729941494517128</v>
      </c>
      <c r="K24" s="54">
        <f t="shared" ref="K24" si="72">P24+Q24+R24+S24+T24+U24+V24+W24+X24+Y24+Z24+AA24</f>
        <v>7.2550499500000001</v>
      </c>
      <c r="L24" s="54">
        <f t="shared" ref="L24" si="73">J24-K24</f>
        <v>14.474891544517128</v>
      </c>
      <c r="M24" s="54">
        <v>0</v>
      </c>
      <c r="N24" s="54">
        <f t="shared" ref="N24" si="74">G24-M24</f>
        <v>14.329990656000001</v>
      </c>
      <c r="O24" s="54">
        <f t="shared" ref="O24" si="75">K24</f>
        <v>7.2550499500000001</v>
      </c>
      <c r="P24" s="54">
        <v>0</v>
      </c>
      <c r="Q24" s="54">
        <v>0</v>
      </c>
      <c r="R24" s="54">
        <v>0</v>
      </c>
      <c r="S24" s="54">
        <v>0</v>
      </c>
      <c r="T24" s="54">
        <v>0</v>
      </c>
      <c r="U24" s="54">
        <v>2.1800499499999999</v>
      </c>
      <c r="V24" s="54">
        <v>5.0750000000000002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</row>
    <row r="25" spans="1:28" s="55" customFormat="1" ht="113.25" customHeight="1" x14ac:dyDescent="0.25">
      <c r="A25" s="50" t="s">
        <v>156</v>
      </c>
      <c r="B25" s="50" t="s">
        <v>236</v>
      </c>
      <c r="C25" s="50" t="s">
        <v>237</v>
      </c>
      <c r="D25" s="53">
        <v>2024</v>
      </c>
      <c r="E25" s="53">
        <v>2025</v>
      </c>
      <c r="F25" s="80">
        <f>SUMIFS('20.1'!T:T,'20.1'!C:C,C25,'20.1'!D:D,"Итого объем финансовых потребностей по инвестиционному проекту, тыс. рублей")/1000</f>
        <v>20.644308146000004</v>
      </c>
      <c r="G25" s="81">
        <f t="shared" si="0"/>
        <v>24.773169775200003</v>
      </c>
      <c r="H25" s="82">
        <f>IFERROR(M25+N25*($P25/O25*(100+'20.4'!$C$17)/200+$Q25/O25*(100+'20.4'!$D$17)/200*'20.4'!$C$17/100+R25/O25*(100+'20.4'!$E$17)/200*'20.4'!$C$17/100*'20.4'!$D$17/100+$S25/O25*(100+'20.4'!$F$17)/200*'20.4'!$C$17/100*'20.4'!$D$17/100*'20.4'!$E$17/100+T25/O25*(100+'20.4'!$G$17)/200*'20.4'!$C$17/100*'20.4'!$D$17/100*'20.4'!$E$17/100*'20.4'!$F$17/100+U25/O25*(100+'20.4'!$H$17)/200*'20.4'!$C$17/100*'20.4'!$D$17/100*'20.4'!$E$17/100*'20.4'!$F$17/100*'20.4'!$G$17/100+$V25/O25*('20.4'!$I$17+100)/200*'20.4'!$C$17/100*'20.4'!$D$17/100*'20.4'!$E$17/100*'20.4'!$F$17/100*'20.4'!$G$17/100*'20.4'!$H$17/100+$W25/O25*('20.4'!$J$17+100)/200*'20.4'!$C$17/100*'20.4'!$D$17/100*'20.4'!$E$17/100*'20.4'!$F$17/100*'20.4'!$G$17/100*'20.4'!$H$17/100*'20.4'!$I$17/100+$X25/O25*('20.4'!$K$17+100)/200*'20.4'!$C$17/100*'20.4'!$D$17/100*'20.4'!$E$17/100*'20.4'!$F$17/100*'20.4'!$G$17/100*'20.4'!$H$17/100*'20.4'!$I$17/100*'20.4'!$J$17/100+$Y25/O25*('20.4'!$L$17+100)/200*'20.4'!$C$17/100*'20.4'!$D$17/100*'20.4'!$E$17/100*'20.4'!$F$17/100*'20.4'!$G$17/100*'20.4'!$H$17/100*'20.4'!$I$17/100*'20.4'!$J$17/100*'20.4'!$K$17/100+$Z25/O25*('20.4'!$M$17+100)/200*'20.4'!$C$17/100*'20.4'!$D$17/100*'20.4'!$E$17/100*'20.4'!$F$17/100*'20.4'!$G$17/100*'20.4'!$H$17/100*'20.4'!$I$17/100*'20.4'!$J$17/100*'20.4'!$K$17/100*'20.4'!$L$17/100+$AA25/O25*('20.4'!$N$17+100)/200*'20.4'!$C$17/100*'20.4'!$D$17/100*'20.4'!$E$17/100*'20.4'!$F$17/100*'20.4'!$G$17/100*'20.4'!$H$17/100*'20.4'!$I$17/100*'20.4'!$J$17/100*'20.4'!$K$17/100*'20.4'!$L$17/100*'20.4'!$M$17/100),G25)</f>
        <v>38.832076502929468</v>
      </c>
      <c r="I25" s="54">
        <v>0</v>
      </c>
      <c r="J25" s="54">
        <f t="shared" ref="J25" si="76">H25+I25</f>
        <v>38.832076502929468</v>
      </c>
      <c r="K25" s="54">
        <f t="shared" ref="K25" si="77">P25+Q25+R25+S25+T25+U25+V25+W25+X25+Y25+Z25+AA25</f>
        <v>17.500499999999999</v>
      </c>
      <c r="L25" s="54">
        <f t="shared" ref="L25" si="78">J25-K25</f>
        <v>21.331576502929469</v>
      </c>
      <c r="M25" s="54">
        <v>0</v>
      </c>
      <c r="N25" s="54">
        <f t="shared" ref="N25" si="79">G25-M25</f>
        <v>24.773169775200003</v>
      </c>
      <c r="O25" s="54">
        <f t="shared" ref="O25" si="80">K25</f>
        <v>17.500499999999999</v>
      </c>
      <c r="P25" s="54">
        <v>0</v>
      </c>
      <c r="Q25" s="54">
        <v>0</v>
      </c>
      <c r="R25" s="54">
        <v>0</v>
      </c>
      <c r="S25" s="54">
        <v>0</v>
      </c>
      <c r="T25" s="54">
        <v>0</v>
      </c>
      <c r="U25" s="54">
        <v>0</v>
      </c>
      <c r="V25" s="83">
        <v>10.500299999999999</v>
      </c>
      <c r="W25" s="83">
        <v>7.0001999999999995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</row>
    <row r="26" spans="1:28" s="55" customFormat="1" ht="153" customHeight="1" x14ac:dyDescent="0.25">
      <c r="A26" s="50" t="s">
        <v>156</v>
      </c>
      <c r="B26" s="50" t="s">
        <v>217</v>
      </c>
      <c r="C26" s="50" t="s">
        <v>218</v>
      </c>
      <c r="D26" s="53">
        <v>2024</v>
      </c>
      <c r="E26" s="53">
        <v>2025</v>
      </c>
      <c r="F26" s="80">
        <f>SUMIFS('20.1'!T:T,'20.1'!C:C,C26,'20.1'!D:D,"Итого объем финансовых потребностей по инвестиционному проекту, тыс. рублей")/1000</f>
        <v>4.2522395750000008</v>
      </c>
      <c r="G26" s="81">
        <f t="shared" si="0"/>
        <v>5.102687490000001</v>
      </c>
      <c r="H26" s="82">
        <f>IFERROR(M26+N26*($P26/O26*(100+'20.4'!$C$17)/200+$Q26/O26*(100+'20.4'!$D$17)/200*'20.4'!$C$17/100+R26/O26*(100+'20.4'!$E$17)/200*'20.4'!$C$17/100*'20.4'!$D$17/100+$S26/O26*(100+'20.4'!$F$17)/200*'20.4'!$C$17/100*'20.4'!$D$17/100*'20.4'!$E$17/100+T26/O26*(100+'20.4'!$G$17)/200*'20.4'!$C$17/100*'20.4'!$D$17/100*'20.4'!$E$17/100*'20.4'!$F$17/100+U26/O26*(100+'20.4'!$H$17)/200*'20.4'!$C$17/100*'20.4'!$D$17/100*'20.4'!$E$17/100*'20.4'!$F$17/100*'20.4'!$G$17/100+$V26/O26*('20.4'!$I$17+100)/200*'20.4'!$C$17/100*'20.4'!$D$17/100*'20.4'!$E$17/100*'20.4'!$F$17/100*'20.4'!$G$17/100*'20.4'!$H$17/100+$W26/O26*('20.4'!$J$17+100)/200*'20.4'!$C$17/100*'20.4'!$D$17/100*'20.4'!$E$17/100*'20.4'!$F$17/100*'20.4'!$G$17/100*'20.4'!$H$17/100*'20.4'!$I$17/100+$X26/O26*('20.4'!$K$17+100)/200*'20.4'!$C$17/100*'20.4'!$D$17/100*'20.4'!$E$17/100*'20.4'!$F$17/100*'20.4'!$G$17/100*'20.4'!$H$17/100*'20.4'!$I$17/100*'20.4'!$J$17/100+$Y26/O26*('20.4'!$L$17+100)/200*'20.4'!$C$17/100*'20.4'!$D$17/100*'20.4'!$E$17/100*'20.4'!$F$17/100*'20.4'!$G$17/100*'20.4'!$H$17/100*'20.4'!$I$17/100*'20.4'!$J$17/100*'20.4'!$K$17/100+$Z26/O26*('20.4'!$M$17+100)/200*'20.4'!$C$17/100*'20.4'!$D$17/100*'20.4'!$E$17/100*'20.4'!$F$17/100*'20.4'!$G$17/100*'20.4'!$H$17/100*'20.4'!$I$17/100*'20.4'!$J$17/100*'20.4'!$K$17/100*'20.4'!$L$17/100+$AA26/O26*('20.4'!$N$17+100)/200*'20.4'!$C$17/100*'20.4'!$D$17/100*'20.4'!$E$17/100*'20.4'!$F$17/100*'20.4'!$G$17/100*'20.4'!$H$17/100*'20.4'!$I$17/100*'20.4'!$J$17/100*'20.4'!$K$17/100*'20.4'!$L$17/100*'20.4'!$M$17/100),G26)</f>
        <v>8.1091334217026922</v>
      </c>
      <c r="I26" s="54">
        <v>0</v>
      </c>
      <c r="J26" s="54">
        <f t="shared" ref="J26" si="81">H26+I26</f>
        <v>8.1091334217026922</v>
      </c>
      <c r="K26" s="54">
        <f t="shared" ref="K26" si="82">P26+Q26+R26+S26+T26+U26+V26+W26+X26+Y26+Z26+AA26</f>
        <v>5.3</v>
      </c>
      <c r="L26" s="54">
        <f t="shared" ref="L26" si="83">J26-K26</f>
        <v>2.8091334217026924</v>
      </c>
      <c r="M26" s="54">
        <v>0</v>
      </c>
      <c r="N26" s="54">
        <f t="shared" ref="N26" si="84">G26-M26</f>
        <v>5.102687490000001</v>
      </c>
      <c r="O26" s="54">
        <f t="shared" ref="O26" si="85">K26</f>
        <v>5.3</v>
      </c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4">
        <v>0</v>
      </c>
      <c r="V26" s="83">
        <v>1.5899999999999999</v>
      </c>
      <c r="W26" s="83">
        <v>3.71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</row>
    <row r="27" spans="1:28" s="55" customFormat="1" ht="112.5" customHeight="1" x14ac:dyDescent="0.25">
      <c r="A27" s="50" t="s">
        <v>156</v>
      </c>
      <c r="B27" s="50" t="s">
        <v>185</v>
      </c>
      <c r="C27" s="50" t="s">
        <v>186</v>
      </c>
      <c r="D27" s="53">
        <v>2025</v>
      </c>
      <c r="E27" s="53">
        <v>2026</v>
      </c>
      <c r="F27" s="80">
        <f>SUMIFS('20.1'!T:T,'20.1'!C:C,C27,'20.1'!D:D,"Итого объем финансовых потребностей по инвестиционному проекту, тыс. рублей")/1000</f>
        <v>1.8775717389999997</v>
      </c>
      <c r="G27" s="81">
        <f t="shared" ref="G27:G36" si="86">F27*1.2</f>
        <v>2.2530860867999998</v>
      </c>
      <c r="H27" s="82">
        <f>IFERROR(M27+N27*($P27/O27*(100+'20.4'!$C$17)/200+$Q27/O27*(100+'20.4'!$D$17)/200*'20.4'!$C$17/100+R27/O27*(100+'20.4'!$E$17)/200*'20.4'!$C$17/100*'20.4'!$D$17/100+$S27/O27*(100+'20.4'!$F$17)/200*'20.4'!$C$17/100*'20.4'!$D$17/100*'20.4'!$E$17/100+T27/O27*(100+'20.4'!$G$17)/200*'20.4'!$C$17/100*'20.4'!$D$17/100*'20.4'!$E$17/100*'20.4'!$F$17/100+U27/O27*(100+'20.4'!$H$17)/200*'20.4'!$C$17/100*'20.4'!$D$17/100*'20.4'!$E$17/100*'20.4'!$F$17/100*'20.4'!$G$17/100+$V27/O27*('20.4'!$I$17+100)/200*'20.4'!$C$17/100*'20.4'!$D$17/100*'20.4'!$E$17/100*'20.4'!$F$17/100*'20.4'!$G$17/100*'20.4'!$H$17/100+$W27/O27*('20.4'!$J$17+100)/200*'20.4'!$C$17/100*'20.4'!$D$17/100*'20.4'!$E$17/100*'20.4'!$F$17/100*'20.4'!$G$17/100*'20.4'!$H$17/100*'20.4'!$I$17/100+$X27/O27*('20.4'!$K$17+100)/200*'20.4'!$C$17/100*'20.4'!$D$17/100*'20.4'!$E$17/100*'20.4'!$F$17/100*'20.4'!$G$17/100*'20.4'!$H$17/100*'20.4'!$I$17/100*'20.4'!$J$17/100+$Y27/O27*('20.4'!$L$17+100)/200*'20.4'!$C$17/100*'20.4'!$D$17/100*'20.4'!$E$17/100*'20.4'!$F$17/100*'20.4'!$G$17/100*'20.4'!$H$17/100*'20.4'!$I$17/100*'20.4'!$J$17/100*'20.4'!$K$17/100+$Z27/O27*('20.4'!$M$17+100)/200*'20.4'!$C$17/100*'20.4'!$D$17/100*'20.4'!$E$17/100*'20.4'!$F$17/100*'20.4'!$G$17/100*'20.4'!$H$17/100*'20.4'!$I$17/100*'20.4'!$J$17/100*'20.4'!$K$17/100*'20.4'!$L$17/100+$AA27/O27*('20.4'!$N$17+100)/200*'20.4'!$C$17/100*'20.4'!$D$17/100*'20.4'!$E$17/100*'20.4'!$F$17/100*'20.4'!$G$17/100*'20.4'!$H$17/100*'20.4'!$I$17/100*'20.4'!$J$17/100*'20.4'!$K$17/100*'20.4'!$L$17/100*'20.4'!$M$17/100),G27)</f>
        <v>3.7296058080194001</v>
      </c>
      <c r="I27" s="54">
        <v>0</v>
      </c>
      <c r="J27" s="54">
        <f t="shared" ref="J27:J36" si="87">H27+I27</f>
        <v>3.7296058080194001</v>
      </c>
      <c r="K27" s="54">
        <f t="shared" ref="K27:K36" si="88">P27+Q27+R27+S27+T27+U27+V27+W27+X27+Y27+Z27+AA27</f>
        <v>1.8129089999999999</v>
      </c>
      <c r="L27" s="54">
        <f t="shared" ref="L27:L36" si="89">J27-K27</f>
        <v>1.9166968080194002</v>
      </c>
      <c r="M27" s="54">
        <v>0</v>
      </c>
      <c r="N27" s="54">
        <f t="shared" ref="N27:N36" si="90">G27-M27</f>
        <v>2.2530860867999998</v>
      </c>
      <c r="O27" s="54">
        <f t="shared" ref="O27:O36" si="91">K27</f>
        <v>1.8129089999999999</v>
      </c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4">
        <v>0</v>
      </c>
      <c r="V27" s="54">
        <v>0</v>
      </c>
      <c r="W27" s="54">
        <v>0.72516400000000003</v>
      </c>
      <c r="X27" s="54">
        <v>1.087745</v>
      </c>
      <c r="Y27" s="54">
        <v>0</v>
      </c>
      <c r="Z27" s="54">
        <v>0</v>
      </c>
      <c r="AA27" s="54">
        <v>0</v>
      </c>
      <c r="AB27" s="54">
        <v>0</v>
      </c>
    </row>
    <row r="28" spans="1:28" s="55" customFormat="1" ht="112.5" customHeight="1" x14ac:dyDescent="0.25">
      <c r="A28" s="50" t="s">
        <v>253</v>
      </c>
      <c r="B28" s="50" t="s">
        <v>431</v>
      </c>
      <c r="C28" s="50" t="s">
        <v>432</v>
      </c>
      <c r="D28" s="53">
        <v>2029</v>
      </c>
      <c r="E28" s="53">
        <v>2029</v>
      </c>
      <c r="F28" s="80">
        <f>SUMIFS('20.1'!T:T,'20.1'!C:C,C28,'20.1'!D:D,"Итого объем финансовых потребностей по инвестиционному проекту, тыс. рублей")/1000</f>
        <v>5.2972845800000004</v>
      </c>
      <c r="G28" s="81">
        <f t="shared" si="86"/>
        <v>6.3567414960000006</v>
      </c>
      <c r="H28" s="82">
        <f>IFERROR(M28+N28*($P28/O28*(100+'20.4'!$C$17)/200+$Q28/O28*(100+'20.4'!$D$17)/200*'20.4'!$C$17/100+R28/O28*(100+'20.4'!$E$17)/200*'20.4'!$C$17/100*'20.4'!$D$17/100+$S28/O28*(100+'20.4'!$F$17)/200*'20.4'!$C$17/100*'20.4'!$D$17/100*'20.4'!$E$17/100+T28/O28*(100+'20.4'!$G$17)/200*'20.4'!$C$17/100*'20.4'!$D$17/100*'20.4'!$E$17/100*'20.4'!$F$17/100+U28/O28*(100+'20.4'!$H$17)/200*'20.4'!$C$17/100*'20.4'!$D$17/100*'20.4'!$E$17/100*'20.4'!$F$17/100*'20.4'!$G$17/100+$V28/O28*('20.4'!$I$17+100)/200*'20.4'!$C$17/100*'20.4'!$D$17/100*'20.4'!$E$17/100*'20.4'!$F$17/100*'20.4'!$G$17/100*'20.4'!$H$17/100+$W28/O28*('20.4'!$J$17+100)/200*'20.4'!$C$17/100*'20.4'!$D$17/100*'20.4'!$E$17/100*'20.4'!$F$17/100*'20.4'!$G$17/100*'20.4'!$H$17/100*'20.4'!$I$17/100+$X28/O28*('20.4'!$K$17+100)/200*'20.4'!$C$17/100*'20.4'!$D$17/100*'20.4'!$E$17/100*'20.4'!$F$17/100*'20.4'!$G$17/100*'20.4'!$H$17/100*'20.4'!$I$17/100*'20.4'!$J$17/100+$Y28/O28*('20.4'!$L$17+100)/200*'20.4'!$C$17/100*'20.4'!$D$17/100*'20.4'!$E$17/100*'20.4'!$F$17/100*'20.4'!$G$17/100*'20.4'!$H$17/100*'20.4'!$I$17/100*'20.4'!$J$17/100*'20.4'!$K$17/100+$Z28/O28*('20.4'!$M$17+100)/200*'20.4'!$C$17/100*'20.4'!$D$17/100*'20.4'!$E$17/100*'20.4'!$F$17/100*'20.4'!$G$17/100*'20.4'!$H$17/100*'20.4'!$I$17/100*'20.4'!$J$17/100*'20.4'!$K$17/100*'20.4'!$L$17/100+$AA28/O28*('20.4'!$N$17+100)/200*'20.4'!$C$17/100*'20.4'!$D$17/100*'20.4'!$E$17/100*'20.4'!$F$17/100*'20.4'!$G$17/100*'20.4'!$H$17/100*'20.4'!$I$17/100*'20.4'!$J$17/100*'20.4'!$K$17/100*'20.4'!$L$17/100*'20.4'!$M$17/100),G28)</f>
        <v>12.2580769779682</v>
      </c>
      <c r="I28" s="54">
        <v>0</v>
      </c>
      <c r="J28" s="54">
        <f t="shared" si="87"/>
        <v>12.2580769779682</v>
      </c>
      <c r="K28" s="54">
        <f t="shared" si="88"/>
        <v>11.937384887857201</v>
      </c>
      <c r="L28" s="54">
        <f t="shared" si="89"/>
        <v>0.32069209011099886</v>
      </c>
      <c r="M28" s="54">
        <v>0</v>
      </c>
      <c r="N28" s="54">
        <f t="shared" si="90"/>
        <v>6.3567414960000006</v>
      </c>
      <c r="O28" s="54">
        <f t="shared" si="91"/>
        <v>11.937384887857201</v>
      </c>
      <c r="P28" s="54">
        <v>0</v>
      </c>
      <c r="Q28" s="54">
        <v>0</v>
      </c>
      <c r="R28" s="54">
        <v>0</v>
      </c>
      <c r="S28" s="54">
        <v>0</v>
      </c>
      <c r="T28" s="54">
        <v>0</v>
      </c>
      <c r="U28" s="54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11.937384887857201</v>
      </c>
      <c r="AB28" s="54">
        <v>0</v>
      </c>
    </row>
    <row r="29" spans="1:28" s="55" customFormat="1" ht="112.5" customHeight="1" x14ac:dyDescent="0.25">
      <c r="A29" s="50" t="s">
        <v>303</v>
      </c>
      <c r="B29" s="50" t="s">
        <v>436</v>
      </c>
      <c r="C29" s="50" t="s">
        <v>434</v>
      </c>
      <c r="D29" s="53">
        <v>2027</v>
      </c>
      <c r="E29" s="53">
        <v>2028</v>
      </c>
      <c r="F29" s="80">
        <f>SUMIFS('20.1'!T:T,'20.1'!C:C,C29,'20.1'!D:D,"Итого объем финансовых потребностей по инвестиционному проекту, тыс. рублей")/1000</f>
        <v>68.447503377999993</v>
      </c>
      <c r="G29" s="81">
        <f t="shared" si="86"/>
        <v>82.137004053599995</v>
      </c>
      <c r="H29" s="82">
        <f>IFERROR(M29+N29*($P29/O29*(100+'20.4'!$C$17)/200+$Q29/O29*(100+'20.4'!$D$17)/200*'20.4'!$C$17/100+R29/O29*(100+'20.4'!$E$17)/200*'20.4'!$C$17/100*'20.4'!$D$17/100+$S29/O29*(100+'20.4'!$F$17)/200*'20.4'!$C$17/100*'20.4'!$D$17/100*'20.4'!$E$17/100+T29/O29*(100+'20.4'!$G$17)/200*'20.4'!$C$17/100*'20.4'!$D$17/100*'20.4'!$E$17/100*'20.4'!$F$17/100+U29/O29*(100+'20.4'!$H$17)/200*'20.4'!$C$17/100*'20.4'!$D$17/100*'20.4'!$E$17/100*'20.4'!$F$17/100*'20.4'!$G$17/100+$V29/O29*('20.4'!$I$17+100)/200*'20.4'!$C$17/100*'20.4'!$D$17/100*'20.4'!$E$17/100*'20.4'!$F$17/100*'20.4'!$G$17/100*'20.4'!$H$17/100+$W29/O29*('20.4'!$J$17+100)/200*'20.4'!$C$17/100*'20.4'!$D$17/100*'20.4'!$E$17/100*'20.4'!$F$17/100*'20.4'!$G$17/100*'20.4'!$H$17/100*'20.4'!$I$17/100+$X29/O29*('20.4'!$K$17+100)/200*'20.4'!$C$17/100*'20.4'!$D$17/100*'20.4'!$E$17/100*'20.4'!$F$17/100*'20.4'!$G$17/100*'20.4'!$H$17/100*'20.4'!$I$17/100*'20.4'!$J$17/100+$Y29/O29*('20.4'!$L$17+100)/200*'20.4'!$C$17/100*'20.4'!$D$17/100*'20.4'!$E$17/100*'20.4'!$F$17/100*'20.4'!$G$17/100*'20.4'!$H$17/100*'20.4'!$I$17/100*'20.4'!$J$17/100*'20.4'!$K$17/100+$Z29/O29*('20.4'!$M$17+100)/200*'20.4'!$C$17/100*'20.4'!$D$17/100*'20.4'!$E$17/100*'20.4'!$F$17/100*'20.4'!$G$17/100*'20.4'!$H$17/100*'20.4'!$I$17/100*'20.4'!$J$17/100*'20.4'!$K$17/100*'20.4'!$L$17/100+$AA29/O29*('20.4'!$N$17+100)/200*'20.4'!$C$17/100*'20.4'!$D$17/100*'20.4'!$E$17/100*'20.4'!$F$17/100*'20.4'!$G$17/100*'20.4'!$H$17/100*'20.4'!$I$17/100*'20.4'!$J$17/100*'20.4'!$K$17/100*'20.4'!$L$17/100*'20.4'!$M$17/100),G29)</f>
        <v>148.09449534516136</v>
      </c>
      <c r="I29" s="54">
        <v>0</v>
      </c>
      <c r="J29" s="54">
        <f t="shared" si="87"/>
        <v>148.09449534516136</v>
      </c>
      <c r="K29" s="54">
        <f t="shared" si="88"/>
        <v>26.57739883</v>
      </c>
      <c r="L29" s="54">
        <f t="shared" si="89"/>
        <v>121.51709651516137</v>
      </c>
      <c r="M29" s="54">
        <v>0</v>
      </c>
      <c r="N29" s="54">
        <f t="shared" si="90"/>
        <v>82.137004053599995</v>
      </c>
      <c r="O29" s="54">
        <f t="shared" si="91"/>
        <v>26.57739883</v>
      </c>
      <c r="P29" s="54">
        <v>0</v>
      </c>
      <c r="Q29" s="54">
        <v>0</v>
      </c>
      <c r="R29" s="54">
        <v>0</v>
      </c>
      <c r="S29" s="54">
        <v>0</v>
      </c>
      <c r="T29" s="54">
        <v>0</v>
      </c>
      <c r="U29" s="54">
        <v>0</v>
      </c>
      <c r="V29" s="54">
        <v>0</v>
      </c>
      <c r="W29" s="54">
        <v>0</v>
      </c>
      <c r="X29" s="54">
        <v>0</v>
      </c>
      <c r="Y29" s="54">
        <v>13.288699415</v>
      </c>
      <c r="Z29" s="54">
        <v>13.288699415</v>
      </c>
      <c r="AA29" s="54">
        <v>0</v>
      </c>
      <c r="AB29" s="54">
        <v>0</v>
      </c>
    </row>
    <row r="30" spans="1:28" s="55" customFormat="1" ht="126" customHeight="1" x14ac:dyDescent="0.25">
      <c r="A30" s="50" t="s">
        <v>303</v>
      </c>
      <c r="B30" s="50" t="s">
        <v>437</v>
      </c>
      <c r="C30" s="50" t="s">
        <v>435</v>
      </c>
      <c r="D30" s="53">
        <v>2028</v>
      </c>
      <c r="E30" s="53">
        <v>2029</v>
      </c>
      <c r="F30" s="80">
        <f>SUMIFS('20.1'!T:T,'20.1'!C:C,C30,'20.1'!D:D,"Итого объем финансовых потребностей по инвестиционному проекту, тыс. рублей")/1000</f>
        <v>11.975420804000001</v>
      </c>
      <c r="G30" s="81">
        <f t="shared" si="86"/>
        <v>14.3705049648</v>
      </c>
      <c r="H30" s="82">
        <f>IFERROR(M30+N30*($P30/O30*(100+'20.4'!$C$17)/200+$Q30/O30*(100+'20.4'!$D$17)/200*'20.4'!$C$17/100+R30/O30*(100+'20.4'!$E$17)/200*'20.4'!$C$17/100*'20.4'!$D$17/100+$S30/O30*(100+'20.4'!$F$17)/200*'20.4'!$C$17/100*'20.4'!$D$17/100*'20.4'!$E$17/100+T30/O30*(100+'20.4'!$G$17)/200*'20.4'!$C$17/100*'20.4'!$D$17/100*'20.4'!$E$17/100*'20.4'!$F$17/100+U30/O30*(100+'20.4'!$H$17)/200*'20.4'!$C$17/100*'20.4'!$D$17/100*'20.4'!$E$17/100*'20.4'!$F$17/100*'20.4'!$G$17/100+$V30/O30*('20.4'!$I$17+100)/200*'20.4'!$C$17/100*'20.4'!$D$17/100*'20.4'!$E$17/100*'20.4'!$F$17/100*'20.4'!$G$17/100*'20.4'!$H$17/100+$W30/O30*('20.4'!$J$17+100)/200*'20.4'!$C$17/100*'20.4'!$D$17/100*'20.4'!$E$17/100*'20.4'!$F$17/100*'20.4'!$G$17/100*'20.4'!$H$17/100*'20.4'!$I$17/100+$X30/O30*('20.4'!$K$17+100)/200*'20.4'!$C$17/100*'20.4'!$D$17/100*'20.4'!$E$17/100*'20.4'!$F$17/100*'20.4'!$G$17/100*'20.4'!$H$17/100*'20.4'!$I$17/100*'20.4'!$J$17/100+$Y30/O30*('20.4'!$L$17+100)/200*'20.4'!$C$17/100*'20.4'!$D$17/100*'20.4'!$E$17/100*'20.4'!$F$17/100*'20.4'!$G$17/100*'20.4'!$H$17/100*'20.4'!$I$17/100*'20.4'!$J$17/100*'20.4'!$K$17/100+$Z30/O30*('20.4'!$M$17+100)/200*'20.4'!$C$17/100*'20.4'!$D$17/100*'20.4'!$E$17/100*'20.4'!$F$17/100*'20.4'!$G$17/100*'20.4'!$H$17/100*'20.4'!$I$17/100*'20.4'!$J$17/100*'20.4'!$K$17/100*'20.4'!$L$17/100+$AA30/O30*('20.4'!$N$17+100)/200*'20.4'!$C$17/100*'20.4'!$D$17/100*'20.4'!$E$17/100*'20.4'!$F$17/100*'20.4'!$G$17/100*'20.4'!$H$17/100*'20.4'!$I$17/100*'20.4'!$J$17/100*'20.4'!$K$17/100*'20.4'!$L$17/100*'20.4'!$M$17/100),G30)</f>
        <v>27.023264973424251</v>
      </c>
      <c r="I30" s="54">
        <v>0</v>
      </c>
      <c r="J30" s="54">
        <f t="shared" si="87"/>
        <v>27.023264973424251</v>
      </c>
      <c r="K30" s="54">
        <f t="shared" si="88"/>
        <v>25.644257583755401</v>
      </c>
      <c r="L30" s="54">
        <f t="shared" si="89"/>
        <v>1.3790073896688497</v>
      </c>
      <c r="M30" s="54">
        <v>0</v>
      </c>
      <c r="N30" s="54">
        <f t="shared" si="90"/>
        <v>14.3705049648</v>
      </c>
      <c r="O30" s="54">
        <f t="shared" si="91"/>
        <v>25.644257583755401</v>
      </c>
      <c r="P30" s="54">
        <v>0</v>
      </c>
      <c r="Q30" s="54">
        <v>0</v>
      </c>
      <c r="R30" s="54">
        <v>0</v>
      </c>
      <c r="S30" s="54">
        <v>0</v>
      </c>
      <c r="T30" s="54">
        <v>0</v>
      </c>
      <c r="U30" s="54">
        <v>0</v>
      </c>
      <c r="V30" s="54">
        <v>0</v>
      </c>
      <c r="W30" s="54">
        <v>0</v>
      </c>
      <c r="X30" s="54">
        <v>0</v>
      </c>
      <c r="Y30" s="54">
        <v>0</v>
      </c>
      <c r="Z30" s="54">
        <v>14.482128791877701</v>
      </c>
      <c r="AA30" s="54">
        <v>11.1621287918777</v>
      </c>
      <c r="AB30" s="54">
        <v>0</v>
      </c>
    </row>
    <row r="31" spans="1:28" s="55" customFormat="1" ht="112.5" customHeight="1" x14ac:dyDescent="0.25">
      <c r="A31" s="50" t="s">
        <v>303</v>
      </c>
      <c r="B31" s="50" t="s">
        <v>438</v>
      </c>
      <c r="C31" s="50" t="s">
        <v>439</v>
      </c>
      <c r="D31" s="53">
        <v>2028</v>
      </c>
      <c r="E31" s="53">
        <v>2029</v>
      </c>
      <c r="F31" s="80">
        <f>SUMIFS('20.1'!T:T,'20.1'!C:C,C31,'20.1'!D:D,"Итого объем финансовых потребностей по инвестиционному проекту, тыс. рублей")/1000</f>
        <v>50.136700400000009</v>
      </c>
      <c r="G31" s="81">
        <f t="shared" si="86"/>
        <v>60.164040480000011</v>
      </c>
      <c r="H31" s="82">
        <f>IFERROR(M31+N31*($P31/O31*(100+'20.4'!$C$17)/200+$Q31/O31*(100+'20.4'!$D$17)/200*'20.4'!$C$17/100+R31/O31*(100+'20.4'!$E$17)/200*'20.4'!$C$17/100*'20.4'!$D$17/100+$S31/O31*(100+'20.4'!$F$17)/200*'20.4'!$C$17/100*'20.4'!$D$17/100*'20.4'!$E$17/100+T31/O31*(100+'20.4'!$G$17)/200*'20.4'!$C$17/100*'20.4'!$D$17/100*'20.4'!$E$17/100*'20.4'!$F$17/100+U31/O31*(100+'20.4'!$H$17)/200*'20.4'!$C$17/100*'20.4'!$D$17/100*'20.4'!$E$17/100*'20.4'!$F$17/100*'20.4'!$G$17/100+$V31/O31*('20.4'!$I$17+100)/200*'20.4'!$C$17/100*'20.4'!$D$17/100*'20.4'!$E$17/100*'20.4'!$F$17/100*'20.4'!$G$17/100*'20.4'!$H$17/100+$W31/O31*('20.4'!$J$17+100)/200*'20.4'!$C$17/100*'20.4'!$D$17/100*'20.4'!$E$17/100*'20.4'!$F$17/100*'20.4'!$G$17/100*'20.4'!$H$17/100*'20.4'!$I$17/100+$X31/O31*('20.4'!$K$17+100)/200*'20.4'!$C$17/100*'20.4'!$D$17/100*'20.4'!$E$17/100*'20.4'!$F$17/100*'20.4'!$G$17/100*'20.4'!$H$17/100*'20.4'!$I$17/100*'20.4'!$J$17/100+$Y31/O31*('20.4'!$L$17+100)/200*'20.4'!$C$17/100*'20.4'!$D$17/100*'20.4'!$E$17/100*'20.4'!$F$17/100*'20.4'!$G$17/100*'20.4'!$H$17/100*'20.4'!$I$17/100*'20.4'!$J$17/100*'20.4'!$K$17/100+$Z31/O31*('20.4'!$M$17+100)/200*'20.4'!$C$17/100*'20.4'!$D$17/100*'20.4'!$E$17/100*'20.4'!$F$17/100*'20.4'!$G$17/100*'20.4'!$H$17/100*'20.4'!$I$17/100*'20.4'!$J$17/100*'20.4'!$K$17/100*'20.4'!$L$17/100+$AA31/O31*('20.4'!$N$17+100)/200*'20.4'!$C$17/100*'20.4'!$D$17/100*'20.4'!$E$17/100*'20.4'!$F$17/100*'20.4'!$G$17/100*'20.4'!$H$17/100*'20.4'!$I$17/100*'20.4'!$J$17/100*'20.4'!$K$17/100*'20.4'!$L$17/100*'20.4'!$M$17/100),G31)</f>
        <v>113.46678184803244</v>
      </c>
      <c r="I31" s="54">
        <v>0</v>
      </c>
      <c r="J31" s="54">
        <f t="shared" si="87"/>
        <v>113.46678184803244</v>
      </c>
      <c r="K31" s="54">
        <f t="shared" si="88"/>
        <v>45.355587630000002</v>
      </c>
      <c r="L31" s="54">
        <f t="shared" si="89"/>
        <v>68.111194218032438</v>
      </c>
      <c r="M31" s="54">
        <v>0</v>
      </c>
      <c r="N31" s="54">
        <f t="shared" si="90"/>
        <v>60.164040480000011</v>
      </c>
      <c r="O31" s="54">
        <f t="shared" si="91"/>
        <v>45.355587630000002</v>
      </c>
      <c r="P31" s="54">
        <v>0</v>
      </c>
      <c r="Q31" s="54">
        <v>0</v>
      </c>
      <c r="R31" s="54">
        <v>0</v>
      </c>
      <c r="S31" s="54">
        <v>0</v>
      </c>
      <c r="T31" s="54">
        <v>0</v>
      </c>
      <c r="U31" s="54">
        <v>0</v>
      </c>
      <c r="V31" s="54">
        <v>0</v>
      </c>
      <c r="W31" s="54">
        <v>0</v>
      </c>
      <c r="X31" s="54">
        <v>0</v>
      </c>
      <c r="Y31" s="54">
        <v>0</v>
      </c>
      <c r="Z31" s="54">
        <v>22.677793815000001</v>
      </c>
      <c r="AA31" s="54">
        <v>22.677793815000001</v>
      </c>
      <c r="AB31" s="54">
        <v>0</v>
      </c>
    </row>
    <row r="32" spans="1:28" s="55" customFormat="1" ht="152.25" customHeight="1" x14ac:dyDescent="0.25">
      <c r="A32" s="50" t="s">
        <v>303</v>
      </c>
      <c r="B32" s="50" t="s">
        <v>440</v>
      </c>
      <c r="C32" s="50" t="s">
        <v>441</v>
      </c>
      <c r="D32" s="53">
        <v>2029</v>
      </c>
      <c r="E32" s="53">
        <v>2029</v>
      </c>
      <c r="F32" s="80">
        <f>SUMIFS('20.1'!T:T,'20.1'!C:C,C32,'20.1'!D:D,"Итого объем финансовых потребностей по инвестиционному проекту, тыс. рублей")/1000</f>
        <v>18.411131164099999</v>
      </c>
      <c r="G32" s="81">
        <f t="shared" si="86"/>
        <v>22.093357396919998</v>
      </c>
      <c r="H32" s="82">
        <f>IFERROR(M32+N32*($P32/O32*(100+'20.4'!$C$17)/200+$Q32/O32*(100+'20.4'!$D$17)/200*'20.4'!$C$17/100+R32/O32*(100+'20.4'!$E$17)/200*'20.4'!$C$17/100*'20.4'!$D$17/100+$S32/O32*(100+'20.4'!$F$17)/200*'20.4'!$C$17/100*'20.4'!$D$17/100*'20.4'!$E$17/100+T32/O32*(100+'20.4'!$G$17)/200*'20.4'!$C$17/100*'20.4'!$D$17/100*'20.4'!$E$17/100*'20.4'!$F$17/100+U32/O32*(100+'20.4'!$H$17)/200*'20.4'!$C$17/100*'20.4'!$D$17/100*'20.4'!$E$17/100*'20.4'!$F$17/100*'20.4'!$G$17/100+$V32/O32*('20.4'!$I$17+100)/200*'20.4'!$C$17/100*'20.4'!$D$17/100*'20.4'!$E$17/100*'20.4'!$F$17/100*'20.4'!$G$17/100*'20.4'!$H$17/100+$W32/O32*('20.4'!$J$17+100)/200*'20.4'!$C$17/100*'20.4'!$D$17/100*'20.4'!$E$17/100*'20.4'!$F$17/100*'20.4'!$G$17/100*'20.4'!$H$17/100*'20.4'!$I$17/100+$X32/O32*('20.4'!$K$17+100)/200*'20.4'!$C$17/100*'20.4'!$D$17/100*'20.4'!$E$17/100*'20.4'!$F$17/100*'20.4'!$G$17/100*'20.4'!$H$17/100*'20.4'!$I$17/100*'20.4'!$J$17/100+$Y32/O32*('20.4'!$L$17+100)/200*'20.4'!$C$17/100*'20.4'!$D$17/100*'20.4'!$E$17/100*'20.4'!$F$17/100*'20.4'!$G$17/100*'20.4'!$H$17/100*'20.4'!$I$17/100*'20.4'!$J$17/100*'20.4'!$K$17/100+$Z32/O32*('20.4'!$M$17+100)/200*'20.4'!$C$17/100*'20.4'!$D$17/100*'20.4'!$E$17/100*'20.4'!$F$17/100*'20.4'!$G$17/100*'20.4'!$H$17/100*'20.4'!$I$17/100*'20.4'!$J$17/100*'20.4'!$K$17/100*'20.4'!$L$17/100+$AA32/O32*('20.4'!$N$17+100)/200*'20.4'!$C$17/100*'20.4'!$D$17/100*'20.4'!$E$17/100*'20.4'!$F$17/100*'20.4'!$G$17/100*'20.4'!$H$17/100*'20.4'!$I$17/100*'20.4'!$J$17/100*'20.4'!$K$17/100*'20.4'!$L$17/100*'20.4'!$M$17/100),G32)</f>
        <v>42.603915204609798</v>
      </c>
      <c r="I32" s="54">
        <v>0</v>
      </c>
      <c r="J32" s="54">
        <f t="shared" si="87"/>
        <v>42.603915204609798</v>
      </c>
      <c r="K32" s="54">
        <f t="shared" si="88"/>
        <v>26.484844079999998</v>
      </c>
      <c r="L32" s="54">
        <f t="shared" si="89"/>
        <v>16.1190711246098</v>
      </c>
      <c r="M32" s="54">
        <v>0</v>
      </c>
      <c r="N32" s="54">
        <f t="shared" si="90"/>
        <v>22.093357396919998</v>
      </c>
      <c r="O32" s="54">
        <f t="shared" si="91"/>
        <v>26.484844079999998</v>
      </c>
      <c r="P32" s="54">
        <v>0</v>
      </c>
      <c r="Q32" s="54">
        <v>0</v>
      </c>
      <c r="R32" s="54">
        <v>0</v>
      </c>
      <c r="S32" s="54">
        <v>0</v>
      </c>
      <c r="T32" s="54">
        <v>0</v>
      </c>
      <c r="U32" s="54">
        <v>0</v>
      </c>
      <c r="V32" s="54">
        <v>0</v>
      </c>
      <c r="W32" s="54">
        <v>0</v>
      </c>
      <c r="X32" s="54">
        <v>0</v>
      </c>
      <c r="Y32" s="54">
        <v>0</v>
      </c>
      <c r="Z32" s="54">
        <v>0</v>
      </c>
      <c r="AA32" s="54">
        <v>26.484844079999998</v>
      </c>
      <c r="AB32" s="54">
        <v>0</v>
      </c>
    </row>
    <row r="33" spans="1:28" s="55" customFormat="1" ht="112.5" customHeight="1" x14ac:dyDescent="0.25">
      <c r="A33" s="50" t="s">
        <v>303</v>
      </c>
      <c r="B33" s="50" t="s">
        <v>442</v>
      </c>
      <c r="C33" s="50" t="s">
        <v>443</v>
      </c>
      <c r="D33" s="53">
        <v>2029</v>
      </c>
      <c r="E33" s="53">
        <v>2029</v>
      </c>
      <c r="F33" s="80">
        <f>SUMIFS('20.1'!T:T,'20.1'!C:C,C33,'20.1'!D:D,"Итого объем финансовых потребностей по инвестиционному проекту, тыс. рублей")/1000</f>
        <v>9.6906424199999996</v>
      </c>
      <c r="G33" s="81">
        <f t="shared" si="86"/>
        <v>11.628770904</v>
      </c>
      <c r="H33" s="82">
        <f>IFERROR(M33+N33*($P33/O33*(100+'20.4'!$C$17)/200+$Q33/O33*(100+'20.4'!$D$17)/200*'20.4'!$C$17/100+R33/O33*(100+'20.4'!$E$17)/200*'20.4'!$C$17/100*'20.4'!$D$17/100+$S33/O33*(100+'20.4'!$F$17)/200*'20.4'!$C$17/100*'20.4'!$D$17/100*'20.4'!$E$17/100+T33/O33*(100+'20.4'!$G$17)/200*'20.4'!$C$17/100*'20.4'!$D$17/100*'20.4'!$E$17/100*'20.4'!$F$17/100+U33/O33*(100+'20.4'!$H$17)/200*'20.4'!$C$17/100*'20.4'!$D$17/100*'20.4'!$E$17/100*'20.4'!$F$17/100*'20.4'!$G$17/100+$V33/O33*('20.4'!$I$17+100)/200*'20.4'!$C$17/100*'20.4'!$D$17/100*'20.4'!$E$17/100*'20.4'!$F$17/100*'20.4'!$G$17/100*'20.4'!$H$17/100+$W33/O33*('20.4'!$J$17+100)/200*'20.4'!$C$17/100*'20.4'!$D$17/100*'20.4'!$E$17/100*'20.4'!$F$17/100*'20.4'!$G$17/100*'20.4'!$H$17/100*'20.4'!$I$17/100+$X33/O33*('20.4'!$K$17+100)/200*'20.4'!$C$17/100*'20.4'!$D$17/100*'20.4'!$E$17/100*'20.4'!$F$17/100*'20.4'!$G$17/100*'20.4'!$H$17/100*'20.4'!$I$17/100*'20.4'!$J$17/100+$Y33/O33*('20.4'!$L$17+100)/200*'20.4'!$C$17/100*'20.4'!$D$17/100*'20.4'!$E$17/100*'20.4'!$F$17/100*'20.4'!$G$17/100*'20.4'!$H$17/100*'20.4'!$I$17/100*'20.4'!$J$17/100*'20.4'!$K$17/100+$Z33/O33*('20.4'!$M$17+100)/200*'20.4'!$C$17/100*'20.4'!$D$17/100*'20.4'!$E$17/100*'20.4'!$F$17/100*'20.4'!$G$17/100*'20.4'!$H$17/100*'20.4'!$I$17/100*'20.4'!$J$17/100*'20.4'!$K$17/100*'20.4'!$L$17/100+$AA33/O33*('20.4'!$N$17+100)/200*'20.4'!$C$17/100*'20.4'!$D$17/100*'20.4'!$E$17/100*'20.4'!$F$17/100*'20.4'!$G$17/100*'20.4'!$H$17/100*'20.4'!$I$17/100*'20.4'!$J$17/100*'20.4'!$K$17/100*'20.4'!$L$17/100*'20.4'!$M$17/100),G33)</f>
        <v>22.424440098765473</v>
      </c>
      <c r="I33" s="54">
        <v>0</v>
      </c>
      <c r="J33" s="54">
        <f t="shared" si="87"/>
        <v>22.424440098765473</v>
      </c>
      <c r="K33" s="54">
        <f t="shared" si="88"/>
        <v>13.482368960000001</v>
      </c>
      <c r="L33" s="54">
        <f t="shared" si="89"/>
        <v>8.9420711387654723</v>
      </c>
      <c r="M33" s="54">
        <v>0</v>
      </c>
      <c r="N33" s="54">
        <f t="shared" si="90"/>
        <v>11.628770904</v>
      </c>
      <c r="O33" s="54">
        <f t="shared" si="91"/>
        <v>13.482368960000001</v>
      </c>
      <c r="P33" s="54">
        <v>0</v>
      </c>
      <c r="Q33" s="54">
        <v>0</v>
      </c>
      <c r="R33" s="54">
        <v>0</v>
      </c>
      <c r="S33" s="54">
        <v>0</v>
      </c>
      <c r="T33" s="54">
        <v>0</v>
      </c>
      <c r="U33" s="54">
        <v>0</v>
      </c>
      <c r="V33" s="54">
        <v>0</v>
      </c>
      <c r="W33" s="54">
        <v>0</v>
      </c>
      <c r="X33" s="54">
        <v>0</v>
      </c>
      <c r="Y33" s="54">
        <v>0</v>
      </c>
      <c r="Z33" s="54">
        <v>0</v>
      </c>
      <c r="AA33" s="54">
        <v>13.482368960000001</v>
      </c>
      <c r="AB33" s="54">
        <v>0</v>
      </c>
    </row>
    <row r="34" spans="1:28" s="55" customFormat="1" ht="112.5" customHeight="1" x14ac:dyDescent="0.25">
      <c r="A34" s="50" t="s">
        <v>303</v>
      </c>
      <c r="B34" s="50" t="s">
        <v>444</v>
      </c>
      <c r="C34" s="50" t="s">
        <v>445</v>
      </c>
      <c r="D34" s="53">
        <v>2028</v>
      </c>
      <c r="E34" s="53">
        <v>2029</v>
      </c>
      <c r="F34" s="80">
        <f>SUMIFS('20.1'!T:T,'20.1'!C:C,C34,'20.1'!D:D,"Итого объем финансовых потребностей по инвестиционному проекту, тыс. рублей")/1000</f>
        <v>10.00882942</v>
      </c>
      <c r="G34" s="81">
        <f t="shared" si="86"/>
        <v>12.010595303999999</v>
      </c>
      <c r="H34" s="82">
        <f>IFERROR(M34+N34*($P34/O34*(100+'20.4'!$C$17)/200+$Q34/O34*(100+'20.4'!$D$17)/200*'20.4'!$C$17/100+R34/O34*(100+'20.4'!$E$17)/200*'20.4'!$C$17/100*'20.4'!$D$17/100+$S34/O34*(100+'20.4'!$F$17)/200*'20.4'!$C$17/100*'20.4'!$D$17/100*'20.4'!$E$17/100+T34/O34*(100+'20.4'!$G$17)/200*'20.4'!$C$17/100*'20.4'!$D$17/100*'20.4'!$E$17/100*'20.4'!$F$17/100+U34/O34*(100+'20.4'!$H$17)/200*'20.4'!$C$17/100*'20.4'!$D$17/100*'20.4'!$E$17/100*'20.4'!$F$17/100*'20.4'!$G$17/100+$V34/O34*('20.4'!$I$17+100)/200*'20.4'!$C$17/100*'20.4'!$D$17/100*'20.4'!$E$17/100*'20.4'!$F$17/100*'20.4'!$G$17/100*'20.4'!$H$17/100+$W34/O34*('20.4'!$J$17+100)/200*'20.4'!$C$17/100*'20.4'!$D$17/100*'20.4'!$E$17/100*'20.4'!$F$17/100*'20.4'!$G$17/100*'20.4'!$H$17/100*'20.4'!$I$17/100+$X34/O34*('20.4'!$K$17+100)/200*'20.4'!$C$17/100*'20.4'!$D$17/100*'20.4'!$E$17/100*'20.4'!$F$17/100*'20.4'!$G$17/100*'20.4'!$H$17/100*'20.4'!$I$17/100*'20.4'!$J$17/100+$Y34/O34*('20.4'!$L$17+100)/200*'20.4'!$C$17/100*'20.4'!$D$17/100*'20.4'!$E$17/100*'20.4'!$F$17/100*'20.4'!$G$17/100*'20.4'!$H$17/100*'20.4'!$I$17/100*'20.4'!$J$17/100*'20.4'!$K$17/100+$Z34/O34*('20.4'!$M$17+100)/200*'20.4'!$C$17/100*'20.4'!$D$17/100*'20.4'!$E$17/100*'20.4'!$F$17/100*'20.4'!$G$17/100*'20.4'!$H$17/100*'20.4'!$I$17/100*'20.4'!$J$17/100*'20.4'!$K$17/100*'20.4'!$L$17/100+$AA34/O34*('20.4'!$N$17+100)/200*'20.4'!$C$17/100*'20.4'!$D$17/100*'20.4'!$E$17/100*'20.4'!$F$17/100*'20.4'!$G$17/100*'20.4'!$H$17/100*'20.4'!$I$17/100*'20.4'!$J$17/100*'20.4'!$K$17/100*'20.4'!$L$17/100*'20.4'!$M$17/100),G34)</f>
        <v>22.651464003269524</v>
      </c>
      <c r="I34" s="54">
        <v>0</v>
      </c>
      <c r="J34" s="54">
        <f t="shared" si="87"/>
        <v>22.651464003269524</v>
      </c>
      <c r="K34" s="54">
        <f t="shared" si="88"/>
        <v>13.9400884234246</v>
      </c>
      <c r="L34" s="54">
        <f t="shared" si="89"/>
        <v>8.7113755798449244</v>
      </c>
      <c r="M34" s="54">
        <v>0</v>
      </c>
      <c r="N34" s="54">
        <f t="shared" si="90"/>
        <v>12.010595303999999</v>
      </c>
      <c r="O34" s="54">
        <f t="shared" si="91"/>
        <v>13.9400884234246</v>
      </c>
      <c r="P34" s="54">
        <v>0</v>
      </c>
      <c r="Q34" s="54">
        <v>0</v>
      </c>
      <c r="R34" s="54">
        <v>0</v>
      </c>
      <c r="S34" s="54">
        <v>0</v>
      </c>
      <c r="T34" s="54">
        <v>0</v>
      </c>
      <c r="U34" s="54">
        <v>0</v>
      </c>
      <c r="V34" s="54">
        <v>0</v>
      </c>
      <c r="W34" s="54">
        <v>0</v>
      </c>
      <c r="X34" s="54">
        <v>0</v>
      </c>
      <c r="Y34" s="54">
        <v>0</v>
      </c>
      <c r="Z34" s="54">
        <v>6.9700442117122998</v>
      </c>
      <c r="AA34" s="54">
        <v>6.9700442117122998</v>
      </c>
      <c r="AB34" s="54">
        <v>0</v>
      </c>
    </row>
    <row r="35" spans="1:28" s="55" customFormat="1" ht="112.5" customHeight="1" x14ac:dyDescent="0.25">
      <c r="A35" s="50" t="s">
        <v>395</v>
      </c>
      <c r="B35" s="50" t="s">
        <v>446</v>
      </c>
      <c r="C35" s="50" t="s">
        <v>447</v>
      </c>
      <c r="D35" s="53">
        <v>2025</v>
      </c>
      <c r="E35" s="53">
        <v>2025</v>
      </c>
      <c r="F35" s="80">
        <f>SUMIFS('20.1'!T:T,'20.1'!C:C,C35,'20.1'!D:D,"Итого объем финансовых потребностей по инвестиционному проекту, тыс. рублей")/1000</f>
        <v>9.570502037999999</v>
      </c>
      <c r="G35" s="81">
        <f t="shared" si="86"/>
        <v>11.484602445599998</v>
      </c>
      <c r="H35" s="82">
        <f>IFERROR(M35+N35*($P35/O35*(100+'20.4'!$C$17)/200+$Q35/O35*(100+'20.4'!$D$17)/200*'20.4'!$C$17/100+R35/O35*(100+'20.4'!$E$17)/200*'20.4'!$C$17/100*'20.4'!$D$17/100+$S35/O35*(100+'20.4'!$F$17)/200*'20.4'!$C$17/100*'20.4'!$D$17/100*'20.4'!$E$17/100+T35/O35*(100+'20.4'!$G$17)/200*'20.4'!$C$17/100*'20.4'!$D$17/100*'20.4'!$E$17/100*'20.4'!$F$17/100+U35/O35*(100+'20.4'!$H$17)/200*'20.4'!$C$17/100*'20.4'!$D$17/100*'20.4'!$E$17/100*'20.4'!$F$17/100*'20.4'!$G$17/100+$V35/O35*('20.4'!$I$17+100)/200*'20.4'!$C$17/100*'20.4'!$D$17/100*'20.4'!$E$17/100*'20.4'!$F$17/100*'20.4'!$G$17/100*'20.4'!$H$17/100+$W35/O35*('20.4'!$J$17+100)/200*'20.4'!$C$17/100*'20.4'!$D$17/100*'20.4'!$E$17/100*'20.4'!$F$17/100*'20.4'!$G$17/100*'20.4'!$H$17/100*'20.4'!$I$17/100+$X35/O35*('20.4'!$K$17+100)/200*'20.4'!$C$17/100*'20.4'!$D$17/100*'20.4'!$E$17/100*'20.4'!$F$17/100*'20.4'!$G$17/100*'20.4'!$H$17/100*'20.4'!$I$17/100*'20.4'!$J$17/100+$Y35/O35*('20.4'!$L$17+100)/200*'20.4'!$C$17/100*'20.4'!$D$17/100*'20.4'!$E$17/100*'20.4'!$F$17/100*'20.4'!$G$17/100*'20.4'!$H$17/100*'20.4'!$I$17/100*'20.4'!$J$17/100*'20.4'!$K$17/100+$Z35/O35*('20.4'!$M$17+100)/200*'20.4'!$C$17/100*'20.4'!$D$17/100*'20.4'!$E$17/100*'20.4'!$F$17/100*'20.4'!$G$17/100*'20.4'!$H$17/100*'20.4'!$I$17/100*'20.4'!$J$17/100*'20.4'!$K$17/100*'20.4'!$L$17/100+$AA35/O35*('20.4'!$N$17+100)/200*'20.4'!$C$17/100*'20.4'!$D$17/100*'20.4'!$E$17/100*'20.4'!$F$17/100*'20.4'!$G$17/100*'20.4'!$H$17/100*'20.4'!$I$17/100*'20.4'!$J$17/100*'20.4'!$K$17/100*'20.4'!$L$17/100*'20.4'!$M$17/100),G35)</f>
        <v>18.500225479081724</v>
      </c>
      <c r="I35" s="54">
        <v>0</v>
      </c>
      <c r="J35" s="54">
        <f t="shared" si="87"/>
        <v>18.500225479081724</v>
      </c>
      <c r="K35" s="54">
        <f t="shared" si="88"/>
        <v>5.4835245400000003</v>
      </c>
      <c r="L35" s="54">
        <f t="shared" si="89"/>
        <v>13.016700939081723</v>
      </c>
      <c r="M35" s="54">
        <v>0</v>
      </c>
      <c r="N35" s="54">
        <f t="shared" si="90"/>
        <v>11.484602445599998</v>
      </c>
      <c r="O35" s="54">
        <f t="shared" si="91"/>
        <v>5.4835245400000003</v>
      </c>
      <c r="P35" s="54">
        <v>0</v>
      </c>
      <c r="Q35" s="54">
        <v>0</v>
      </c>
      <c r="R35" s="54">
        <v>0</v>
      </c>
      <c r="S35" s="54">
        <v>0</v>
      </c>
      <c r="T35" s="54">
        <v>0</v>
      </c>
      <c r="U35" s="54">
        <v>0</v>
      </c>
      <c r="V35" s="54">
        <v>0</v>
      </c>
      <c r="W35" s="54">
        <v>5.4835245400000003</v>
      </c>
      <c r="X35" s="54">
        <v>0</v>
      </c>
      <c r="Y35" s="54">
        <v>0</v>
      </c>
      <c r="Z35" s="54">
        <v>0</v>
      </c>
      <c r="AA35" s="54">
        <v>0</v>
      </c>
      <c r="AB35" s="54">
        <v>0</v>
      </c>
    </row>
    <row r="36" spans="1:28" s="55" customFormat="1" ht="112.5" customHeight="1" x14ac:dyDescent="0.25">
      <c r="A36" s="50" t="s">
        <v>395</v>
      </c>
      <c r="B36" s="50" t="s">
        <v>448</v>
      </c>
      <c r="C36" s="50" t="s">
        <v>449</v>
      </c>
      <c r="D36" s="53">
        <v>2025</v>
      </c>
      <c r="E36" s="53">
        <v>2025</v>
      </c>
      <c r="F36" s="80">
        <f>SUMIFS('20.1'!T:T,'20.1'!C:C,C36,'20.1'!D:D,"Итого объем финансовых потребностей по инвестиционному проекту, тыс. рублей")/1000</f>
        <v>3.7905184459999997</v>
      </c>
      <c r="G36" s="81">
        <f t="shared" si="86"/>
        <v>4.5486221351999996</v>
      </c>
      <c r="H36" s="82">
        <f>IFERROR(M36+N36*($P36/O36*(100+'20.4'!$C$17)/200+$Q36/O36*(100+'20.4'!$D$17)/200*'20.4'!$C$17/100+R36/O36*(100+'20.4'!$E$17)/200*'20.4'!$C$17/100*'20.4'!$D$17/100+$S36/O36*(100+'20.4'!$F$17)/200*'20.4'!$C$17/100*'20.4'!$D$17/100*'20.4'!$E$17/100+T36/O36*(100+'20.4'!$G$17)/200*'20.4'!$C$17/100*'20.4'!$D$17/100*'20.4'!$E$17/100*'20.4'!$F$17/100+U36/O36*(100+'20.4'!$H$17)/200*'20.4'!$C$17/100*'20.4'!$D$17/100*'20.4'!$E$17/100*'20.4'!$F$17/100*'20.4'!$G$17/100+$V36/O36*('20.4'!$I$17+100)/200*'20.4'!$C$17/100*'20.4'!$D$17/100*'20.4'!$E$17/100*'20.4'!$F$17/100*'20.4'!$G$17/100*'20.4'!$H$17/100+$W36/O36*('20.4'!$J$17+100)/200*'20.4'!$C$17/100*'20.4'!$D$17/100*'20.4'!$E$17/100*'20.4'!$F$17/100*'20.4'!$G$17/100*'20.4'!$H$17/100*'20.4'!$I$17/100+$X36/O36*('20.4'!$K$17+100)/200*'20.4'!$C$17/100*'20.4'!$D$17/100*'20.4'!$E$17/100*'20.4'!$F$17/100*'20.4'!$G$17/100*'20.4'!$H$17/100*'20.4'!$I$17/100*'20.4'!$J$17/100+$Y36/O36*('20.4'!$L$17+100)/200*'20.4'!$C$17/100*'20.4'!$D$17/100*'20.4'!$E$17/100*'20.4'!$F$17/100*'20.4'!$G$17/100*'20.4'!$H$17/100*'20.4'!$I$17/100*'20.4'!$J$17/100*'20.4'!$K$17/100+$Z36/O36*('20.4'!$M$17+100)/200*'20.4'!$C$17/100*'20.4'!$D$17/100*'20.4'!$E$17/100*'20.4'!$F$17/100*'20.4'!$G$17/100*'20.4'!$H$17/100*'20.4'!$I$17/100*'20.4'!$J$17/100*'20.4'!$K$17/100*'20.4'!$L$17/100+$AA36/O36*('20.4'!$N$17+100)/200*'20.4'!$C$17/100*'20.4'!$D$17/100*'20.4'!$E$17/100*'20.4'!$F$17/100*'20.4'!$G$17/100*'20.4'!$H$17/100*'20.4'!$I$17/100*'20.4'!$J$17/100*'20.4'!$K$17/100*'20.4'!$L$17/100*'20.4'!$M$17/100),G36)</f>
        <v>7.3272484196944969</v>
      </c>
      <c r="I36" s="54">
        <v>0</v>
      </c>
      <c r="J36" s="54">
        <f t="shared" si="87"/>
        <v>7.3272484196944969</v>
      </c>
      <c r="K36" s="54">
        <f t="shared" si="88"/>
        <v>2.9134171800000002</v>
      </c>
      <c r="L36" s="54">
        <f t="shared" si="89"/>
        <v>4.4138312396944972</v>
      </c>
      <c r="M36" s="54">
        <v>0</v>
      </c>
      <c r="N36" s="54">
        <f t="shared" si="90"/>
        <v>4.5486221351999996</v>
      </c>
      <c r="O36" s="54">
        <f t="shared" si="91"/>
        <v>2.9134171800000002</v>
      </c>
      <c r="P36" s="54">
        <v>0</v>
      </c>
      <c r="Q36" s="54">
        <v>0</v>
      </c>
      <c r="R36" s="54">
        <v>0</v>
      </c>
      <c r="S36" s="54">
        <v>0</v>
      </c>
      <c r="T36" s="54">
        <v>0</v>
      </c>
      <c r="U36" s="54">
        <v>0</v>
      </c>
      <c r="V36" s="54">
        <v>0</v>
      </c>
      <c r="W36" s="54">
        <v>2.9134171800000002</v>
      </c>
      <c r="X36" s="54">
        <v>0</v>
      </c>
      <c r="Y36" s="54">
        <v>0</v>
      </c>
      <c r="Z36" s="54">
        <v>0</v>
      </c>
      <c r="AA36" s="54">
        <v>0</v>
      </c>
      <c r="AB36" s="54">
        <v>0</v>
      </c>
    </row>
    <row r="37" spans="1:28" s="55" customFormat="1" ht="112.5" customHeight="1" x14ac:dyDescent="0.25">
      <c r="A37" s="50" t="s">
        <v>395</v>
      </c>
      <c r="B37" s="50" t="s">
        <v>450</v>
      </c>
      <c r="C37" s="50" t="s">
        <v>451</v>
      </c>
      <c r="D37" s="53">
        <v>2025</v>
      </c>
      <c r="E37" s="53">
        <v>2025</v>
      </c>
      <c r="F37" s="80">
        <f>SUMIFS('20.1'!T:T,'20.1'!C:C,C37,'20.1'!D:D,"Итого объем финансовых потребностей по инвестиционному проекту, тыс. рублей")/1000</f>
        <v>5.3272443999999997</v>
      </c>
      <c r="G37" s="81">
        <f t="shared" ref="G37:G39" si="92">F37*1.2</f>
        <v>6.3926932799999996</v>
      </c>
      <c r="H37" s="82">
        <f>IFERROR(M37+N37*($P37/O37*(100+'20.4'!$C$17)/200+$Q37/O37*(100+'20.4'!$D$17)/200*'20.4'!$C$17/100+R37/O37*(100+'20.4'!$E$17)/200*'20.4'!$C$17/100*'20.4'!$D$17/100+$S37/O37*(100+'20.4'!$F$17)/200*'20.4'!$C$17/100*'20.4'!$D$17/100*'20.4'!$E$17/100+T37/O37*(100+'20.4'!$G$17)/200*'20.4'!$C$17/100*'20.4'!$D$17/100*'20.4'!$E$17/100*'20.4'!$F$17/100+U37/O37*(100+'20.4'!$H$17)/200*'20.4'!$C$17/100*'20.4'!$D$17/100*'20.4'!$E$17/100*'20.4'!$F$17/100*'20.4'!$G$17/100+$V37/O37*('20.4'!$I$17+100)/200*'20.4'!$C$17/100*'20.4'!$D$17/100*'20.4'!$E$17/100*'20.4'!$F$17/100*'20.4'!$G$17/100*'20.4'!$H$17/100+$W37/O37*('20.4'!$J$17+100)/200*'20.4'!$C$17/100*'20.4'!$D$17/100*'20.4'!$E$17/100*'20.4'!$F$17/100*'20.4'!$G$17/100*'20.4'!$H$17/100*'20.4'!$I$17/100+$X37/O37*('20.4'!$K$17+100)/200*'20.4'!$C$17/100*'20.4'!$D$17/100*'20.4'!$E$17/100*'20.4'!$F$17/100*'20.4'!$G$17/100*'20.4'!$H$17/100*'20.4'!$I$17/100*'20.4'!$J$17/100+$Y37/O37*('20.4'!$L$17+100)/200*'20.4'!$C$17/100*'20.4'!$D$17/100*'20.4'!$E$17/100*'20.4'!$F$17/100*'20.4'!$G$17/100*'20.4'!$H$17/100*'20.4'!$I$17/100*'20.4'!$J$17/100*'20.4'!$K$17/100+$Z37/O37*('20.4'!$M$17+100)/200*'20.4'!$C$17/100*'20.4'!$D$17/100*'20.4'!$E$17/100*'20.4'!$F$17/100*'20.4'!$G$17/100*'20.4'!$H$17/100*'20.4'!$I$17/100*'20.4'!$J$17/100*'20.4'!$K$17/100*'20.4'!$L$17/100+$AA37/O37*('20.4'!$N$17+100)/200*'20.4'!$C$17/100*'20.4'!$D$17/100*'20.4'!$E$17/100*'20.4'!$F$17/100*'20.4'!$G$17/100*'20.4'!$H$17/100*'20.4'!$I$17/100*'20.4'!$J$17/100*'20.4'!$K$17/100*'20.4'!$L$17/100*'20.4'!$M$17/100),G37)</f>
        <v>10.297811148345051</v>
      </c>
      <c r="I37" s="54">
        <v>0</v>
      </c>
      <c r="J37" s="54">
        <f t="shared" ref="J37:J39" si="93">H37+I37</f>
        <v>10.297811148345051</v>
      </c>
      <c r="K37" s="54">
        <f t="shared" ref="K37:K39" si="94">P37+Q37+R37+S37+T37+U37+V37+W37+X37+Y37+Z37+AA37</f>
        <v>5.8557440300000003</v>
      </c>
      <c r="L37" s="54">
        <f t="shared" ref="L37:L39" si="95">J37-K37</f>
        <v>4.4420671183450509</v>
      </c>
      <c r="M37" s="54">
        <v>0</v>
      </c>
      <c r="N37" s="54">
        <f t="shared" ref="N37:N39" si="96">G37-M37</f>
        <v>6.3926932799999996</v>
      </c>
      <c r="O37" s="54">
        <f t="shared" ref="O37:O39" si="97">K37</f>
        <v>5.8557440300000003</v>
      </c>
      <c r="P37" s="54">
        <v>0</v>
      </c>
      <c r="Q37" s="54">
        <v>0</v>
      </c>
      <c r="R37" s="54">
        <v>0</v>
      </c>
      <c r="S37" s="54">
        <v>0</v>
      </c>
      <c r="T37" s="54">
        <v>0</v>
      </c>
      <c r="U37" s="54">
        <v>0</v>
      </c>
      <c r="V37" s="54">
        <v>0</v>
      </c>
      <c r="W37" s="54">
        <v>5.8557440300000003</v>
      </c>
      <c r="X37" s="54">
        <v>0</v>
      </c>
      <c r="Y37" s="54">
        <v>0</v>
      </c>
      <c r="Z37" s="54">
        <v>0</v>
      </c>
      <c r="AA37" s="54">
        <v>0</v>
      </c>
      <c r="AB37" s="54">
        <v>0</v>
      </c>
    </row>
    <row r="38" spans="1:28" s="55" customFormat="1" ht="112.5" customHeight="1" x14ac:dyDescent="0.25">
      <c r="A38" s="50" t="s">
        <v>395</v>
      </c>
      <c r="B38" s="50" t="s">
        <v>452</v>
      </c>
      <c r="C38" s="50" t="s">
        <v>453</v>
      </c>
      <c r="D38" s="53">
        <v>2025</v>
      </c>
      <c r="E38" s="53">
        <v>2025</v>
      </c>
      <c r="F38" s="80">
        <f>SUMIFS('20.1'!T:T,'20.1'!C:C,C38,'20.1'!D:D,"Итого объем финансовых потребностей по инвестиционному проекту, тыс. рублей")/1000</f>
        <v>1.0692650500000003</v>
      </c>
      <c r="G38" s="81">
        <f t="shared" si="92"/>
        <v>1.2831180600000003</v>
      </c>
      <c r="H38" s="82">
        <f>IFERROR(M38+N38*($P38/O38*(100+'20.4'!$C$17)/200+$Q38/O38*(100+'20.4'!$D$17)/200*'20.4'!$C$17/100+R38/O38*(100+'20.4'!$E$17)/200*'20.4'!$C$17/100*'20.4'!$D$17/100+$S38/O38*(100+'20.4'!$F$17)/200*'20.4'!$C$17/100*'20.4'!$D$17/100*'20.4'!$E$17/100+T38/O38*(100+'20.4'!$G$17)/200*'20.4'!$C$17/100*'20.4'!$D$17/100*'20.4'!$E$17/100*'20.4'!$F$17/100+U38/O38*(100+'20.4'!$H$17)/200*'20.4'!$C$17/100*'20.4'!$D$17/100*'20.4'!$E$17/100*'20.4'!$F$17/100*'20.4'!$G$17/100+$V38/O38*('20.4'!$I$17+100)/200*'20.4'!$C$17/100*'20.4'!$D$17/100*'20.4'!$E$17/100*'20.4'!$F$17/100*'20.4'!$G$17/100*'20.4'!$H$17/100+$W38/O38*('20.4'!$J$17+100)/200*'20.4'!$C$17/100*'20.4'!$D$17/100*'20.4'!$E$17/100*'20.4'!$F$17/100*'20.4'!$G$17/100*'20.4'!$H$17/100*'20.4'!$I$17/100+$X38/O38*('20.4'!$K$17+100)/200*'20.4'!$C$17/100*'20.4'!$D$17/100*'20.4'!$E$17/100*'20.4'!$F$17/100*'20.4'!$G$17/100*'20.4'!$H$17/100*'20.4'!$I$17/100*'20.4'!$J$17/100+$Y38/O38*('20.4'!$L$17+100)/200*'20.4'!$C$17/100*'20.4'!$D$17/100*'20.4'!$E$17/100*'20.4'!$F$17/100*'20.4'!$G$17/100*'20.4'!$H$17/100*'20.4'!$I$17/100*'20.4'!$J$17/100*'20.4'!$K$17/100+$Z38/O38*('20.4'!$M$17+100)/200*'20.4'!$C$17/100*'20.4'!$D$17/100*'20.4'!$E$17/100*'20.4'!$F$17/100*'20.4'!$G$17/100*'20.4'!$H$17/100*'20.4'!$I$17/100*'20.4'!$J$17/100*'20.4'!$K$17/100*'20.4'!$L$17/100+$AA38/O38*('20.4'!$N$17+100)/200*'20.4'!$C$17/100*'20.4'!$D$17/100*'20.4'!$E$17/100*'20.4'!$F$17/100*'20.4'!$G$17/100*'20.4'!$H$17/100*'20.4'!$I$17/100*'20.4'!$J$17/100*'20.4'!$K$17/100*'20.4'!$L$17/100*'20.4'!$M$17/100),G38)</f>
        <v>2.0669390637354148</v>
      </c>
      <c r="I38" s="54">
        <v>0</v>
      </c>
      <c r="J38" s="54">
        <f t="shared" si="93"/>
        <v>2.0669390637354148</v>
      </c>
      <c r="K38" s="54">
        <f t="shared" si="94"/>
        <v>1.853</v>
      </c>
      <c r="L38" s="54">
        <f t="shared" si="95"/>
        <v>0.21393906373541483</v>
      </c>
      <c r="M38" s="54">
        <v>0</v>
      </c>
      <c r="N38" s="54">
        <f t="shared" si="96"/>
        <v>1.2831180600000003</v>
      </c>
      <c r="O38" s="54">
        <f t="shared" si="97"/>
        <v>1.853</v>
      </c>
      <c r="P38" s="54">
        <v>0</v>
      </c>
      <c r="Q38" s="54">
        <v>0</v>
      </c>
      <c r="R38" s="54">
        <v>0</v>
      </c>
      <c r="S38" s="54">
        <v>0</v>
      </c>
      <c r="T38" s="54">
        <v>0</v>
      </c>
      <c r="U38" s="54">
        <v>0</v>
      </c>
      <c r="V38" s="54">
        <v>0</v>
      </c>
      <c r="W38" s="54">
        <v>1.853</v>
      </c>
      <c r="X38" s="54">
        <v>0</v>
      </c>
      <c r="Y38" s="54">
        <v>0</v>
      </c>
      <c r="Z38" s="54">
        <v>0</v>
      </c>
      <c r="AA38" s="54">
        <v>0</v>
      </c>
      <c r="AB38" s="54">
        <v>0</v>
      </c>
    </row>
    <row r="39" spans="1:28" s="55" customFormat="1" ht="112.5" customHeight="1" x14ac:dyDescent="0.25">
      <c r="A39" s="50" t="s">
        <v>395</v>
      </c>
      <c r="B39" s="50" t="s">
        <v>454</v>
      </c>
      <c r="C39" s="50" t="s">
        <v>455</v>
      </c>
      <c r="D39" s="53">
        <v>2025</v>
      </c>
      <c r="E39" s="53">
        <v>2025</v>
      </c>
      <c r="F39" s="80">
        <f>SUMIFS('20.1'!T:T,'20.1'!C:C,C39,'20.1'!D:D,"Итого объем финансовых потребностей по инвестиционному проекту, тыс. рублей")/1000</f>
        <v>1.1985963899999998</v>
      </c>
      <c r="G39" s="81">
        <f t="shared" si="92"/>
        <v>1.4383156679999998</v>
      </c>
      <c r="H39" s="82">
        <f>IFERROR(M39+N39*($P39/O39*(100+'20.4'!$C$17)/200+$Q39/O39*(100+'20.4'!$D$17)/200*'20.4'!$C$17/100+R39/O39*(100+'20.4'!$E$17)/200*'20.4'!$C$17/100*'20.4'!$D$17/100+$S39/O39*(100+'20.4'!$F$17)/200*'20.4'!$C$17/100*'20.4'!$D$17/100*'20.4'!$E$17/100+T39/O39*(100+'20.4'!$G$17)/200*'20.4'!$C$17/100*'20.4'!$D$17/100*'20.4'!$E$17/100*'20.4'!$F$17/100+U39/O39*(100+'20.4'!$H$17)/200*'20.4'!$C$17/100*'20.4'!$D$17/100*'20.4'!$E$17/100*'20.4'!$F$17/100*'20.4'!$G$17/100+$V39/O39*('20.4'!$I$17+100)/200*'20.4'!$C$17/100*'20.4'!$D$17/100*'20.4'!$E$17/100*'20.4'!$F$17/100*'20.4'!$G$17/100*'20.4'!$H$17/100+$W39/O39*('20.4'!$J$17+100)/200*'20.4'!$C$17/100*'20.4'!$D$17/100*'20.4'!$E$17/100*'20.4'!$F$17/100*'20.4'!$G$17/100*'20.4'!$H$17/100*'20.4'!$I$17/100+$X39/O39*('20.4'!$K$17+100)/200*'20.4'!$C$17/100*'20.4'!$D$17/100*'20.4'!$E$17/100*'20.4'!$F$17/100*'20.4'!$G$17/100*'20.4'!$H$17/100*'20.4'!$I$17/100*'20.4'!$J$17/100+$Y39/O39*('20.4'!$L$17+100)/200*'20.4'!$C$17/100*'20.4'!$D$17/100*'20.4'!$E$17/100*'20.4'!$F$17/100*'20.4'!$G$17/100*'20.4'!$H$17/100*'20.4'!$I$17/100*'20.4'!$J$17/100*'20.4'!$K$17/100+$Z39/O39*('20.4'!$M$17+100)/200*'20.4'!$C$17/100*'20.4'!$D$17/100*'20.4'!$E$17/100*'20.4'!$F$17/100*'20.4'!$G$17/100*'20.4'!$H$17/100*'20.4'!$I$17/100*'20.4'!$J$17/100*'20.4'!$K$17/100*'20.4'!$L$17/100+$AA39/O39*('20.4'!$N$17+100)/200*'20.4'!$C$17/100*'20.4'!$D$17/100*'20.4'!$E$17/100*'20.4'!$F$17/100*'20.4'!$G$17/100*'20.4'!$H$17/100*'20.4'!$I$17/100*'20.4'!$J$17/100*'20.4'!$K$17/100*'20.4'!$L$17/100*'20.4'!$M$17/100),G39)</f>
        <v>2.3169425580151968</v>
      </c>
      <c r="I39" s="54">
        <v>0</v>
      </c>
      <c r="J39" s="54">
        <f t="shared" si="93"/>
        <v>2.3169425580151968</v>
      </c>
      <c r="K39" s="54">
        <f t="shared" si="94"/>
        <v>1.1634000000000002</v>
      </c>
      <c r="L39" s="54">
        <f t="shared" si="95"/>
        <v>1.1535425580151966</v>
      </c>
      <c r="M39" s="54">
        <v>0</v>
      </c>
      <c r="N39" s="54">
        <f t="shared" si="96"/>
        <v>1.4383156679999998</v>
      </c>
      <c r="O39" s="54">
        <f t="shared" si="97"/>
        <v>1.1634000000000002</v>
      </c>
      <c r="P39" s="54">
        <v>0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1.1634000000000002</v>
      </c>
      <c r="X39" s="54">
        <v>0</v>
      </c>
      <c r="Y39" s="54">
        <v>0</v>
      </c>
      <c r="Z39" s="54">
        <v>0</v>
      </c>
      <c r="AA39" s="54">
        <v>0</v>
      </c>
      <c r="AB39" s="54">
        <v>0</v>
      </c>
    </row>
    <row r="40" spans="1:28" s="85" customFormat="1" ht="15.75" customHeight="1" x14ac:dyDescent="0.25">
      <c r="A40" s="150"/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84"/>
      <c r="U40" s="84"/>
      <c r="V40" s="84"/>
    </row>
    <row r="41" spans="1:28" s="87" customFormat="1" ht="15.75" customHeight="1" x14ac:dyDescent="0.25">
      <c r="A41" s="148" t="s">
        <v>75</v>
      </c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  <c r="R41" s="148"/>
      <c r="S41" s="148"/>
      <c r="T41" s="86"/>
      <c r="U41" s="86"/>
      <c r="V41" s="86"/>
    </row>
    <row r="42" spans="1:28" s="85" customFormat="1" ht="15.75" x14ac:dyDescent="0.25">
      <c r="A42" s="148" t="s">
        <v>76</v>
      </c>
      <c r="B42" s="148"/>
      <c r="C42" s="148"/>
      <c r="D42" s="148"/>
      <c r="E42" s="148"/>
      <c r="F42" s="148"/>
      <c r="G42" s="148"/>
      <c r="H42" s="148"/>
      <c r="I42" s="84"/>
      <c r="J42" s="84"/>
      <c r="K42" s="84"/>
      <c r="L42" s="84"/>
      <c r="P42" s="84"/>
      <c r="Q42" s="84"/>
      <c r="R42" s="84"/>
      <c r="S42" s="84"/>
      <c r="T42" s="84"/>
      <c r="U42" s="84"/>
      <c r="V42" s="84"/>
    </row>
    <row r="43" spans="1:28" s="85" customFormat="1" ht="33.75" customHeight="1" x14ac:dyDescent="0.25">
      <c r="A43" s="148" t="s">
        <v>77</v>
      </c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  <c r="M43" s="148"/>
      <c r="N43" s="148"/>
      <c r="O43" s="148"/>
      <c r="P43" s="148"/>
      <c r="Q43" s="148"/>
      <c r="R43" s="148"/>
      <c r="S43" s="148"/>
      <c r="T43" s="84"/>
      <c r="U43" s="84"/>
      <c r="V43" s="84"/>
    </row>
    <row r="44" spans="1:28" s="88" customFormat="1" ht="11.25" x14ac:dyDescent="0.2">
      <c r="B44" s="89"/>
      <c r="C44" s="90"/>
      <c r="D44" s="91"/>
      <c r="F44" s="89"/>
      <c r="G44" s="89"/>
      <c r="H44" s="89"/>
      <c r="I44" s="89"/>
      <c r="J44" s="89"/>
      <c r="K44" s="89"/>
      <c r="L44" s="89"/>
      <c r="P44" s="89"/>
      <c r="Q44" s="89"/>
      <c r="R44" s="89"/>
      <c r="S44" s="89"/>
      <c r="T44" s="89"/>
      <c r="U44" s="89"/>
      <c r="V44" s="89"/>
    </row>
    <row r="45" spans="1:28" s="88" customFormat="1" ht="15.75" x14ac:dyDescent="0.2">
      <c r="A45" s="138" t="s">
        <v>131</v>
      </c>
      <c r="B45" s="138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89"/>
      <c r="U45" s="89"/>
      <c r="V45" s="89"/>
    </row>
    <row r="46" spans="1:28" s="92" customFormat="1" ht="33.75" customHeight="1" x14ac:dyDescent="0.25">
      <c r="A46" s="126" t="s">
        <v>95</v>
      </c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</row>
    <row r="47" spans="1:28" s="92" customFormat="1" ht="15.75" x14ac:dyDescent="0.25">
      <c r="A47" s="126" t="s">
        <v>128</v>
      </c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</row>
    <row r="48" spans="1:28" s="92" customFormat="1" ht="36" customHeight="1" x14ac:dyDescent="0.25">
      <c r="A48" s="147" t="s">
        <v>112</v>
      </c>
      <c r="B48" s="147"/>
      <c r="C48" s="147"/>
      <c r="D48" s="147"/>
      <c r="E48" s="147"/>
      <c r="F48" s="147"/>
      <c r="G48" s="147"/>
      <c r="H48" s="147"/>
      <c r="I48" s="147"/>
      <c r="J48" s="147"/>
      <c r="K48" s="147"/>
      <c r="L48" s="147"/>
      <c r="M48" s="147"/>
      <c r="N48" s="147"/>
      <c r="O48" s="147"/>
      <c r="P48" s="147"/>
      <c r="Q48" s="147"/>
      <c r="R48" s="147"/>
      <c r="S48" s="147"/>
    </row>
    <row r="49" spans="1:22" s="92" customFormat="1" ht="38.25" customHeight="1" x14ac:dyDescent="0.25">
      <c r="A49" s="126" t="s">
        <v>127</v>
      </c>
      <c r="B49" s="126"/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</row>
    <row r="50" spans="1:22" s="92" customFormat="1" ht="19.5" customHeight="1" x14ac:dyDescent="0.25">
      <c r="A50" s="126" t="s">
        <v>61</v>
      </c>
      <c r="B50" s="126"/>
      <c r="C50" s="126"/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</row>
    <row r="51" spans="1:22" s="92" customFormat="1" ht="37.9" customHeight="1" x14ac:dyDescent="0.25">
      <c r="A51" s="126" t="s">
        <v>130</v>
      </c>
      <c r="B51" s="126"/>
      <c r="C51" s="126"/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</row>
    <row r="52" spans="1:22" s="92" customFormat="1" ht="15.75" x14ac:dyDescent="0.25">
      <c r="A52" s="126" t="s">
        <v>129</v>
      </c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</row>
    <row r="53" spans="1:22" s="92" customFormat="1" ht="35.25" customHeight="1" x14ac:dyDescent="0.25">
      <c r="A53" s="126" t="s">
        <v>62</v>
      </c>
      <c r="B53" s="126"/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</row>
    <row r="54" spans="1:22" s="92" customFormat="1" ht="21" customHeight="1" x14ac:dyDescent="0.25">
      <c r="A54" s="126" t="s">
        <v>63</v>
      </c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</row>
    <row r="55" spans="1:22" s="92" customFormat="1" ht="21" customHeight="1" x14ac:dyDescent="0.25">
      <c r="A55" s="126" t="s">
        <v>111</v>
      </c>
      <c r="B55" s="126"/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</row>
    <row r="56" spans="1:22" s="88" customFormat="1" ht="11.25" x14ac:dyDescent="0.2">
      <c r="B56" s="89"/>
      <c r="C56" s="90"/>
      <c r="D56" s="91"/>
      <c r="F56" s="89"/>
      <c r="G56" s="89"/>
      <c r="H56" s="89"/>
      <c r="I56" s="89"/>
      <c r="J56" s="89"/>
      <c r="K56" s="89"/>
      <c r="L56" s="89"/>
      <c r="P56" s="89"/>
      <c r="Q56" s="89"/>
      <c r="R56" s="89"/>
      <c r="S56" s="89"/>
      <c r="T56" s="89"/>
      <c r="U56" s="89"/>
      <c r="V56" s="89"/>
    </row>
    <row r="57" spans="1:22" s="88" customFormat="1" ht="11.25" x14ac:dyDescent="0.2">
      <c r="B57" s="89"/>
      <c r="C57" s="90"/>
      <c r="D57" s="91"/>
      <c r="F57" s="89"/>
      <c r="G57" s="89"/>
      <c r="H57" s="89"/>
      <c r="I57" s="89"/>
      <c r="J57" s="89"/>
      <c r="K57" s="89"/>
      <c r="L57" s="89"/>
      <c r="P57" s="89"/>
      <c r="Q57" s="89"/>
      <c r="R57" s="89"/>
      <c r="S57" s="89"/>
      <c r="T57" s="89"/>
      <c r="U57" s="89"/>
      <c r="V57" s="89"/>
    </row>
    <row r="58" spans="1:22" s="88" customFormat="1" ht="11.25" x14ac:dyDescent="0.2">
      <c r="B58" s="89"/>
      <c r="C58" s="90"/>
      <c r="D58" s="91"/>
      <c r="F58" s="89"/>
      <c r="G58" s="89"/>
      <c r="H58" s="89"/>
      <c r="I58" s="89"/>
      <c r="J58" s="89"/>
      <c r="K58" s="89"/>
      <c r="L58" s="89"/>
      <c r="P58" s="89"/>
      <c r="Q58" s="89"/>
      <c r="R58" s="89"/>
      <c r="S58" s="89"/>
      <c r="T58" s="89"/>
      <c r="U58" s="89"/>
      <c r="V58" s="89"/>
    </row>
    <row r="59" spans="1:22" s="88" customFormat="1" ht="11.25" x14ac:dyDescent="0.2">
      <c r="B59" s="90"/>
      <c r="C59" s="90"/>
      <c r="D59" s="91"/>
      <c r="F59" s="89"/>
      <c r="G59" s="89"/>
      <c r="H59" s="89"/>
      <c r="I59" s="89"/>
      <c r="J59" s="89"/>
      <c r="K59" s="89"/>
      <c r="L59" s="89"/>
      <c r="P59" s="89"/>
      <c r="Q59" s="89"/>
      <c r="R59" s="89"/>
      <c r="S59" s="89"/>
      <c r="T59" s="89"/>
      <c r="U59" s="89"/>
      <c r="V59" s="89"/>
    </row>
    <row r="60" spans="1:22" s="88" customFormat="1" ht="11.25" x14ac:dyDescent="0.2">
      <c r="B60" s="90"/>
      <c r="C60" s="90"/>
      <c r="D60" s="91"/>
      <c r="F60" s="89"/>
      <c r="G60" s="89"/>
      <c r="H60" s="89"/>
      <c r="I60" s="89"/>
      <c r="J60" s="89"/>
      <c r="K60" s="89"/>
      <c r="L60" s="89"/>
      <c r="P60" s="89"/>
      <c r="Q60" s="89"/>
      <c r="R60" s="89"/>
      <c r="S60" s="89"/>
      <c r="T60" s="89"/>
      <c r="U60" s="89"/>
      <c r="V60" s="89"/>
    </row>
    <row r="61" spans="1:22" s="88" customFormat="1" ht="11.25" x14ac:dyDescent="0.2">
      <c r="B61" s="90"/>
      <c r="C61" s="90"/>
      <c r="D61" s="91"/>
      <c r="F61" s="89"/>
      <c r="G61" s="89"/>
      <c r="H61" s="89"/>
      <c r="I61" s="89"/>
      <c r="J61" s="89"/>
      <c r="K61" s="89"/>
      <c r="L61" s="89"/>
      <c r="P61" s="89"/>
      <c r="Q61" s="89"/>
      <c r="R61" s="89"/>
      <c r="S61" s="89"/>
      <c r="T61" s="89"/>
      <c r="U61" s="89"/>
      <c r="V61" s="89"/>
    </row>
    <row r="62" spans="1:22" s="88" customFormat="1" ht="11.25" x14ac:dyDescent="0.2">
      <c r="B62" s="90"/>
      <c r="C62" s="90"/>
      <c r="D62" s="91"/>
      <c r="F62" s="89"/>
      <c r="G62" s="89"/>
      <c r="H62" s="89"/>
      <c r="I62" s="89"/>
      <c r="J62" s="89"/>
      <c r="K62" s="89"/>
      <c r="L62" s="89"/>
      <c r="P62" s="89"/>
      <c r="Q62" s="89"/>
      <c r="R62" s="89"/>
      <c r="S62" s="89"/>
      <c r="T62" s="89"/>
      <c r="U62" s="89"/>
      <c r="V62" s="89"/>
    </row>
    <row r="63" spans="1:22" s="88" customFormat="1" ht="11.25" x14ac:dyDescent="0.2">
      <c r="B63" s="90"/>
      <c r="C63" s="90"/>
      <c r="D63" s="91"/>
      <c r="F63" s="89"/>
      <c r="G63" s="89"/>
      <c r="H63" s="89"/>
      <c r="I63" s="89"/>
      <c r="J63" s="89"/>
      <c r="K63" s="89"/>
      <c r="L63" s="89"/>
      <c r="P63" s="89"/>
      <c r="Q63" s="89"/>
      <c r="R63" s="89"/>
      <c r="S63" s="89"/>
      <c r="T63" s="89"/>
      <c r="U63" s="89"/>
      <c r="V63" s="89"/>
    </row>
    <row r="64" spans="1:22" s="88" customFormat="1" ht="11.25" x14ac:dyDescent="0.2">
      <c r="B64" s="90"/>
      <c r="C64" s="90"/>
      <c r="D64" s="91"/>
      <c r="F64" s="89"/>
      <c r="G64" s="89"/>
      <c r="H64" s="89"/>
      <c r="I64" s="89"/>
      <c r="J64" s="89"/>
      <c r="K64" s="89"/>
      <c r="L64" s="89"/>
      <c r="P64" s="89"/>
      <c r="Q64" s="89"/>
      <c r="R64" s="89"/>
      <c r="S64" s="89"/>
      <c r="T64" s="89"/>
      <c r="U64" s="89"/>
      <c r="V64" s="89"/>
    </row>
    <row r="65" spans="2:22" s="88" customFormat="1" ht="11.25" x14ac:dyDescent="0.2">
      <c r="B65" s="90"/>
      <c r="C65" s="90"/>
      <c r="D65" s="91"/>
      <c r="F65" s="89"/>
      <c r="G65" s="89"/>
      <c r="H65" s="89"/>
      <c r="I65" s="89"/>
      <c r="J65" s="89"/>
      <c r="K65" s="89"/>
      <c r="L65" s="89"/>
      <c r="P65" s="89"/>
      <c r="Q65" s="89"/>
      <c r="R65" s="89"/>
      <c r="S65" s="89"/>
      <c r="T65" s="89"/>
      <c r="U65" s="89"/>
      <c r="V65" s="89"/>
    </row>
    <row r="66" spans="2:22" s="88" customFormat="1" ht="11.25" x14ac:dyDescent="0.2">
      <c r="B66" s="89"/>
      <c r="C66" s="90"/>
      <c r="D66" s="91"/>
      <c r="F66" s="89"/>
      <c r="G66" s="89"/>
      <c r="H66" s="89"/>
      <c r="I66" s="89"/>
      <c r="J66" s="89"/>
      <c r="K66" s="89"/>
      <c r="L66" s="89"/>
      <c r="P66" s="89"/>
      <c r="Q66" s="89"/>
      <c r="R66" s="89"/>
      <c r="S66" s="89"/>
      <c r="T66" s="89"/>
      <c r="U66" s="89"/>
      <c r="V66" s="89"/>
    </row>
    <row r="67" spans="2:22" s="88" customFormat="1" ht="11.25" x14ac:dyDescent="0.2">
      <c r="B67" s="89"/>
      <c r="C67" s="90"/>
      <c r="D67" s="91"/>
      <c r="F67" s="89"/>
      <c r="G67" s="89"/>
      <c r="H67" s="89"/>
      <c r="I67" s="89"/>
      <c r="J67" s="89"/>
      <c r="K67" s="89"/>
      <c r="L67" s="89"/>
      <c r="P67" s="89"/>
      <c r="Q67" s="89"/>
      <c r="R67" s="89"/>
      <c r="S67" s="89"/>
      <c r="T67" s="89"/>
      <c r="U67" s="89"/>
      <c r="V67" s="89"/>
    </row>
    <row r="68" spans="2:22" s="88" customFormat="1" ht="11.25" x14ac:dyDescent="0.2">
      <c r="B68" s="89"/>
      <c r="C68" s="90"/>
      <c r="D68" s="91"/>
      <c r="F68" s="89"/>
      <c r="G68" s="89"/>
      <c r="H68" s="89"/>
      <c r="I68" s="89"/>
      <c r="J68" s="89"/>
      <c r="K68" s="89"/>
      <c r="L68" s="89"/>
      <c r="P68" s="89"/>
      <c r="Q68" s="89"/>
      <c r="R68" s="89"/>
      <c r="S68" s="89"/>
      <c r="T68" s="89"/>
      <c r="U68" s="89"/>
      <c r="V68" s="89"/>
    </row>
    <row r="69" spans="2:22" s="88" customFormat="1" ht="11.25" x14ac:dyDescent="0.2">
      <c r="B69" s="89"/>
      <c r="C69" s="90"/>
      <c r="D69" s="91"/>
      <c r="F69" s="89"/>
      <c r="G69" s="89"/>
      <c r="H69" s="89"/>
      <c r="I69" s="89"/>
      <c r="J69" s="89"/>
      <c r="K69" s="89"/>
      <c r="L69" s="89"/>
      <c r="P69" s="89"/>
      <c r="Q69" s="89"/>
      <c r="R69" s="89"/>
      <c r="S69" s="89"/>
      <c r="T69" s="89"/>
      <c r="U69" s="89"/>
      <c r="V69" s="89"/>
    </row>
    <row r="70" spans="2:22" s="88" customFormat="1" ht="11.25" x14ac:dyDescent="0.2">
      <c r="B70" s="89"/>
      <c r="C70" s="90"/>
      <c r="D70" s="91"/>
      <c r="F70" s="89"/>
      <c r="G70" s="89"/>
      <c r="H70" s="89"/>
      <c r="I70" s="89"/>
      <c r="J70" s="89"/>
      <c r="K70" s="89"/>
      <c r="L70" s="89"/>
      <c r="P70" s="89"/>
      <c r="Q70" s="89"/>
      <c r="R70" s="89"/>
      <c r="S70" s="89"/>
      <c r="T70" s="89"/>
      <c r="U70" s="89"/>
      <c r="V70" s="89"/>
    </row>
    <row r="71" spans="2:22" s="88" customFormat="1" ht="11.25" x14ac:dyDescent="0.2">
      <c r="B71" s="89"/>
      <c r="C71" s="90"/>
      <c r="D71" s="91"/>
      <c r="F71" s="89"/>
      <c r="G71" s="89"/>
      <c r="H71" s="89"/>
      <c r="I71" s="89"/>
      <c r="J71" s="89"/>
      <c r="K71" s="89"/>
      <c r="L71" s="89"/>
      <c r="P71" s="89"/>
      <c r="Q71" s="89"/>
      <c r="R71" s="89"/>
      <c r="S71" s="89"/>
      <c r="T71" s="89"/>
      <c r="U71" s="89"/>
      <c r="V71" s="89"/>
    </row>
    <row r="72" spans="2:22" s="88" customFormat="1" ht="11.25" x14ac:dyDescent="0.2">
      <c r="B72" s="89"/>
      <c r="C72" s="90"/>
      <c r="D72" s="91"/>
      <c r="F72" s="89"/>
      <c r="G72" s="89"/>
      <c r="H72" s="89"/>
      <c r="I72" s="89"/>
      <c r="J72" s="89"/>
      <c r="K72" s="89"/>
      <c r="L72" s="89"/>
      <c r="P72" s="89"/>
      <c r="Q72" s="89"/>
      <c r="R72" s="89"/>
      <c r="S72" s="89"/>
      <c r="T72" s="89"/>
      <c r="U72" s="89"/>
      <c r="V72" s="89"/>
    </row>
    <row r="73" spans="2:22" s="88" customFormat="1" ht="11.25" x14ac:dyDescent="0.2">
      <c r="B73" s="89"/>
      <c r="C73" s="90"/>
      <c r="D73" s="91"/>
      <c r="F73" s="89"/>
      <c r="G73" s="89"/>
      <c r="H73" s="89"/>
      <c r="I73" s="89"/>
      <c r="J73" s="89"/>
      <c r="K73" s="89"/>
      <c r="L73" s="89"/>
      <c r="P73" s="89"/>
      <c r="Q73" s="89"/>
      <c r="R73" s="89"/>
      <c r="S73" s="89"/>
      <c r="T73" s="89"/>
      <c r="U73" s="89"/>
      <c r="V73" s="89"/>
    </row>
    <row r="74" spans="2:22" s="88" customFormat="1" ht="11.25" x14ac:dyDescent="0.2">
      <c r="B74" s="89"/>
      <c r="C74" s="90"/>
      <c r="D74" s="91"/>
      <c r="F74" s="89"/>
      <c r="G74" s="89"/>
      <c r="H74" s="89"/>
      <c r="I74" s="89"/>
      <c r="J74" s="89"/>
      <c r="K74" s="89"/>
      <c r="L74" s="89"/>
      <c r="P74" s="89"/>
      <c r="Q74" s="89"/>
      <c r="R74" s="89"/>
      <c r="S74" s="89"/>
      <c r="T74" s="89"/>
      <c r="U74" s="89"/>
      <c r="V74" s="89"/>
    </row>
    <row r="75" spans="2:22" s="88" customFormat="1" ht="11.25" x14ac:dyDescent="0.2">
      <c r="B75" s="89"/>
      <c r="C75" s="90"/>
      <c r="D75" s="91"/>
      <c r="F75" s="89"/>
      <c r="G75" s="89"/>
      <c r="H75" s="89"/>
      <c r="I75" s="89"/>
      <c r="J75" s="89"/>
      <c r="K75" s="89"/>
      <c r="L75" s="89"/>
      <c r="P75" s="89"/>
      <c r="Q75" s="89"/>
      <c r="R75" s="89"/>
      <c r="S75" s="89"/>
      <c r="T75" s="89"/>
      <c r="U75" s="89"/>
      <c r="V75" s="89"/>
    </row>
    <row r="76" spans="2:22" s="88" customFormat="1" ht="11.25" x14ac:dyDescent="0.2">
      <c r="B76" s="89"/>
      <c r="C76" s="90"/>
      <c r="D76" s="91"/>
      <c r="F76" s="89"/>
      <c r="G76" s="89"/>
      <c r="H76" s="89"/>
      <c r="I76" s="89"/>
      <c r="J76" s="89"/>
      <c r="K76" s="89"/>
      <c r="L76" s="89"/>
      <c r="P76" s="89"/>
      <c r="Q76" s="89"/>
      <c r="R76" s="89"/>
      <c r="S76" s="89"/>
      <c r="T76" s="89"/>
      <c r="U76" s="89"/>
      <c r="V76" s="89"/>
    </row>
    <row r="77" spans="2:22" s="88" customFormat="1" ht="11.25" x14ac:dyDescent="0.2">
      <c r="B77" s="89"/>
      <c r="C77" s="90"/>
      <c r="D77" s="91"/>
      <c r="F77" s="89"/>
      <c r="G77" s="89"/>
      <c r="H77" s="89"/>
      <c r="I77" s="89"/>
      <c r="J77" s="89"/>
      <c r="K77" s="89"/>
      <c r="L77" s="89"/>
      <c r="P77" s="89"/>
      <c r="Q77" s="89"/>
      <c r="R77" s="89"/>
      <c r="S77" s="89"/>
      <c r="T77" s="89"/>
      <c r="U77" s="89"/>
      <c r="V77" s="89"/>
    </row>
    <row r="78" spans="2:22" s="88" customFormat="1" ht="11.25" x14ac:dyDescent="0.2">
      <c r="B78" s="89"/>
      <c r="C78" s="90"/>
      <c r="D78" s="91"/>
      <c r="F78" s="89"/>
      <c r="G78" s="89"/>
      <c r="H78" s="89"/>
      <c r="I78" s="89"/>
      <c r="J78" s="89"/>
      <c r="K78" s="89"/>
      <c r="L78" s="89"/>
      <c r="P78" s="89"/>
      <c r="Q78" s="89"/>
      <c r="R78" s="89"/>
      <c r="S78" s="89"/>
      <c r="T78" s="89"/>
      <c r="U78" s="89"/>
      <c r="V78" s="89"/>
    </row>
    <row r="79" spans="2:22" s="88" customFormat="1" ht="11.25" x14ac:dyDescent="0.2">
      <c r="B79" s="89"/>
      <c r="C79" s="90"/>
      <c r="D79" s="91"/>
      <c r="F79" s="89"/>
      <c r="G79" s="89"/>
      <c r="H79" s="89"/>
      <c r="I79" s="89"/>
      <c r="J79" s="89"/>
      <c r="K79" s="89"/>
      <c r="L79" s="89"/>
      <c r="P79" s="89"/>
      <c r="Q79" s="89"/>
      <c r="R79" s="89"/>
      <c r="S79" s="89"/>
      <c r="T79" s="89"/>
      <c r="U79" s="89"/>
      <c r="V79" s="89"/>
    </row>
    <row r="80" spans="2:22" s="88" customFormat="1" ht="11.25" x14ac:dyDescent="0.2">
      <c r="B80" s="89"/>
      <c r="C80" s="90"/>
      <c r="D80" s="91"/>
      <c r="F80" s="89"/>
      <c r="G80" s="89"/>
      <c r="H80" s="89"/>
      <c r="I80" s="89"/>
      <c r="J80" s="89"/>
      <c r="K80" s="89"/>
      <c r="L80" s="89"/>
      <c r="P80" s="89"/>
      <c r="Q80" s="89"/>
      <c r="R80" s="89"/>
      <c r="S80" s="89"/>
      <c r="T80" s="89"/>
      <c r="U80" s="89"/>
      <c r="V80" s="89"/>
    </row>
    <row r="81" spans="2:22" s="88" customFormat="1" ht="11.25" x14ac:dyDescent="0.2">
      <c r="B81" s="89"/>
      <c r="C81" s="90"/>
      <c r="D81" s="91"/>
      <c r="F81" s="89"/>
      <c r="G81" s="89"/>
      <c r="H81" s="89"/>
      <c r="I81" s="89"/>
      <c r="J81" s="89"/>
      <c r="K81" s="89"/>
      <c r="L81" s="89"/>
      <c r="P81" s="89"/>
      <c r="Q81" s="89"/>
      <c r="R81" s="89"/>
      <c r="S81" s="89"/>
      <c r="T81" s="89"/>
      <c r="U81" s="89"/>
      <c r="V81" s="89"/>
    </row>
    <row r="82" spans="2:22" s="88" customFormat="1" ht="11.25" x14ac:dyDescent="0.2">
      <c r="B82" s="89"/>
      <c r="C82" s="90"/>
      <c r="D82" s="91"/>
      <c r="F82" s="89"/>
      <c r="G82" s="89"/>
      <c r="H82" s="89"/>
      <c r="I82" s="89"/>
      <c r="J82" s="89"/>
      <c r="K82" s="89"/>
      <c r="L82" s="89"/>
      <c r="P82" s="89"/>
      <c r="Q82" s="89"/>
      <c r="R82" s="89"/>
      <c r="S82" s="89"/>
      <c r="T82" s="89"/>
      <c r="U82" s="89"/>
      <c r="V82" s="89"/>
    </row>
    <row r="83" spans="2:22" s="88" customFormat="1" ht="11.25" x14ac:dyDescent="0.2">
      <c r="B83" s="89"/>
      <c r="C83" s="90"/>
      <c r="D83" s="91"/>
      <c r="F83" s="89"/>
      <c r="G83" s="89"/>
      <c r="H83" s="89"/>
      <c r="I83" s="89"/>
      <c r="J83" s="89"/>
      <c r="K83" s="89"/>
      <c r="L83" s="89"/>
      <c r="P83" s="89"/>
      <c r="Q83" s="89"/>
      <c r="R83" s="89"/>
      <c r="S83" s="89"/>
      <c r="T83" s="89"/>
      <c r="U83" s="89"/>
      <c r="V83" s="89"/>
    </row>
  </sheetData>
  <mergeCells count="40">
    <mergeCell ref="A42:H42"/>
    <mergeCell ref="O6:O7"/>
    <mergeCell ref="A40:S40"/>
    <mergeCell ref="A43:S43"/>
    <mergeCell ref="A45:S45"/>
    <mergeCell ref="F6:J6"/>
    <mergeCell ref="A6:A7"/>
    <mergeCell ref="B6:B7"/>
    <mergeCell ref="C6:C7"/>
    <mergeCell ref="D6:D7"/>
    <mergeCell ref="E6:E7"/>
    <mergeCell ref="K6:K7"/>
    <mergeCell ref="L6:L7"/>
    <mergeCell ref="M6:M7"/>
    <mergeCell ref="N6:N7"/>
    <mergeCell ref="A41:S41"/>
    <mergeCell ref="A46:S46"/>
    <mergeCell ref="A49:S49"/>
    <mergeCell ref="A55:S55"/>
    <mergeCell ref="A54:S54"/>
    <mergeCell ref="A50:S50"/>
    <mergeCell ref="A51:S51"/>
    <mergeCell ref="A52:S52"/>
    <mergeCell ref="A53:S53"/>
    <mergeCell ref="A47:S47"/>
    <mergeCell ref="A48:S48"/>
    <mergeCell ref="AB6:AB7"/>
    <mergeCell ref="A1:N1"/>
    <mergeCell ref="V6:V7"/>
    <mergeCell ref="P6:P7"/>
    <mergeCell ref="Q6:Q7"/>
    <mergeCell ref="R6:R7"/>
    <mergeCell ref="S6:S7"/>
    <mergeCell ref="T6:T7"/>
    <mergeCell ref="U6:U7"/>
    <mergeCell ref="W6:W7"/>
    <mergeCell ref="X6:X7"/>
    <mergeCell ref="Y6:Y7"/>
    <mergeCell ref="Z6:Z7"/>
    <mergeCell ref="AA6:AA7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W31"/>
  <sheetViews>
    <sheetView zoomScale="70" zoomScaleNormal="70" zoomScaleSheetLayoutView="55" workbookViewId="0">
      <selection activeCell="H33" sqref="H33"/>
    </sheetView>
  </sheetViews>
  <sheetFormatPr defaultRowHeight="15" x14ac:dyDescent="0.25"/>
  <cols>
    <col min="1" max="1" width="25.85546875" customWidth="1"/>
    <col min="2" max="13" width="15" customWidth="1"/>
    <col min="14" max="14" width="14.28515625" customWidth="1"/>
  </cols>
  <sheetData>
    <row r="1" spans="1:23" s="30" customFormat="1" ht="18.75" x14ac:dyDescent="0.25">
      <c r="A1" s="151" t="s">
        <v>105</v>
      </c>
      <c r="B1" s="151"/>
      <c r="C1" s="151"/>
      <c r="D1" s="151"/>
      <c r="E1" s="151"/>
      <c r="F1" s="151"/>
      <c r="G1" s="151"/>
      <c r="H1" s="151"/>
      <c r="I1" s="151"/>
    </row>
    <row r="2" spans="1:23" s="30" customFormat="1" ht="18.75" x14ac:dyDescent="0.3">
      <c r="A2" s="31"/>
    </row>
    <row r="3" spans="1:23" s="30" customFormat="1" ht="15.75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</row>
    <row r="4" spans="1:23" s="30" customFormat="1" ht="43.5" customHeight="1" x14ac:dyDescent="0.25">
      <c r="A4" s="152" t="str">
        <f>'20.3'!A3</f>
        <v>Наименование инвестиционного проекта: Проект корректировки инвестиционной программы филиала "Северо-Западный" АО "Оборонэнерго"</v>
      </c>
      <c r="B4" s="152"/>
      <c r="C4" s="152"/>
      <c r="D4" s="152"/>
      <c r="E4" s="152"/>
      <c r="F4" s="152"/>
      <c r="G4" s="152"/>
      <c r="H4" s="152"/>
      <c r="I4" s="152"/>
      <c r="J4" s="32"/>
    </row>
    <row r="5" spans="1:23" s="30" customFormat="1" ht="15.75" x14ac:dyDescent="0.25">
      <c r="A5" s="27"/>
      <c r="B5" s="32"/>
      <c r="C5" s="32"/>
      <c r="D5" s="32"/>
      <c r="E5" s="32"/>
      <c r="F5" s="32"/>
      <c r="G5" s="32"/>
      <c r="H5" s="32"/>
      <c r="I5" s="32"/>
      <c r="J5" s="32"/>
    </row>
    <row r="6" spans="1:23" s="30" customFormat="1" ht="14.25" customHeight="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</row>
    <row r="7" spans="1:23" s="14" customFormat="1" ht="14.25" customHeight="1" x14ac:dyDescent="0.25">
      <c r="A7" s="27"/>
      <c r="B7" s="41"/>
      <c r="C7" s="41"/>
      <c r="D7" s="41"/>
      <c r="E7" s="41"/>
      <c r="F7" s="41"/>
      <c r="G7" s="41"/>
      <c r="H7" s="41"/>
      <c r="I7" s="41"/>
      <c r="J7" s="41"/>
      <c r="K7" s="42"/>
      <c r="L7" s="42"/>
    </row>
    <row r="8" spans="1:23" s="14" customFormat="1" ht="14.25" customHeight="1" x14ac:dyDescent="0.25">
      <c r="A8" s="45"/>
      <c r="B8" s="16"/>
      <c r="C8" s="16"/>
      <c r="D8" s="16"/>
      <c r="E8" s="16"/>
      <c r="F8" s="16"/>
      <c r="G8" s="16"/>
      <c r="H8" s="16"/>
      <c r="I8" s="16"/>
      <c r="J8" s="43"/>
      <c r="K8" s="42"/>
      <c r="L8" s="42"/>
    </row>
    <row r="9" spans="1:23" s="14" customFormat="1" ht="14.25" customHeight="1" x14ac:dyDescent="0.25">
      <c r="A9" s="27" t="s">
        <v>430</v>
      </c>
      <c r="B9" s="44"/>
      <c r="C9" s="44"/>
      <c r="D9" s="44"/>
      <c r="E9" s="44"/>
      <c r="F9" s="44"/>
      <c r="G9" s="44"/>
      <c r="H9" s="44"/>
      <c r="I9" s="44"/>
      <c r="J9" s="43"/>
      <c r="K9" s="42"/>
      <c r="L9" s="42"/>
    </row>
    <row r="10" spans="1:23" ht="14.25" customHeight="1" x14ac:dyDescent="0.25">
      <c r="A10" s="22"/>
      <c r="B10" s="15"/>
      <c r="C10" s="15"/>
      <c r="D10" s="15"/>
      <c r="E10" s="15"/>
      <c r="F10" s="15"/>
      <c r="G10" s="15"/>
      <c r="H10" s="15"/>
      <c r="I10" s="13"/>
      <c r="J10" s="13"/>
      <c r="K10" s="24"/>
      <c r="L10" s="24"/>
    </row>
    <row r="11" spans="1:23" ht="14.25" customHeight="1" x14ac:dyDescent="0.25">
      <c r="A11" s="23"/>
      <c r="B11" s="13"/>
      <c r="C11" s="13"/>
      <c r="D11" s="13"/>
      <c r="E11" s="13"/>
      <c r="F11" s="13"/>
      <c r="G11" s="13"/>
      <c r="H11" s="13"/>
      <c r="I11" s="13"/>
      <c r="J11" s="13"/>
      <c r="K11" s="24"/>
      <c r="L11" s="24"/>
    </row>
    <row r="12" spans="1:23" s="20" customFormat="1" ht="14.25" customHeight="1" x14ac:dyDescent="0.2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19"/>
      <c r="L12" s="19"/>
      <c r="M12" s="19"/>
      <c r="N12" s="19"/>
      <c r="R12" s="19"/>
      <c r="S12" s="19"/>
      <c r="T12" s="19"/>
      <c r="U12" s="19"/>
      <c r="V12" s="19"/>
      <c r="W12" s="19"/>
    </row>
    <row r="13" spans="1:23" s="20" customFormat="1" ht="14.2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19"/>
      <c r="L13" s="19"/>
      <c r="M13" s="19"/>
      <c r="N13" s="19"/>
      <c r="R13" s="19"/>
      <c r="S13" s="19"/>
      <c r="T13" s="19"/>
      <c r="U13" s="19"/>
      <c r="V13" s="19"/>
      <c r="W13" s="19"/>
    </row>
    <row r="14" spans="1:23" s="18" customFormat="1" ht="14.25" customHeight="1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25"/>
      <c r="L14" s="25"/>
    </row>
    <row r="15" spans="1:23" s="18" customFormat="1" ht="15.75" x14ac:dyDescent="0.25">
      <c r="A15" s="154" t="s">
        <v>1</v>
      </c>
      <c r="B15" s="155" t="s">
        <v>106</v>
      </c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7"/>
    </row>
    <row r="16" spans="1:23" s="18" customFormat="1" ht="15.75" x14ac:dyDescent="0.25">
      <c r="A16" s="154"/>
      <c r="B16" s="37">
        <v>2018</v>
      </c>
      <c r="C16" s="37">
        <v>2019</v>
      </c>
      <c r="D16" s="37">
        <v>2020</v>
      </c>
      <c r="E16" s="37">
        <v>2021</v>
      </c>
      <c r="F16" s="37">
        <v>2022</v>
      </c>
      <c r="G16" s="37">
        <v>2023</v>
      </c>
      <c r="H16" s="37">
        <v>2024</v>
      </c>
      <c r="I16" s="37">
        <v>2025</v>
      </c>
      <c r="J16" s="37">
        <v>2026</v>
      </c>
      <c r="K16" s="37">
        <v>2027</v>
      </c>
      <c r="L16" s="37">
        <v>2028</v>
      </c>
      <c r="M16" s="37">
        <v>2029</v>
      </c>
      <c r="N16" s="49">
        <v>2029</v>
      </c>
    </row>
    <row r="17" spans="1:23" ht="15.75" x14ac:dyDescent="0.25">
      <c r="A17" s="21" t="s">
        <v>107</v>
      </c>
      <c r="B17" s="94">
        <v>105.2557</v>
      </c>
      <c r="C17" s="94">
        <v>106.826398641827</v>
      </c>
      <c r="D17" s="94">
        <v>105.56188522495653</v>
      </c>
      <c r="E17" s="94">
        <v>104.9354</v>
      </c>
      <c r="F17" s="94">
        <v>113.87439215858623</v>
      </c>
      <c r="G17" s="94">
        <v>105.89170681014039</v>
      </c>
      <c r="H17" s="94">
        <v>105.3</v>
      </c>
      <c r="I17" s="94">
        <v>104.8</v>
      </c>
      <c r="J17" s="94">
        <v>104.6</v>
      </c>
      <c r="K17" s="94">
        <v>104.6</v>
      </c>
      <c r="L17" s="94">
        <v>104.6</v>
      </c>
      <c r="M17" s="94">
        <v>104.6</v>
      </c>
      <c r="N17" s="94">
        <v>104.6</v>
      </c>
    </row>
    <row r="19" spans="1:23" ht="15.75" x14ac:dyDescent="0.25">
      <c r="A19" s="23" t="s">
        <v>43</v>
      </c>
      <c r="B19" s="13"/>
      <c r="C19" s="13"/>
      <c r="D19" s="13"/>
      <c r="E19" s="13"/>
      <c r="F19" s="13"/>
      <c r="G19" s="13"/>
      <c r="H19" s="13"/>
      <c r="I19" s="13"/>
      <c r="J19" s="13"/>
      <c r="K19" s="24"/>
      <c r="L19" s="24"/>
    </row>
    <row r="20" spans="1:23" s="20" customFormat="1" ht="17.25" customHeight="1" x14ac:dyDescent="0.25">
      <c r="A20" s="153" t="s">
        <v>108</v>
      </c>
      <c r="B20" s="153"/>
      <c r="C20" s="153"/>
      <c r="D20" s="153"/>
      <c r="E20" s="153"/>
      <c r="F20" s="153"/>
      <c r="G20" s="153"/>
      <c r="H20" s="153"/>
      <c r="I20" s="153"/>
      <c r="J20" s="153"/>
      <c r="K20" s="19"/>
      <c r="L20" s="19"/>
      <c r="M20" s="19"/>
      <c r="N20" s="19"/>
      <c r="R20" s="19"/>
      <c r="S20" s="19"/>
      <c r="T20" s="19"/>
      <c r="U20" s="19"/>
      <c r="V20" s="19"/>
      <c r="W20" s="19"/>
    </row>
    <row r="21" spans="1:23" s="20" customFormat="1" ht="17.25" customHeight="1" x14ac:dyDescent="0.25">
      <c r="A21" s="153" t="s">
        <v>109</v>
      </c>
      <c r="B21" s="153"/>
      <c r="C21" s="153"/>
      <c r="D21" s="153"/>
      <c r="E21" s="153"/>
      <c r="F21" s="153"/>
      <c r="G21" s="153"/>
      <c r="H21" s="153"/>
      <c r="I21" s="153"/>
      <c r="J21" s="153"/>
      <c r="K21" s="19"/>
      <c r="L21" s="19"/>
      <c r="M21" s="19"/>
      <c r="N21" s="19"/>
      <c r="R21" s="19"/>
      <c r="S21" s="19"/>
      <c r="T21" s="19"/>
      <c r="U21" s="19"/>
      <c r="V21" s="19"/>
      <c r="W21" s="19"/>
    </row>
    <row r="22" spans="1:23" s="18" customFormat="1" ht="120.75" customHeight="1" x14ac:dyDescent="0.25">
      <c r="A22" s="142" t="s">
        <v>110</v>
      </c>
      <c r="B22" s="142"/>
      <c r="C22" s="142"/>
      <c r="D22" s="142"/>
      <c r="E22" s="142"/>
      <c r="F22" s="142"/>
      <c r="G22" s="142"/>
      <c r="H22" s="142"/>
      <c r="I22" s="142"/>
      <c r="J22" s="142"/>
      <c r="K22" s="25"/>
      <c r="L22" s="25"/>
    </row>
    <row r="27" spans="1:23" x14ac:dyDescent="0.25">
      <c r="B27" s="14"/>
      <c r="C27" s="14"/>
      <c r="D27" s="14"/>
      <c r="E27" s="14"/>
      <c r="F27" s="14"/>
      <c r="G27" s="14"/>
      <c r="H27" s="14"/>
    </row>
    <row r="28" spans="1:23" x14ac:dyDescent="0.25">
      <c r="B28" s="14"/>
      <c r="C28" s="14"/>
      <c r="D28" s="14"/>
      <c r="E28" s="14"/>
      <c r="F28" s="14"/>
      <c r="G28" s="14"/>
      <c r="H28" s="14"/>
    </row>
    <row r="29" spans="1:23" ht="15.75" x14ac:dyDescent="0.25">
      <c r="B29" s="1"/>
      <c r="C29" s="1"/>
      <c r="D29" s="1"/>
      <c r="E29" s="1"/>
      <c r="F29" s="1"/>
      <c r="G29" s="1"/>
      <c r="H29" s="14"/>
    </row>
    <row r="30" spans="1:23" ht="15.75" x14ac:dyDescent="0.25">
      <c r="B30" s="15"/>
      <c r="C30" s="15"/>
      <c r="D30" s="15"/>
      <c r="E30" s="15"/>
      <c r="F30" s="15"/>
      <c r="G30" s="15"/>
      <c r="H30" s="14"/>
    </row>
    <row r="31" spans="1:23" ht="15.75" x14ac:dyDescent="0.25">
      <c r="B31" s="16"/>
      <c r="C31" s="16"/>
      <c r="D31" s="17"/>
      <c r="E31" s="16"/>
      <c r="F31" s="16"/>
      <c r="G31" s="16"/>
      <c r="H31" s="14"/>
    </row>
  </sheetData>
  <mergeCells count="7">
    <mergeCell ref="A1:I1"/>
    <mergeCell ref="A4:I4"/>
    <mergeCell ref="A20:J20"/>
    <mergeCell ref="A21:J21"/>
    <mergeCell ref="A22:J22"/>
    <mergeCell ref="A15:A16"/>
    <mergeCell ref="B15:N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ekushnirov</cp:lastModifiedBy>
  <cp:lastPrinted>2022-02-04T17:27:26Z</cp:lastPrinted>
  <dcterms:created xsi:type="dcterms:W3CDTF">2018-08-07T02:20:41Z</dcterms:created>
  <dcterms:modified xsi:type="dcterms:W3CDTF">2025-05-14T12:33:21Z</dcterms:modified>
</cp:coreProperties>
</file>