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№1 Дем. ТП" sheetId="4" r:id="rId1"/>
    <sheet name="№3 НЦС КТП 250" sheetId="10" r:id="rId2"/>
    <sheet name="№3 Перезаводка КЛ 6-0,4 кВ" sheetId="6" r:id="rId3"/>
    <sheet name="Свод" sheetId="7" r:id="rId4"/>
    <sheet name="№2 НЦС КТП" sheetId="5" r:id="rId5"/>
    <sheet name="ТП-2_1" sheetId="1" r:id="rId6"/>
    <sheet name="ТП-1" sheetId="2" r:id="rId7"/>
    <sheet name="ТП-4" sheetId="3" r:id="rId8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0" l="1"/>
  <c r="G25" i="10"/>
  <c r="H22" i="6"/>
  <c r="J16" i="6" l="1"/>
  <c r="G37" i="6" l="1"/>
  <c r="F37" i="6"/>
  <c r="G25" i="6"/>
  <c r="J23" i="4"/>
  <c r="J17" i="4"/>
  <c r="E18" i="6" l="1"/>
  <c r="E19" i="6" l="1"/>
  <c r="E17" i="6"/>
  <c r="E16" i="6"/>
  <c r="F35" i="10" l="1"/>
  <c r="E33" i="10"/>
  <c r="H33" i="10" s="1"/>
  <c r="F29" i="10"/>
  <c r="G29" i="10" s="1"/>
  <c r="F28" i="10"/>
  <c r="H28" i="10" s="1"/>
  <c r="F27" i="10"/>
  <c r="G27" i="10" s="1"/>
  <c r="H21" i="10"/>
  <c r="G21" i="10"/>
  <c r="H20" i="10"/>
  <c r="G20" i="10"/>
  <c r="H19" i="10"/>
  <c r="G19" i="10"/>
  <c r="H18" i="10"/>
  <c r="G18" i="10"/>
  <c r="H17" i="10"/>
  <c r="G17" i="10"/>
  <c r="H16" i="10"/>
  <c r="G16" i="10"/>
  <c r="H22" i="10" l="1"/>
  <c r="H23" i="10" s="1"/>
  <c r="G28" i="10"/>
  <c r="G33" i="10"/>
  <c r="G23" i="10"/>
  <c r="H27" i="10"/>
  <c r="H30" i="10" s="1"/>
  <c r="H29" i="10"/>
  <c r="H34" i="10"/>
  <c r="H43" i="5"/>
  <c r="H35" i="10" l="1"/>
  <c r="G35" i="10"/>
  <c r="H24" i="10"/>
  <c r="H25" i="10" s="1"/>
  <c r="H31" i="10" s="1"/>
  <c r="G24" i="10"/>
  <c r="G39" i="5"/>
  <c r="F39" i="5"/>
  <c r="G25" i="5"/>
  <c r="H30" i="5"/>
  <c r="F29" i="5"/>
  <c r="F28" i="5"/>
  <c r="F27" i="5"/>
  <c r="G28" i="5"/>
  <c r="H28" i="5"/>
  <c r="G29" i="5"/>
  <c r="H29" i="5"/>
  <c r="H27" i="5"/>
  <c r="G27" i="5"/>
  <c r="H21" i="5"/>
  <c r="G21" i="5"/>
  <c r="H19" i="5"/>
  <c r="G19" i="5"/>
  <c r="G17" i="5"/>
  <c r="H17" i="5"/>
  <c r="H36" i="10" l="1"/>
  <c r="H37" i="10" s="1"/>
  <c r="H38" i="10" s="1"/>
  <c r="G36" i="10"/>
  <c r="E31" i="6"/>
  <c r="G31" i="6" s="1"/>
  <c r="H31" i="6"/>
  <c r="E32" i="6"/>
  <c r="G32" i="6" s="1"/>
  <c r="E33" i="6"/>
  <c r="G33" i="6" s="1"/>
  <c r="H33" i="6"/>
  <c r="G20" i="6"/>
  <c r="H20" i="6"/>
  <c r="G21" i="6"/>
  <c r="H21" i="6"/>
  <c r="G19" i="6"/>
  <c r="H19" i="6"/>
  <c r="E28" i="6"/>
  <c r="D28" i="3"/>
  <c r="D22" i="3"/>
  <c r="D32" i="2"/>
  <c r="D23" i="2"/>
  <c r="D27" i="1"/>
  <c r="D22" i="1"/>
  <c r="F35" i="6"/>
  <c r="E30" i="6"/>
  <c r="H30" i="6" s="1"/>
  <c r="E29" i="6"/>
  <c r="G29" i="6" s="1"/>
  <c r="H18" i="6"/>
  <c r="G18" i="6"/>
  <c r="H17" i="6"/>
  <c r="G17" i="6"/>
  <c r="H16" i="6"/>
  <c r="E34" i="5"/>
  <c r="G34" i="5" s="1"/>
  <c r="E35" i="5"/>
  <c r="G35" i="5" s="1"/>
  <c r="G18" i="5"/>
  <c r="H18" i="5"/>
  <c r="G20" i="5"/>
  <c r="H20" i="5"/>
  <c r="G16" i="5"/>
  <c r="H16" i="5"/>
  <c r="E33" i="5"/>
  <c r="G33" i="5" s="1"/>
  <c r="F37" i="5"/>
  <c r="I24" i="4"/>
  <c r="I23" i="4"/>
  <c r="I17" i="4"/>
  <c r="I22" i="4"/>
  <c r="J22" i="4" s="1"/>
  <c r="H32" i="6" l="1"/>
  <c r="H23" i="6"/>
  <c r="J18" i="4"/>
  <c r="H39" i="10"/>
  <c r="H44" i="10" s="1"/>
  <c r="H22" i="5"/>
  <c r="H35" i="5"/>
  <c r="H34" i="5"/>
  <c r="H33" i="5"/>
  <c r="G30" i="6"/>
  <c r="H28" i="6"/>
  <c r="G28" i="6"/>
  <c r="G16" i="6"/>
  <c r="H29" i="6"/>
  <c r="J24" i="4"/>
  <c r="G22" i="5"/>
  <c r="H23" i="5"/>
  <c r="G23" i="5"/>
  <c r="G23" i="6" l="1"/>
  <c r="H34" i="6"/>
  <c r="G35" i="6" s="1"/>
  <c r="J25" i="4"/>
  <c r="J19" i="4"/>
  <c r="J26" i="4" s="1"/>
  <c r="H40" i="10"/>
  <c r="H36" i="5"/>
  <c r="G37" i="5" s="1"/>
  <c r="G24" i="6"/>
  <c r="H24" i="6"/>
  <c r="H25" i="6" s="1"/>
  <c r="H26" i="6" s="1"/>
  <c r="H24" i="5"/>
  <c r="H25" i="5" s="1"/>
  <c r="H31" i="5" s="1"/>
  <c r="G24" i="5"/>
  <c r="H41" i="10" l="1"/>
  <c r="D11" i="7"/>
  <c r="D10" i="7"/>
  <c r="J30" i="4"/>
  <c r="H35" i="6"/>
  <c r="H36" i="6" s="1"/>
  <c r="H37" i="6" s="1"/>
  <c r="H38" i="6" s="1"/>
  <c r="J27" i="4"/>
  <c r="J28" i="4" s="1"/>
  <c r="J29" i="4" s="1"/>
  <c r="G10" i="7" s="1"/>
  <c r="H37" i="5"/>
  <c r="G36" i="6"/>
  <c r="H42" i="10" l="1"/>
  <c r="H43" i="10" s="1"/>
  <c r="G11" i="7" s="1"/>
  <c r="E11" i="7"/>
  <c r="F11" i="7" s="1"/>
  <c r="E10" i="7"/>
  <c r="F10" i="7" s="1"/>
  <c r="H38" i="5"/>
  <c r="H39" i="5" s="1"/>
  <c r="H40" i="5" s="1"/>
  <c r="G38" i="5"/>
  <c r="H39" i="6"/>
  <c r="H41" i="6" s="1"/>
  <c r="H42" i="6" l="1"/>
  <c r="E12" i="7"/>
  <c r="H41" i="5"/>
  <c r="H46" i="5" s="1"/>
  <c r="H40" i="6"/>
  <c r="D12" i="7" s="1"/>
  <c r="H44" i="6"/>
  <c r="H43" i="6" l="1"/>
  <c r="G12" i="7" s="1"/>
  <c r="G15" i="7" s="1"/>
  <c r="F12" i="7"/>
  <c r="H42" i="5"/>
  <c r="D13" i="7" s="1"/>
  <c r="D14" i="7" s="1"/>
  <c r="D15" i="7" s="1"/>
  <c r="H44" i="5" l="1"/>
  <c r="H45" i="5" s="1"/>
  <c r="E13" i="7" l="1"/>
  <c r="F14" i="7"/>
</calcChain>
</file>

<file path=xl/sharedStrings.xml><?xml version="1.0" encoding="utf-8"?>
<sst xmlns="http://schemas.openxmlformats.org/spreadsheetml/2006/main" count="487" uniqueCount="214">
  <si>
    <t>№ п/п</t>
  </si>
  <si>
    <t>Наименование работ</t>
  </si>
  <si>
    <t>Ед. изм.</t>
  </si>
  <si>
    <t>Количество</t>
  </si>
  <si>
    <t>КТП-250/6/0,4 (ТП №2/1)</t>
  </si>
  <si>
    <t xml:space="preserve">Планировка участков для установки КТП </t>
  </si>
  <si>
    <t>шт</t>
  </si>
  <si>
    <t xml:space="preserve">Отсыпка щебнем площадок под фундаменты </t>
  </si>
  <si>
    <t>м3</t>
  </si>
  <si>
    <t>Установка фундамента из блоков ФБС 12-4-3Т с обвязкой металлическим уголком</t>
  </si>
  <si>
    <t>Монтаж контура заземления КТП:</t>
  </si>
  <si>
    <t>Уголок г/к 50х50х5 мм (3м)</t>
  </si>
  <si>
    <t xml:space="preserve">Уголок г/к 50х50х5 мм (6м)   </t>
  </si>
  <si>
    <t xml:space="preserve">Полоса г/к 4*40 СТ 3СП 6м   </t>
  </si>
  <si>
    <t>Установка КТП на фундамент</t>
  </si>
  <si>
    <t>Измерение сопротивления контура заземления.</t>
  </si>
  <si>
    <t>комп</t>
  </si>
  <si>
    <t>Испытание оборудования КТП повышенным напряжением.</t>
  </si>
  <si>
    <t>Испытание силового трансформатора КТП</t>
  </si>
  <si>
    <t>Проверка состояния заземляющего устройства</t>
  </si>
  <si>
    <t>Перезаводка КЛ-6-0,4 кВ КТП-250/6/0,4 (ТП №2/1)</t>
  </si>
  <si>
    <t>Прокладка КЛ-6 кВ от КТП до точки врезки в существующую КЛ-6 кВ ф.05 ПС-725 кабелем АСБ2л-10 3x70 с монтажом концевых муфт 3КНТпН-10  (70x120) (1 шт.) и соединительных муфт 10СТпМ-8 (3СТп10 70-120) (1 шт.), навешиванием бирки У-135 (3 шт.)</t>
  </si>
  <si>
    <t>м</t>
  </si>
  <si>
    <t>Прокладка КЛ-6 кВ от КТП до точки врезки в существующую КЛ-6 кВ ТП-2/1-КТП-3 в/г 8033/2 кабелем АСБ2л-10 3x70 с монтажом концевых муфт 3КНТпН-10  (70x120) (1 шт.) и соединительных муфт 10СТпМ-8 (3СТп10 70-120) (1 шт.), навешиванием бирки У-135 (3 шт.)</t>
  </si>
  <si>
    <t>Прокладка КЛ 6 кВ от КТП до точки врезки в существующую КЛ-6 кВ ТП-2/1 – ТП-3 ЗРВТИ кабелем АСБ2л-10 3x50 с монтажом концевых муфт 3КНТпН-10  (35x50) (1 шт.) и соединительных муфт 10СТпМ-8 (3СТп10 35-50) (1 шт.) навешиванием бирки У-135 (2 шт.)</t>
  </si>
  <si>
    <t>Прокладка КЛ-0,4 кВ от КТП до точки врезки в существующую КЛ-0,4 кВ ТП-2/1 – ЩС  кабелем АВБбШв 4х16 (ож) с монтажом соединительной муфты 4СТП-1 (16-25) (1 шт.) и наконечников ТМЛ 16 (4 шт.)</t>
  </si>
  <si>
    <t>Прокладка КЛ-0,4 кВ от КТП до точки врезки в существующую КЛ-0,4 кВ ТП-2/1 – КК-1  кабелем АВБбШв 4х35 (ож) с монтажом соединительной муфты 4СТП-1 (25-50) (1 шт.) и наконечников ТМЛ 35 (4 шт.)</t>
  </si>
  <si>
    <t>Прокладка КЛ-0,4 кВ от КТП до точки врезки в существующую КЛ-0,4 кВ ТП-2/1 – Здание № 29  кабелем АВБбШв 4х35 (ож) с монтажом соединительной муфты 4СТП-1 (25-50) (1 шт.) и наконечников ТМЛ 35 (4 шт.)</t>
  </si>
  <si>
    <t>Монтаж подрядным способом новой КТП-250/6/0,4 - УХЛ1 взамен ТП-2/1 по адресу: Ленинградская область, Тосненский район, п. Стекольный, в/г № 8033/1, д.65 лит.А</t>
  </si>
  <si>
    <t>Демонтаж оборудования ТП</t>
  </si>
  <si>
    <t>Транспортировка демонтированного оборудования в н.Кронштадт, Петровская-6 (оборудование в металлолом, трансформатор в ремонт)</t>
  </si>
  <si>
    <t>Монтаж подрядным способом новой КТП-630/6/0,4 – УХЛ1 взамен ТП-1 по адресу: Ленинградская обл., Тосненский р-н, пос.Стекольный, в/г 8033/2, дом 38, лит.АЗ</t>
  </si>
  <si>
    <t>6.1</t>
  </si>
  <si>
    <t>6.2</t>
  </si>
  <si>
    <t>6.3</t>
  </si>
  <si>
    <t>КТП-630/6/0,4 (ТП №1)</t>
  </si>
  <si>
    <t>Перезаводка КЛ-6-0,4 кВ КТП-630/6/0,4 (ТП №1)</t>
  </si>
  <si>
    <t>Прокладка КЛ-6 кВ от КТП до точки врезки в существующую КЛ-6 кВ ф.02 ПС-725 кабелем АСБ2л-10 3x70 с монтажом концевых муфт 3КНТпН-10  (70x120) (1 шт.) и соединительных муфт 10СТпМ-8 (3СТп10 70-120) (1 шт.), навешиванием бирки У-135 (3 шт.)</t>
  </si>
  <si>
    <t>Прокладка КЛ-6 кВ от КТП до точки врезки в существующую КЛ-6 кВ КТП-2 – ТП-1 кабелем АСБ2л-10 3x70 с монтажом концевых муфт 3КНТпН-10  (70x120) (1 шт.) и соединительных муфт 10СТпМ-8 (3СТп10 70-120) (1 шт.), навешиванием бирки У-135 (3 шт.)</t>
  </si>
  <si>
    <t>Прокладка КЛ-6 кВ от КТП до точки врезки в существующую КЛ-6 кВ ТП-4 – ТП-1 кабелем АСБ2л-10 3x70 с монтажом концевых муфт 3КНТпН-10  (70x120) (1 шт.) и соединительных муфт 10СТпМ-8 (3СТп10 70-120) (1 шт.), навешиванием бирки У-135 (3 шт.)</t>
  </si>
  <si>
    <t>Прокладка КЛ-0,4 кВ от КТП до точки врезки в существующую КЛ-0,4 кВ ТП-1 – Школа  кабелем АВБбШв 4х35 (ож) с монтажом соединительной муфты 4СТП-1 (35-50) (1 шт.) и наконечников ТМЛ 50 (4 шт.)</t>
  </si>
  <si>
    <t xml:space="preserve">Прокладка КЛ-0,4 кВ от КТП до точки врезки в существующую КЛ-0,4 кВ ТП-1 – Дом 79, общежитие </t>
  </si>
  <si>
    <t>(резерв)  кабелем АВБбШв 4х16 (ож) с монтажом соединительной муфты 4СТП-1 (16-25) (1 шт.) и наконечников ТМЛ 16 (4 шт.)</t>
  </si>
  <si>
    <t>Прокладка КЛ-0,4 кВ от КТП до точки врезки в существующую КЛ-0,4 кВ ТП-1 – Дом 9, 10; детский сад  кабелем АВБбШв 4х95 (ож) с монтажом соединительной муфты 4СТП-1 (70-120) (1 шт.) и наконечников ТМЛ 95 (4 шт.)</t>
  </si>
  <si>
    <t>Прокладка КЛ-0,4 кВ от КТП до точки врезки в существующую КЛ-0,4 кВ ТП-1 – Дом 8, 13; штаб  кабелем АВБбШв 4х95 (ож) с монтажом соединительной муфты 4СТП-1 (70-120) (1 шт.) и наконечников ТМЛ 95 (4 шт.)</t>
  </si>
  <si>
    <t>Прокладка КЛ-0,4 кВ от КТП до точки врезки в существующую КЛ-0,4 кВ ТП-1 – Дом 76, 77, 14, КПП кабелем АВБбШв 4х95 (ож) с монтажом соединительной муфты 4СТП-1 (70-120) (1 шт.) и наконечников ТМЛ 95 (4 шт.)</t>
  </si>
  <si>
    <t>Прокладка КЛ-0,4 кВ от КТП до точки врезки в существующую КЛ-0,4 кВ ТП-1 – Дом 11, 12; магазин «Тип-Топ» кабелем АВБбШв 4х95 (ож) с монтажом соединительной муфты 4СТП-1 (70-120) (1 шт.) и наконечников ТМЛ 95 (4 шт.)</t>
  </si>
  <si>
    <t>Прокладка КЛ-0,4 кВ от КТП до точки врезки в существующую КЛ-0,4 кВ ТП-1 – Клуб  кабелем АВБбШв 4х16 (ож) с монтажом соединительной муфты 4СТП-1 (16-25) (1 шт.) и наконечников ТМЛ 16 (4 шт.) м 40</t>
  </si>
  <si>
    <t>Демонтаж здания ТП (кирпичная одноэтажная) с вывозом и утилизацией мусора (Д=5,3, Ш=5,3, В=4,4)</t>
  </si>
  <si>
    <t>КТП-2х250/6/0,4 ТП №4</t>
  </si>
  <si>
    <t>Перезаводка КЛ-6-0,4 кВ КТП-2х250/6/0,4 (ТП №4)</t>
  </si>
  <si>
    <t>Прокладка КЛ-6 кВ от КТП до точки врезки в существующую КЛ-6 кВ ТП-4 – КТП-3 кабелем АСБ2л-10 3x70 с монтажом концевых муфт 3КНТпН-10  (70x120) (1 шт.) и соединительных муфт 10СТпМ-8 (3СТп10 70-120) (1 шт.), навешиванием бирки У-135 (3 шт.)</t>
  </si>
  <si>
    <t>Прокладка КЛ-0,4 кВ от КТП до точки врезки в существующую КЛ-0,4 кВ ТП-4 – ж/д №114  кабелем АВБбШв 4х70 (ож) с монтажом соединительной муфты 4СТП-1 (70-120) (1 шт.) и наконечников ТМЛ 70 (4 шт.)</t>
  </si>
  <si>
    <t>Прокладка КЛ-0,4 кВ от КТП до точки врезки в существующую КЛ-0,4 кВ ТП-4 – Дом 80, общежитие кабелем АВБбШв 4х95 (ож) с монтажом соединительной муфты 4СТП-1 (70-120) (1 шт.) и наконечников ТМЛ 95 (4 шт.)</t>
  </si>
  <si>
    <t>Прокладка КЛ-0,4 кВ от КТП до точки врезки в существующую КЛ-0,4 кВ ТП-4 – ж/д №111 кабелем АВБбШв 4х50 (ож) с монтажом соединительной муфты 4СТП-1 (35-50) (1 шт.) и наконечников ТМЛ 50 (4 шт.)</t>
  </si>
  <si>
    <t>Прокладка КЛ-0,4 кВ от КТП до точки врезки в существующую КЛ-0,4 кВ ТП-4 – Дом 79 кабелем АВБбШв 4х70 (ож) с монтажом соединительной муфты 4СТП-1 (70-120) (1 шт.) и наконечников ТМЛ 70 (4 шт.)</t>
  </si>
  <si>
    <t>Прокладка КЛ-0,4 кВ от КТП до точки врезки в существующую КЛ-0,4 кВ ТП-4 – ж/д №112 кабелем АВБбШв 4х50 (ож) с монтажом соединительной муфты 4СТП-1 (35-50) (1 шт.) и наконечников ТМЛ 50 (4 шт.)</t>
  </si>
  <si>
    <t>Испытания повышенным напряжением КЛ-6 кВ</t>
  </si>
  <si>
    <t xml:space="preserve">Измерение сопротивления изоляции КЛ-6 кВ </t>
  </si>
  <si>
    <t xml:space="preserve">Измерение сопротивления изоляции КЛ-0,4 кВ </t>
  </si>
  <si>
    <t>Монтаж подрядным способом трех новой  КТП-2х250/6/0,4 – УХЛ1 взамен ТП-4 по адресу: Ленинградская область, Тосненский район, п. Стекольный, в/г № 8033/2, строение 81, лит.АЮ</t>
  </si>
  <si>
    <t>Демонтаж здания ТП (кирпичная одноэтажная) с вывозом и утилизацией мусора (Д=5,18, Ш=9,85, В=4,1)</t>
  </si>
  <si>
    <t>Транспортировка демонтированного оборудования в н.Кронштадт, Петровская-6 (оборудование в металлолом, трансформаторы в ремонт)</t>
  </si>
  <si>
    <t>ведущий инженер-сметчик</t>
  </si>
  <si>
    <t>Сердобинцева Е.А.</t>
  </si>
  <si>
    <t xml:space="preserve">Проверил:  </t>
  </si>
  <si>
    <t>инженер-сметчик</t>
  </si>
  <si>
    <t>Морозова А.В.</t>
  </si>
  <si>
    <t xml:space="preserve">Составил:  </t>
  </si>
  <si>
    <t>В т.ч. с НДС ПИР с землеустроительными затратами, налогооблажением</t>
  </si>
  <si>
    <t>ВСЕГО с НДС 20%</t>
  </si>
  <si>
    <t>НДС 20%</t>
  </si>
  <si>
    <t xml:space="preserve">Итого без НДС </t>
  </si>
  <si>
    <t xml:space="preserve">Затраты на кадастровые работы и работы по установлению земельных отношений </t>
  </si>
  <si>
    <t>Итого ПИР</t>
  </si>
  <si>
    <t>Итого СМР и прочие затраты</t>
  </si>
  <si>
    <t>1 элемент ПС</t>
  </si>
  <si>
    <t>Демонтаж КТП:</t>
  </si>
  <si>
    <t>СМР И ПРОЧИЕ ЗАТРАТЫ:</t>
  </si>
  <si>
    <t xml:space="preserve">Итого: затраты на кадастровые работы и работы по установлению земельных отношений, налогооблажение </t>
  </si>
  <si>
    <t>1 объект</t>
  </si>
  <si>
    <t>1</t>
  </si>
  <si>
    <t>ПИР демонтаж КТП:</t>
  </si>
  <si>
    <t>ПИР и Затраты на кадастровые работы и работы по установлению земельных отношений, налогообложение :</t>
  </si>
  <si>
    <t xml:space="preserve">Расчет составлен на основании укрупнённые нормативы цены типовых технологических решений капитального строительства объектов электроэнергетики в части объектов электросетевого хозяйства (приказ Минэнерго России от 26.02.2024 №131) - (УНЦ) </t>
  </si>
  <si>
    <t xml:space="preserve">Стоимость
в ценах на 01.01.2023
 руб.
</t>
  </si>
  <si>
    <t>Норматив цены,                               тыс. руб</t>
  </si>
  <si>
    <t>К-ты к таблице КфN</t>
  </si>
  <si>
    <t>Коэфф-т перехода от базового УНЦ к УНЦ субъектов РФ</t>
  </si>
  <si>
    <t>Кол-во</t>
  </si>
  <si>
    <t>Единица измерения</t>
  </si>
  <si>
    <t>Обоснование расчёта</t>
  </si>
  <si>
    <t>Характеристика предприятия, здания, сооружения или виды работ</t>
  </si>
  <si>
    <t xml:space="preserve">в составе:
</t>
  </si>
  <si>
    <t xml:space="preserve"> стоимости строительства</t>
  </si>
  <si>
    <t xml:space="preserve">УНЦ, гл. 15, т. М6-05-11,  гл. 26, т. Ц1-89-08 К=1,96 (Ленинградская обл.)     </t>
  </si>
  <si>
    <t xml:space="preserve">Демонтаж ТП-1, ТП-4 -   </t>
  </si>
  <si>
    <t xml:space="preserve">Демонтаж оборудования ТП-2/1   </t>
  </si>
  <si>
    <t xml:space="preserve">УНЦ, гл. 15, т. М6-02-1,  гл. 26, т. Ц1-89-08 К=1,96 (Ленинградская обл.)     </t>
  </si>
  <si>
    <t xml:space="preserve">УНЦ, гл. 25, т. П6-06                                    </t>
  </si>
  <si>
    <t>В т.ч. с НДС ПИР</t>
  </si>
  <si>
    <t>Всего с НДС</t>
  </si>
  <si>
    <t>НДС – 20%</t>
  </si>
  <si>
    <t>Итого без НДС</t>
  </si>
  <si>
    <t xml:space="preserve">Итого: ПИР и Землеустроительные работы </t>
  </si>
  <si>
    <t>Раздел 3. Землеустроительные работы (Получение и оформление прав на земельные участки) – 15% от суммы ПИР:</t>
  </si>
  <si>
    <t>Итого по разделу 2 стоимость"В том числе ПИР, включая экспертизу ПД" :</t>
  </si>
  <si>
    <t>в т.ч. ПИР, включая экспертизу ПД</t>
  </si>
  <si>
    <t xml:space="preserve">вид экономической деятельности "Строительство" </t>
  </si>
  <si>
    <t>Итого раздел  2  (в. т.ч. ПИР) с индексом – дефлятором на  2025г.</t>
  </si>
  <si>
    <t>Крег.1 - коэффициент, связанный с климатическими условиями</t>
  </si>
  <si>
    <t>С учётом т.4, п.50</t>
  </si>
  <si>
    <t>Кпер - коэффициент перехода от цен базового района (Московская область) к уровню цен субъектов Российской Федерации</t>
  </si>
  <si>
    <t>С учётом  т.2</t>
  </si>
  <si>
    <t>Итого  ПИР, включая экспертизу ПД :</t>
  </si>
  <si>
    <t>Раздел 2. "В том числе ПИР, включая экспертизу ПД"</t>
  </si>
  <si>
    <t>ИТОГО по разделу 1:</t>
  </si>
  <si>
    <t>Итого раздел  1 (СС  с индексом – дефлятором на  2025г.)</t>
  </si>
  <si>
    <t>Итого:</t>
  </si>
  <si>
    <t>Итог                                         руб.</t>
  </si>
  <si>
    <t>расчет</t>
  </si>
  <si>
    <t xml:space="preserve">Цена за ед. на на 01.01.2024 тыс. руб.    </t>
  </si>
  <si>
    <t>Единица изм.</t>
  </si>
  <si>
    <t>Наименование работ и затрат</t>
  </si>
  <si>
    <t>Шифр расценки</t>
  </si>
  <si>
    <t>№</t>
  </si>
  <si>
    <t>в составе:</t>
  </si>
  <si>
    <t>стоимости строительства</t>
  </si>
  <si>
    <t xml:space="preserve">•    Монтаж КТП-250/6/0,4 - 1 шт.   </t>
  </si>
  <si>
    <t xml:space="preserve">•    Монтаж КТП-630/6/0,4 - 1 шт.   </t>
  </si>
  <si>
    <t xml:space="preserve">•    Монтаж КТП-2х250/6/0,4 - 1 шт.   </t>
  </si>
  <si>
    <t xml:space="preserve">НЦС т.21-01-001-03
          </t>
  </si>
  <si>
    <t>КТП 10 (6) кВ проходные киоскового типа
 1х630 кВа</t>
  </si>
  <si>
    <t>КТП 10 (6) кВ проходные киоскового типа
 1х250 кВа</t>
  </si>
  <si>
    <t xml:space="preserve">НЦС т.21-01-001-05
          </t>
  </si>
  <si>
    <t>КТП 10 (6) кВ проходные киоскового типа
 2х250 кВа</t>
  </si>
  <si>
    <t xml:space="preserve">Составлен в ценах на 01.01.2023 с переводом индексом-дефлятором Минэкономразвития (публикация 30.09.2024,  вид экономической деятельности "Строительство")) на 2025 г.                                                                                                   </t>
  </si>
  <si>
    <t>район строительства:   Ленинградская обл.   (базовые цены на 01.01.2024) с переводом индексом-дефлятором Минэкономразвития РФ  (публикация от  30.09.2024) в уровень цен 2025 г.</t>
  </si>
  <si>
    <t xml:space="preserve">НЦС дополнение к т.21-01-001-03  </t>
  </si>
  <si>
    <t>НЦС дополнение к т.21-01-001-05</t>
  </si>
  <si>
    <t xml:space="preserve">НЦС т.21-01-001-09
          </t>
  </si>
  <si>
    <t>НЦС дополнение к т. 21-01-001-09</t>
  </si>
  <si>
    <t>•    Перезаводка КЛ-6-0,4 кВ КТП-250/6/0,4 (ТП №2/1)  (АСБ2л-10 3x70 - 105м, АВБбШв 4х70 (ож)-40 м, АВБбШв 4х16 (ож)-40 м, АВБбШв 4х35 (ож) -80м)</t>
  </si>
  <si>
    <t>•    Перезаводка КЛ-6-0,4 кВ КТП-630/6/0,4 (ТП №1)  (АСБ2л-10 3x70 - 105м, АВБбШв 4х35 (ож)-40 м, АВБбШв 4х16 (ож)-80 м, АВБбШв 4х95 (ож) -160м)</t>
  </si>
  <si>
    <t>•    Перезаводка КЛ-6-0,4 кВ КТП-2х250/6/0,4 (ТП №4) (АСБ2л-10 3x70 - 70 м, АВБбШв 4х70 (ож)-80 м,АВБбШв 4х95 (ож) -40м, АВБбШв 4х16 (ож)-40 м, АВБбШв 4х50 (ож) -80м)</t>
  </si>
  <si>
    <t>Раздел 1.   Перезаводка КЛ-6-0,4 кВ</t>
  </si>
  <si>
    <t xml:space="preserve">НЦС т.12-01-002-03
          </t>
  </si>
  <si>
    <t>Подземная прокладка в траншее кабелей с алюминиевыми жилами на напряжение 6 кВ
АСБ2л-10 3x70</t>
  </si>
  <si>
    <t>1 км</t>
  </si>
  <si>
    <t xml:space="preserve">НЦС т.12-01-001-04
          </t>
  </si>
  <si>
    <t>Подземная прокладка в траншее кабелей с алюминиевыми жилами на напряжение 1 кВ
АВБбШв 4х70</t>
  </si>
  <si>
    <t>Подземная прокладка в траншее кабелей с алюминиевыми жилами на напряжение 1 кВ
АВБбШв 4х16</t>
  </si>
  <si>
    <t xml:space="preserve">НЦС т.12-01-001-01
          </t>
  </si>
  <si>
    <t xml:space="preserve">НЦС т.12-01-001-02
          </t>
  </si>
  <si>
    <t>Подземная прокладка в траншее кабелей с алюминиевыми жилами на напряжение 1 кВ
АВБбШв 4х35</t>
  </si>
  <si>
    <t>Подземная прокладка в траншее кабелей с алюминиевыми жилами на напряжение 1 кВ
АВБбШв 4х95</t>
  </si>
  <si>
    <t xml:space="preserve">НЦС т.12-01-001-05
          </t>
  </si>
  <si>
    <t>Подземная прокладка в траншее кабелей с алюминиевыми жилами на напряжение 1 кВ
АВБбШв 4х50</t>
  </si>
  <si>
    <t xml:space="preserve">НЦС т.12-01-001-03
          </t>
  </si>
  <si>
    <t>НЦС дополнение к т.12-01-002-03</t>
  </si>
  <si>
    <t>НЦС дополнение к т.12-01-001-04</t>
  </si>
  <si>
    <t>НЦС дополнение к т. 12-01-001-01</t>
  </si>
  <si>
    <t>НЦС дополнение к т.12-01-001-02</t>
  </si>
  <si>
    <t>НЦС дополнение к т. 12-01-001-05</t>
  </si>
  <si>
    <t>НЦС дополнение к т. 12-01-001-03</t>
  </si>
  <si>
    <t>[должность,подпись(инициалы,фамилия)]</t>
  </si>
  <si>
    <t xml:space="preserve"> ведущий инженер-сметчик                   </t>
  </si>
  <si>
    <t xml:space="preserve">Проверил  </t>
  </si>
  <si>
    <t xml:space="preserve">   </t>
  </si>
  <si>
    <t xml:space="preserve"> ведущий инженер-сметчик  </t>
  </si>
  <si>
    <t xml:space="preserve">Составил  </t>
  </si>
  <si>
    <t>ВСЕГО с НДС 20 %</t>
  </si>
  <si>
    <t>ИТОГО без НДС</t>
  </si>
  <si>
    <t>УР № 1</t>
  </si>
  <si>
    <t>7</t>
  </si>
  <si>
    <t>6</t>
  </si>
  <si>
    <t>5</t>
  </si>
  <si>
    <t>4</t>
  </si>
  <si>
    <t>3</t>
  </si>
  <si>
    <t>2</t>
  </si>
  <si>
    <t>с НДС 20%                              руб.</t>
  </si>
  <si>
    <t>НДС 20%                            руб.</t>
  </si>
  <si>
    <t>Всего стоимость строительства в текущих ценах,  без НДС 20%                                            руб.</t>
  </si>
  <si>
    <t>Всего ПИР ( в т.ч. землеустроительные работы) в текущих ценах без НДС 20%                                руб.</t>
  </si>
  <si>
    <t>Наименование расчётов</t>
  </si>
  <si>
    <t>Наименование затрат</t>
  </si>
  <si>
    <t>п/п</t>
  </si>
  <si>
    <t>СВОДНЫЙ РАСЧЁТ № 1</t>
  </si>
  <si>
    <t>Составлен в ценах 2025 г.</t>
  </si>
  <si>
    <t>Укрупнённый расчёт № 3.</t>
  </si>
  <si>
    <t>Укрупнённый расчёт № 2.</t>
  </si>
  <si>
    <t xml:space="preserve"> Укрупнённый расчёт № 1.</t>
  </si>
  <si>
    <t>Перезаводка КЛ-6-0,4 кВ</t>
  </si>
  <si>
    <t>УР № 3</t>
  </si>
  <si>
    <t xml:space="preserve">стоимость технологического оборудования
</t>
  </si>
  <si>
    <t>п. 2.2</t>
  </si>
  <si>
    <t>Раздел 1.  КТП стоимость строительства без оборудования</t>
  </si>
  <si>
    <t>Стоимость технологического оборудования</t>
  </si>
  <si>
    <t xml:space="preserve">КТП-П-К/К-250-6/0,4-У1 с трансформатором ТМГ-250
</t>
  </si>
  <si>
    <t>КП от 22.01.2025 г. ООО "Меринг"</t>
  </si>
  <si>
    <t xml:space="preserve">КТП-П-К/К-630-6/0,4-У1 с трансформатором ТМГ-630
</t>
  </si>
  <si>
    <t>КП от 29.01.2025 г. ООО "ТЕХНОБАЛТ"</t>
  </si>
  <si>
    <t>Итого стоимость оборудования</t>
  </si>
  <si>
    <t>1,071*1,051</t>
  </si>
  <si>
    <t>УР № 5</t>
  </si>
  <si>
    <t>Монтаж КТП 250 кВа</t>
  </si>
  <si>
    <t>•    Демонтаж, утилизация здания и оборудования ТП-2/1</t>
  </si>
  <si>
    <t>Стоимость
в ценах 2025г.
с показателем  1,073*1,051 Минэкономразвитие РФ 
руб. (Строительство)</t>
  </si>
  <si>
    <t>1,073*1,051</t>
  </si>
  <si>
    <r>
      <t xml:space="preserve">Прокладка КЛ-0,4 кВ от КТП до точки врезки в существующую КЛ-0,4 кВ ТП-2/1 – КК б/н  кабелем </t>
    </r>
    <r>
      <rPr>
        <sz val="11"/>
        <color rgb="FFFF0000"/>
        <rFont val="Calibri"/>
        <family val="2"/>
        <charset val="204"/>
        <scheme val="minor"/>
      </rPr>
      <t>АВБбШв 4х70 (ож)</t>
    </r>
    <r>
      <rPr>
        <sz val="11"/>
        <color theme="1"/>
        <rFont val="Calibri"/>
        <family val="2"/>
        <charset val="204"/>
        <scheme val="minor"/>
      </rPr>
      <t xml:space="preserve"> с монтажом соединительной муфты 4СТП-1 (70-120) (1 шт.) и наконечников ТМЛ 70 (4 шт.)</t>
    </r>
  </si>
  <si>
    <t>район строительства:   Ленинградская обл.   (базовые цены на 01.01.2025) с переводом индексом-дефлятором Минэкономразвития РФ  (публикация от  30.09.2024) в уровень цен 2025 г.</t>
  </si>
  <si>
    <t>НЦС дополнение к т.21-01-001-03  п.2.1.</t>
  </si>
  <si>
    <t>НЦС дополнение к т.21-01-001-03  п. 2.2</t>
  </si>
  <si>
    <t>Демонтаж обор. 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</si>
</sst>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"/>
    <numFmt numFmtId="165" formatCode="0.0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0" fillId="0" borderId="0"/>
    <xf numFmtId="0" fontId="11" fillId="0" borderId="0">
      <alignment horizontal="left" vertical="center"/>
    </xf>
    <xf numFmtId="0" fontId="12" fillId="0" borderId="0">
      <alignment horizontal="right" vertical="center"/>
    </xf>
    <xf numFmtId="0" fontId="12" fillId="0" borderId="0">
      <alignment horizontal="right" vertical="center"/>
    </xf>
    <xf numFmtId="0" fontId="11" fillId="0" borderId="0">
      <alignment horizontal="left" vertical="center"/>
    </xf>
    <xf numFmtId="0" fontId="13" fillId="0" borderId="1">
      <alignment horizontal="left" vertical="center"/>
    </xf>
    <xf numFmtId="0" fontId="13" fillId="0" borderId="1">
      <alignment horizontal="right" vertical="center"/>
    </xf>
    <xf numFmtId="0" fontId="13" fillId="0" borderId="6">
      <alignment horizontal="left" vertical="top"/>
    </xf>
    <xf numFmtId="0" fontId="13" fillId="0" borderId="1">
      <alignment horizontal="right" vertical="center"/>
    </xf>
    <xf numFmtId="0" fontId="13" fillId="0" borderId="6">
      <alignment horizontal="left" vertical="top"/>
    </xf>
    <xf numFmtId="0" fontId="13" fillId="0" borderId="1">
      <alignment horizontal="right" vertical="top"/>
    </xf>
    <xf numFmtId="0" fontId="13" fillId="0" borderId="1">
      <alignment horizontal="left" vertical="top"/>
    </xf>
    <xf numFmtId="0" fontId="13" fillId="0" borderId="1">
      <alignment horizontal="right" vertical="top"/>
    </xf>
    <xf numFmtId="0" fontId="13" fillId="0" borderId="4">
      <alignment horizontal="center" vertical="center"/>
    </xf>
    <xf numFmtId="0" fontId="13" fillId="0" borderId="1">
      <alignment horizontal="left" vertical="top"/>
    </xf>
    <xf numFmtId="0" fontId="13" fillId="0" borderId="0">
      <alignment horizontal="left" vertical="center"/>
    </xf>
    <xf numFmtId="0" fontId="13" fillId="0" borderId="4">
      <alignment horizontal="left" vertical="center"/>
    </xf>
    <xf numFmtId="0" fontId="13" fillId="0" borderId="4">
      <alignment horizontal="center" vertical="center"/>
    </xf>
    <xf numFmtId="0" fontId="13" fillId="0" borderId="7">
      <alignment horizontal="left" vertical="center"/>
    </xf>
    <xf numFmtId="0" fontId="13" fillId="0" borderId="4">
      <alignment horizontal="left" vertical="center"/>
    </xf>
    <xf numFmtId="0" fontId="13" fillId="0" borderId="8">
      <alignment horizontal="left" vertical="center"/>
    </xf>
    <xf numFmtId="0" fontId="13" fillId="0" borderId="0">
      <alignment horizontal="left" vertical="center"/>
    </xf>
    <xf numFmtId="0" fontId="13" fillId="0" borderId="0">
      <alignment horizontal="left"/>
    </xf>
    <xf numFmtId="0" fontId="13" fillId="0" borderId="0">
      <alignment horizontal="left" vertical="top"/>
    </xf>
    <xf numFmtId="0" fontId="14" fillId="0" borderId="0">
      <alignment horizontal="center" vertical="center"/>
    </xf>
    <xf numFmtId="0" fontId="15" fillId="0" borderId="0">
      <alignment horizontal="center" vertical="center"/>
    </xf>
    <xf numFmtId="0" fontId="12" fillId="0" borderId="0">
      <alignment horizontal="center" vertical="top"/>
    </xf>
    <xf numFmtId="0" fontId="13" fillId="0" borderId="0">
      <alignment horizontal="center" vertical="top"/>
    </xf>
    <xf numFmtId="0" fontId="12" fillId="0" borderId="0">
      <alignment horizontal="left" vertical="top"/>
    </xf>
    <xf numFmtId="0" fontId="13" fillId="0" borderId="1">
      <alignment horizontal="center" vertical="center"/>
    </xf>
    <xf numFmtId="0" fontId="13" fillId="0" borderId="1">
      <alignment horizontal="left" vertical="top"/>
    </xf>
    <xf numFmtId="0" fontId="12" fillId="0" borderId="1">
      <alignment horizontal="center" vertical="center"/>
    </xf>
    <xf numFmtId="0" fontId="13" fillId="0" borderId="1">
      <alignment horizontal="left" vertical="center"/>
    </xf>
    <xf numFmtId="0" fontId="13" fillId="0" borderId="1">
      <alignment horizontal="center" vertical="top"/>
    </xf>
    <xf numFmtId="0" fontId="13" fillId="0" borderId="1">
      <alignment horizontal="left" vertical="center"/>
    </xf>
    <xf numFmtId="0" fontId="13" fillId="0" borderId="1">
      <alignment horizontal="right" vertical="center"/>
    </xf>
    <xf numFmtId="0" fontId="10" fillId="0" borderId="0"/>
    <xf numFmtId="0" fontId="16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43" fontId="16" fillId="0" borderId="0" applyFont="0" applyFill="0" applyBorder="0" applyAlignment="0" applyProtection="0"/>
  </cellStyleXfs>
  <cellXfs count="19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0" fillId="0" borderId="1" xfId="0" applyNumberFormat="1" applyBorder="1" applyAlignment="1">
      <alignment horizontal="left"/>
    </xf>
    <xf numFmtId="0" fontId="1" fillId="0" borderId="0" xfId="0" applyFon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4" fillId="0" borderId="0" xfId="0" applyFont="1" applyFill="1" applyAlignment="1">
      <alignment wrapText="1"/>
    </xf>
    <xf numFmtId="4" fontId="4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/>
    <xf numFmtId="4" fontId="4" fillId="0" borderId="0" xfId="0" applyNumberFormat="1" applyFont="1" applyFill="1" applyAlignment="1"/>
    <xf numFmtId="49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2" xfId="0" applyFont="1" applyFill="1" applyBorder="1" applyAlignment="1">
      <alignment vertical="top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top" wrapText="1"/>
    </xf>
    <xf numFmtId="0" fontId="6" fillId="0" borderId="2" xfId="0" applyFont="1" applyFill="1" applyBorder="1" applyAlignment="1">
      <alignment horizontal="left" vertical="top" wrapText="1"/>
    </xf>
    <xf numFmtId="164" fontId="4" fillId="0" borderId="0" xfId="0" applyNumberFormat="1" applyFont="1" applyFill="1" applyAlignment="1">
      <alignment wrapText="1"/>
    </xf>
    <xf numFmtId="4" fontId="7" fillId="0" borderId="0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49" fontId="4" fillId="0" borderId="3" xfId="0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/>
    <xf numFmtId="0" fontId="4" fillId="0" borderId="1" xfId="0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top"/>
    </xf>
    <xf numFmtId="2" fontId="8" fillId="0" borderId="1" xfId="0" applyNumberFormat="1" applyFont="1" applyFill="1" applyBorder="1" applyAlignment="1"/>
    <xf numFmtId="49" fontId="8" fillId="0" borderId="1" xfId="0" applyNumberFormat="1" applyFont="1" applyFill="1" applyBorder="1" applyAlignment="1">
      <alignment horizontal="left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4" fontId="6" fillId="0" borderId="0" xfId="0" applyNumberFormat="1" applyFont="1" applyFill="1" applyAlignment="1"/>
    <xf numFmtId="0" fontId="10" fillId="0" borderId="0" xfId="1" applyFill="1"/>
    <xf numFmtId="0" fontId="4" fillId="0" borderId="0" xfId="1" applyFont="1" applyFill="1" applyAlignment="1">
      <alignment wrapText="1"/>
    </xf>
    <xf numFmtId="0" fontId="4" fillId="0" borderId="0" xfId="1" applyFont="1" applyFill="1" applyAlignment="1"/>
    <xf numFmtId="0" fontId="0" fillId="0" borderId="0" xfId="0" applyFill="1" applyAlignment="1">
      <alignment wrapText="1"/>
    </xf>
    <xf numFmtId="4" fontId="5" fillId="0" borderId="0" xfId="0" applyNumberFormat="1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wrapText="1"/>
    </xf>
    <xf numFmtId="0" fontId="6" fillId="0" borderId="5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 wrapText="1"/>
    </xf>
    <xf numFmtId="4" fontId="18" fillId="0" borderId="1" xfId="0" applyNumberFormat="1" applyFont="1" applyFill="1" applyBorder="1" applyAlignment="1">
      <alignment horizontal="right" vertical="center" wrapText="1"/>
    </xf>
    <xf numFmtId="4" fontId="19" fillId="0" borderId="1" xfId="0" applyNumberFormat="1" applyFont="1" applyFill="1" applyBorder="1" applyAlignment="1">
      <alignment horizontal="right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6" fillId="0" borderId="0" xfId="38" applyNumberFormat="1" applyFont="1" applyFill="1" applyBorder="1" applyAlignment="1" applyProtection="1">
      <alignment vertical="center"/>
    </xf>
    <xf numFmtId="0" fontId="26" fillId="0" borderId="0" xfId="38" applyNumberFormat="1" applyFont="1" applyFill="1" applyBorder="1" applyAlignment="1" applyProtection="1">
      <alignment horizontal="right" vertical="center"/>
    </xf>
    <xf numFmtId="0" fontId="4" fillId="0" borderId="0" xfId="1" applyFont="1"/>
    <xf numFmtId="4" fontId="6" fillId="0" borderId="0" xfId="1" applyNumberFormat="1" applyFont="1" applyFill="1" applyAlignment="1">
      <alignment horizontal="center" vertical="center" wrapText="1"/>
    </xf>
    <xf numFmtId="0" fontId="4" fillId="0" borderId="0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0" fontId="4" fillId="0" borderId="0" xfId="1" applyFont="1" applyBorder="1"/>
    <xf numFmtId="0" fontId="4" fillId="0" borderId="2" xfId="1" applyFont="1" applyBorder="1"/>
    <xf numFmtId="0" fontId="4" fillId="0" borderId="0" xfId="1" applyFont="1" applyAlignment="1">
      <alignment horizontal="right"/>
    </xf>
    <xf numFmtId="0" fontId="4" fillId="0" borderId="0" xfId="1" applyFont="1" applyAlignment="1">
      <alignment vertical="center"/>
    </xf>
    <xf numFmtId="4" fontId="4" fillId="0" borderId="0" xfId="1" applyNumberFormat="1" applyFont="1"/>
    <xf numFmtId="0" fontId="6" fillId="0" borderId="0" xfId="1" applyFont="1" applyFill="1" applyAlignment="1">
      <alignment horizontal="center" vertical="center"/>
    </xf>
    <xf numFmtId="0" fontId="4" fillId="0" borderId="0" xfId="38" applyNumberFormat="1" applyFont="1" applyFill="1" applyBorder="1" applyAlignment="1" applyProtection="1">
      <alignment vertical="center"/>
    </xf>
    <xf numFmtId="4" fontId="4" fillId="0" borderId="0" xfId="38" applyNumberFormat="1" applyFont="1" applyFill="1" applyBorder="1" applyAlignment="1" applyProtection="1">
      <alignment vertical="center"/>
    </xf>
    <xf numFmtId="4" fontId="4" fillId="0" borderId="0" xfId="38" applyNumberFormat="1" applyFont="1" applyFill="1" applyBorder="1" applyAlignment="1" applyProtection="1">
      <alignment horizontal="right" vertical="center"/>
    </xf>
    <xf numFmtId="0" fontId="8" fillId="0" borderId="0" xfId="38" applyNumberFormat="1" applyFont="1" applyFill="1" applyBorder="1" applyAlignment="1" applyProtection="1">
      <alignment vertical="center"/>
    </xf>
    <xf numFmtId="4" fontId="8" fillId="0" borderId="1" xfId="38" applyNumberFormat="1" applyFont="1" applyFill="1" applyBorder="1" applyAlignment="1" applyProtection="1">
      <alignment horizontal="right" vertical="center"/>
    </xf>
    <xf numFmtId="4" fontId="4" fillId="0" borderId="1" xfId="38" applyNumberFormat="1" applyFont="1" applyFill="1" applyBorder="1" applyAlignment="1" applyProtection="1">
      <alignment horizontal="right" vertical="center"/>
    </xf>
    <xf numFmtId="4" fontId="8" fillId="0" borderId="1" xfId="38" applyNumberFormat="1" applyFont="1" applyFill="1" applyBorder="1" applyAlignment="1" applyProtection="1">
      <alignment vertical="center" wrapText="1"/>
    </xf>
    <xf numFmtId="0" fontId="8" fillId="0" borderId="1" xfId="38" applyNumberFormat="1" applyFont="1" applyFill="1" applyBorder="1" applyAlignment="1" applyProtection="1">
      <alignment vertical="center"/>
    </xf>
    <xf numFmtId="0" fontId="4" fillId="0" borderId="1" xfId="38" applyNumberFormat="1" applyFont="1" applyFill="1" applyBorder="1" applyAlignment="1" applyProtection="1">
      <alignment horizontal="center" vertical="center"/>
    </xf>
    <xf numFmtId="4" fontId="4" fillId="0" borderId="1" xfId="38" applyNumberFormat="1" applyFont="1" applyFill="1" applyBorder="1" applyAlignment="1" applyProtection="1">
      <alignment horizontal="right" vertical="center" wrapText="1"/>
    </xf>
    <xf numFmtId="0" fontId="4" fillId="0" borderId="1" xfId="38" applyNumberFormat="1" applyFont="1" applyFill="1" applyBorder="1" applyAlignment="1" applyProtection="1">
      <alignment vertical="center"/>
    </xf>
    <xf numFmtId="4" fontId="8" fillId="0" borderId="1" xfId="38" applyNumberFormat="1" applyFont="1" applyFill="1" applyBorder="1" applyAlignment="1" applyProtection="1">
      <alignment horizontal="right" vertical="center" wrapText="1"/>
    </xf>
    <xf numFmtId="0" fontId="8" fillId="0" borderId="1" xfId="38" applyNumberFormat="1" applyFont="1" applyFill="1" applyBorder="1" applyAlignment="1" applyProtection="1">
      <alignment horizontal="left" vertical="center"/>
    </xf>
    <xf numFmtId="0" fontId="8" fillId="0" borderId="0" xfId="38" applyNumberFormat="1" applyFont="1" applyFill="1" applyBorder="1" applyAlignment="1" applyProtection="1">
      <alignment horizontal="center" vertical="center"/>
    </xf>
    <xf numFmtId="4" fontId="4" fillId="0" borderId="1" xfId="38" applyNumberFormat="1" applyFont="1" applyFill="1" applyBorder="1" applyAlignment="1" applyProtection="1">
      <alignment horizontal="center" vertical="center" wrapText="1"/>
    </xf>
    <xf numFmtId="4" fontId="4" fillId="0" borderId="1" xfId="38" applyNumberFormat="1" applyFont="1" applyFill="1" applyBorder="1" applyAlignment="1" applyProtection="1">
      <alignment horizontal="left" vertical="center" wrapText="1"/>
    </xf>
    <xf numFmtId="0" fontId="4" fillId="0" borderId="0" xfId="38" applyNumberFormat="1" applyFont="1" applyFill="1" applyBorder="1" applyAlignment="1" applyProtection="1">
      <alignment horizontal="center" vertical="center"/>
    </xf>
    <xf numFmtId="0" fontId="4" fillId="0" borderId="0" xfId="38" applyNumberFormat="1" applyFont="1" applyFill="1" applyBorder="1" applyAlignment="1" applyProtection="1">
      <alignment horizontal="center" vertical="center" wrapText="1"/>
    </xf>
    <xf numFmtId="0" fontId="4" fillId="0" borderId="1" xfId="38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vertical="top" wrapText="1"/>
    </xf>
    <xf numFmtId="4" fontId="4" fillId="0" borderId="0" xfId="1" applyNumberFormat="1" applyFont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0" fontId="8" fillId="0" borderId="0" xfId="38" applyNumberFormat="1" applyFont="1" applyFill="1" applyBorder="1" applyAlignment="1" applyProtection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4" fontId="25" fillId="0" borderId="0" xfId="0" applyNumberFormat="1" applyFont="1" applyFill="1" applyAlignment="1">
      <alignment horizontal="center" vertical="center"/>
    </xf>
    <xf numFmtId="4" fontId="25" fillId="0" borderId="0" xfId="0" applyNumberFormat="1" applyFon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0" fillId="3" borderId="1" xfId="0" applyFill="1" applyBorder="1"/>
    <xf numFmtId="49" fontId="9" fillId="0" borderId="4" xfId="0" applyNumberFormat="1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49" fontId="9" fillId="0" borderId="5" xfId="0" applyNumberFormat="1" applyFont="1" applyFill="1" applyBorder="1" applyAlignment="1">
      <alignment horizontal="left" wrapText="1"/>
    </xf>
    <xf numFmtId="49" fontId="9" fillId="0" borderId="3" xfId="0" applyNumberFormat="1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3" xfId="0" applyFill="1" applyBorder="1" applyAlignment="1">
      <alignment wrapText="1"/>
    </xf>
    <xf numFmtId="49" fontId="4" fillId="0" borderId="4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  <xf numFmtId="0" fontId="10" fillId="0" borderId="0" xfId="1" applyFill="1" applyAlignment="1">
      <alignment wrapText="1"/>
    </xf>
    <xf numFmtId="0" fontId="0" fillId="0" borderId="0" xfId="0" applyFill="1" applyAlignment="1">
      <alignment wrapText="1"/>
    </xf>
    <xf numFmtId="0" fontId="4" fillId="0" borderId="0" xfId="1" quotePrefix="1" applyFont="1" applyFill="1" applyAlignment="1">
      <alignment horizontal="center" vertical="top" wrapText="1"/>
    </xf>
    <xf numFmtId="0" fontId="10" fillId="0" borderId="0" xfId="1" applyFill="1" applyAlignment="1">
      <alignment horizontal="center" vertical="top" wrapText="1"/>
    </xf>
    <xf numFmtId="0" fontId="10" fillId="0" borderId="0" xfId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10" fillId="0" borderId="0" xfId="1" applyFont="1" applyFill="1" applyAlignment="1">
      <alignment wrapText="1"/>
    </xf>
    <xf numFmtId="0" fontId="0" fillId="0" borderId="0" xfId="0" applyFill="1" applyAlignment="1">
      <alignment horizontal="center" vertical="top" wrapText="1"/>
    </xf>
    <xf numFmtId="0" fontId="5" fillId="0" borderId="0" xfId="0" applyFont="1" applyFill="1" applyAlignment="1">
      <alignment horizontal="left" wrapText="1"/>
    </xf>
    <xf numFmtId="0" fontId="18" fillId="0" borderId="4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5" fillId="0" borderId="0" xfId="0" quotePrefix="1" applyFont="1" applyFill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25" fillId="0" borderId="0" xfId="0" quotePrefix="1" applyNumberFormat="1" applyFont="1" applyFill="1" applyAlignment="1">
      <alignment horizontal="center" vertical="top" wrapText="1"/>
    </xf>
    <xf numFmtId="0" fontId="25" fillId="0" borderId="0" xfId="0" applyFont="1" applyFill="1" applyAlignment="1">
      <alignment horizontal="center" vertical="center"/>
    </xf>
    <xf numFmtId="0" fontId="25" fillId="0" borderId="0" xfId="0" quotePrefix="1" applyFont="1" applyFill="1" applyAlignment="1">
      <alignment horizontal="center" vertical="top" wrapText="1"/>
    </xf>
    <xf numFmtId="0" fontId="25" fillId="0" borderId="0" xfId="0" applyFont="1" applyFill="1" applyAlignment="1">
      <alignment horizontal="center" vertical="top" wrapText="1"/>
    </xf>
    <xf numFmtId="0" fontId="4" fillId="0" borderId="0" xfId="38" applyNumberFormat="1" applyFont="1" applyFill="1" applyBorder="1" applyAlignment="1" applyProtection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44">
    <cellStyle name="S0" xfId="2"/>
    <cellStyle name="S0 2" xfId="3"/>
    <cellStyle name="S1" xfId="4"/>
    <cellStyle name="S1 2" xfId="5"/>
    <cellStyle name="S10" xfId="6"/>
    <cellStyle name="S10 2" xfId="7"/>
    <cellStyle name="S10 3" xfId="8"/>
    <cellStyle name="S11" xfId="9"/>
    <cellStyle name="S11 2" xfId="10"/>
    <cellStyle name="S11 3" xfId="11"/>
    <cellStyle name="S12" xfId="12"/>
    <cellStyle name="S12 2" xfId="13"/>
    <cellStyle name="S13" xfId="14"/>
    <cellStyle name="S13 2" xfId="15"/>
    <cellStyle name="S13 3" xfId="16"/>
    <cellStyle name="S14" xfId="17"/>
    <cellStyle name="S14 2" xfId="18"/>
    <cellStyle name="S15" xfId="19"/>
    <cellStyle name="S15 2" xfId="20"/>
    <cellStyle name="S16" xfId="21"/>
    <cellStyle name="S2" xfId="22"/>
    <cellStyle name="S2 2" xfId="23"/>
    <cellStyle name="S3" xfId="24"/>
    <cellStyle name="S4" xfId="25"/>
    <cellStyle name="S4 2" xfId="26"/>
    <cellStyle name="S5" xfId="27"/>
    <cellStyle name="S5 2" xfId="28"/>
    <cellStyle name="S6" xfId="29"/>
    <cellStyle name="S7" xfId="30"/>
    <cellStyle name="S8" xfId="31"/>
    <cellStyle name="S8 2" xfId="32"/>
    <cellStyle name="S8 3" xfId="33"/>
    <cellStyle name="S9" xfId="34"/>
    <cellStyle name="S9 2" xfId="35"/>
    <cellStyle name="S9 3" xfId="36"/>
    <cellStyle name="Обычный" xfId="0" builtinId="0"/>
    <cellStyle name="Обычный 2" xfId="1"/>
    <cellStyle name="Обычный 2 10" xfId="37"/>
    <cellStyle name="Обычный 2 2" xfId="38"/>
    <cellStyle name="Обычный 3" xfId="39"/>
    <cellStyle name="Обычный 3 10" xfId="40"/>
    <cellStyle name="Обычный 3 2" xfId="41"/>
    <cellStyle name="Обычный 3 2 2" xfId="42"/>
    <cellStyle name="Финансовы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75"/>
  <sheetViews>
    <sheetView tabSelected="1" topLeftCell="A13" workbookViewId="0">
      <selection activeCell="F23" sqref="F23"/>
    </sheetView>
  </sheetViews>
  <sheetFormatPr defaultRowHeight="15" x14ac:dyDescent="0.25"/>
  <cols>
    <col min="1" max="1" width="4.28515625" style="11" customWidth="1"/>
    <col min="2" max="2" width="23.85546875" style="11" customWidth="1"/>
    <col min="3" max="3" width="41" style="11" customWidth="1"/>
    <col min="4" max="4" width="10.5703125" style="11" customWidth="1"/>
    <col min="5" max="5" width="7.42578125" style="11" customWidth="1"/>
    <col min="6" max="6" width="11" style="11" customWidth="1"/>
    <col min="7" max="7" width="7.85546875" style="11" customWidth="1"/>
    <col min="8" max="8" width="11.85546875" style="11" customWidth="1"/>
    <col min="9" max="9" width="12" style="11" customWidth="1"/>
    <col min="10" max="10" width="16" style="11" customWidth="1"/>
    <col min="11" max="11" width="22.85546875" style="12" customWidth="1"/>
    <col min="12" max="13" width="9.140625" style="11"/>
    <col min="14" max="14" width="8.5703125" style="11" customWidth="1"/>
    <col min="15" max="16384" width="9.140625" style="11"/>
  </cols>
  <sheetData>
    <row r="1" spans="1:256" s="60" customFormat="1" x14ac:dyDescent="0.25">
      <c r="A1" s="168"/>
      <c r="B1" s="168"/>
      <c r="C1" s="168"/>
      <c r="D1" s="168"/>
      <c r="E1" s="168"/>
      <c r="F1" s="168"/>
      <c r="G1" s="168"/>
      <c r="H1" s="165"/>
      <c r="I1" s="165"/>
      <c r="J1" s="165"/>
    </row>
    <row r="2" spans="1:256" s="60" customFormat="1" x14ac:dyDescent="0.25">
      <c r="A2" s="169" t="s">
        <v>191</v>
      </c>
      <c r="B2" s="170"/>
      <c r="C2" s="170"/>
      <c r="D2" s="170"/>
      <c r="E2" s="170"/>
      <c r="F2" s="170"/>
      <c r="G2" s="170"/>
      <c r="H2" s="165"/>
      <c r="I2" s="165"/>
      <c r="J2" s="165"/>
    </row>
    <row r="3" spans="1:256" s="60" customFormat="1" x14ac:dyDescent="0.25">
      <c r="A3" s="169" t="s">
        <v>94</v>
      </c>
      <c r="B3" s="164"/>
      <c r="C3" s="164"/>
      <c r="D3" s="164"/>
      <c r="E3" s="164"/>
      <c r="F3" s="164"/>
      <c r="G3" s="164"/>
      <c r="H3" s="165"/>
      <c r="I3" s="165"/>
      <c r="J3" s="165"/>
    </row>
    <row r="4" spans="1:256" s="60" customFormat="1" ht="36.75" customHeight="1" x14ac:dyDescent="0.25">
      <c r="A4" s="166" t="s">
        <v>28</v>
      </c>
      <c r="B4" s="167"/>
      <c r="C4" s="167"/>
      <c r="D4" s="167"/>
      <c r="E4" s="167"/>
      <c r="F4" s="167"/>
      <c r="G4" s="167"/>
      <c r="H4" s="165"/>
      <c r="I4" s="165"/>
      <c r="J4" s="165"/>
    </row>
    <row r="5" spans="1:256" s="60" customFormat="1" ht="36.75" hidden="1" customHeight="1" x14ac:dyDescent="0.25">
      <c r="A5" s="166" t="s">
        <v>31</v>
      </c>
      <c r="B5" s="167"/>
      <c r="C5" s="167"/>
      <c r="D5" s="167"/>
      <c r="E5" s="167"/>
      <c r="F5" s="167"/>
      <c r="G5" s="167"/>
      <c r="H5" s="165"/>
      <c r="I5" s="165"/>
      <c r="J5" s="165"/>
    </row>
    <row r="6" spans="1:256" s="60" customFormat="1" ht="36.75" hidden="1" customHeight="1" x14ac:dyDescent="0.25">
      <c r="A6" s="166" t="s">
        <v>60</v>
      </c>
      <c r="B6" s="167"/>
      <c r="C6" s="167"/>
      <c r="D6" s="167"/>
      <c r="E6" s="167"/>
      <c r="F6" s="167"/>
      <c r="G6" s="167"/>
      <c r="H6" s="165"/>
      <c r="I6" s="165"/>
      <c r="J6" s="165"/>
    </row>
    <row r="7" spans="1:256" s="61" customFormat="1" x14ac:dyDescent="0.25">
      <c r="A7" s="163" t="s">
        <v>93</v>
      </c>
      <c r="B7" s="167"/>
      <c r="C7" s="167"/>
      <c r="D7" s="167"/>
      <c r="E7" s="167"/>
      <c r="F7" s="167"/>
      <c r="G7" s="167"/>
      <c r="H7" s="171"/>
      <c r="I7" s="171"/>
      <c r="J7" s="171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  <c r="CS7" s="62"/>
      <c r="CT7" s="62"/>
      <c r="CU7" s="62"/>
      <c r="CV7" s="62"/>
      <c r="CW7" s="62"/>
      <c r="CX7" s="62"/>
      <c r="CY7" s="62"/>
      <c r="CZ7" s="62"/>
      <c r="DA7" s="62"/>
      <c r="DB7" s="62"/>
      <c r="DC7" s="62"/>
      <c r="DD7" s="62"/>
      <c r="DE7" s="62"/>
      <c r="DF7" s="62"/>
      <c r="DG7" s="62"/>
      <c r="DH7" s="62"/>
      <c r="DI7" s="62"/>
      <c r="DJ7" s="62"/>
      <c r="DK7" s="62"/>
      <c r="DL7" s="62"/>
      <c r="DM7" s="62"/>
      <c r="DN7" s="62"/>
      <c r="DO7" s="62"/>
      <c r="DP7" s="62"/>
      <c r="DQ7" s="62"/>
      <c r="DR7" s="62"/>
      <c r="DS7" s="62"/>
      <c r="DT7" s="62"/>
      <c r="DU7" s="62"/>
      <c r="DV7" s="62"/>
      <c r="DW7" s="62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2"/>
      <c r="EM7" s="62"/>
      <c r="EN7" s="62"/>
      <c r="EO7" s="62"/>
      <c r="EP7" s="62"/>
      <c r="EQ7" s="62"/>
      <c r="ER7" s="62"/>
      <c r="ES7" s="62"/>
      <c r="ET7" s="62"/>
      <c r="EU7" s="62"/>
      <c r="EV7" s="62"/>
      <c r="EW7" s="62"/>
      <c r="EX7" s="62"/>
      <c r="EY7" s="62"/>
      <c r="EZ7" s="62"/>
      <c r="FA7" s="62"/>
      <c r="FB7" s="62"/>
      <c r="FC7" s="62"/>
      <c r="FD7" s="62"/>
      <c r="FE7" s="62"/>
      <c r="FF7" s="62"/>
      <c r="FG7" s="62"/>
      <c r="FH7" s="62"/>
      <c r="FI7" s="62"/>
      <c r="FJ7" s="62"/>
      <c r="FK7" s="62"/>
      <c r="FL7" s="62"/>
      <c r="FM7" s="62"/>
      <c r="FN7" s="62"/>
      <c r="FO7" s="62"/>
      <c r="FP7" s="62"/>
      <c r="FQ7" s="62"/>
      <c r="FR7" s="62"/>
      <c r="FS7" s="62"/>
      <c r="FT7" s="62"/>
      <c r="FU7" s="62"/>
      <c r="FV7" s="62"/>
      <c r="FW7" s="62"/>
      <c r="FX7" s="62"/>
      <c r="FY7" s="62"/>
      <c r="FZ7" s="62"/>
      <c r="GA7" s="62"/>
      <c r="GB7" s="62"/>
      <c r="GC7" s="62"/>
      <c r="GD7" s="62"/>
      <c r="GE7" s="62"/>
      <c r="GF7" s="62"/>
      <c r="GG7" s="62"/>
      <c r="GH7" s="62"/>
      <c r="GI7" s="62"/>
      <c r="GJ7" s="62"/>
      <c r="GK7" s="62"/>
      <c r="GL7" s="62"/>
      <c r="GM7" s="62"/>
      <c r="GN7" s="62"/>
      <c r="GO7" s="62"/>
      <c r="GP7" s="62"/>
      <c r="GQ7" s="62"/>
      <c r="GR7" s="62"/>
      <c r="GS7" s="62"/>
      <c r="GT7" s="62"/>
      <c r="GU7" s="62"/>
      <c r="GV7" s="62"/>
      <c r="GW7" s="62"/>
      <c r="GX7" s="62"/>
      <c r="GY7" s="62"/>
      <c r="GZ7" s="62"/>
      <c r="HA7" s="62"/>
      <c r="HB7" s="62"/>
      <c r="HC7" s="62"/>
      <c r="HD7" s="62"/>
      <c r="HE7" s="62"/>
      <c r="HF7" s="62"/>
      <c r="HG7" s="62"/>
      <c r="HH7" s="62"/>
      <c r="HI7" s="62"/>
      <c r="HJ7" s="62"/>
      <c r="HK7" s="62"/>
      <c r="HL7" s="62"/>
      <c r="HM7" s="62"/>
      <c r="HN7" s="62"/>
      <c r="HO7" s="62"/>
      <c r="HP7" s="62"/>
      <c r="HQ7" s="62"/>
      <c r="HR7" s="62"/>
      <c r="HS7" s="62"/>
      <c r="HT7" s="62"/>
      <c r="HU7" s="62"/>
      <c r="HV7" s="62"/>
      <c r="HW7" s="62"/>
      <c r="HX7" s="62"/>
      <c r="HY7" s="62"/>
      <c r="HZ7" s="62"/>
      <c r="IA7" s="62"/>
      <c r="IB7" s="62"/>
      <c r="IC7" s="62"/>
      <c r="ID7" s="62"/>
      <c r="IE7" s="62"/>
      <c r="IF7" s="62"/>
      <c r="IG7" s="62"/>
      <c r="IH7" s="62"/>
      <c r="II7" s="62"/>
      <c r="IJ7" s="62"/>
      <c r="IK7" s="62"/>
      <c r="IL7" s="62"/>
      <c r="IM7" s="62"/>
      <c r="IN7" s="62"/>
      <c r="IO7" s="62"/>
      <c r="IP7" s="62"/>
      <c r="IQ7" s="62"/>
      <c r="IR7" s="62"/>
      <c r="IS7" s="62"/>
      <c r="IT7" s="62"/>
      <c r="IU7" s="62"/>
      <c r="IV7" s="62"/>
    </row>
    <row r="8" spans="1:256" s="60" customFormat="1" ht="18" customHeight="1" x14ac:dyDescent="0.25">
      <c r="A8" s="163" t="s">
        <v>206</v>
      </c>
      <c r="B8" s="164"/>
      <c r="C8" s="164"/>
      <c r="D8" s="164"/>
      <c r="E8" s="164"/>
      <c r="F8" s="164"/>
      <c r="G8" s="164"/>
      <c r="H8" s="165"/>
      <c r="I8" s="165"/>
      <c r="J8" s="165"/>
    </row>
    <row r="9" spans="1:256" ht="15.75" customHeigh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7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  <c r="HB9" s="56"/>
      <c r="HC9" s="56"/>
      <c r="HD9" s="56"/>
      <c r="HE9" s="56"/>
      <c r="HF9" s="56"/>
      <c r="HG9" s="56"/>
      <c r="HH9" s="56"/>
      <c r="HI9" s="56"/>
      <c r="HJ9" s="56"/>
      <c r="HK9" s="56"/>
      <c r="HL9" s="56"/>
      <c r="HM9" s="56"/>
      <c r="HN9" s="56"/>
      <c r="HO9" s="56"/>
      <c r="HP9" s="56"/>
      <c r="HQ9" s="56"/>
      <c r="HR9" s="56"/>
      <c r="HS9" s="56"/>
      <c r="HT9" s="56"/>
      <c r="HU9" s="56"/>
      <c r="HV9" s="56"/>
      <c r="HW9" s="56"/>
      <c r="HX9" s="56"/>
      <c r="HY9" s="56"/>
      <c r="HZ9" s="56"/>
      <c r="IA9" s="56"/>
      <c r="IB9" s="56"/>
      <c r="IC9" s="56"/>
      <c r="ID9" s="56"/>
      <c r="IE9" s="56"/>
      <c r="IF9" s="56"/>
      <c r="IG9" s="56"/>
      <c r="IH9" s="56"/>
      <c r="II9" s="56"/>
      <c r="IJ9" s="56"/>
      <c r="IK9" s="56"/>
      <c r="IL9" s="56"/>
      <c r="IM9" s="56"/>
      <c r="IN9" s="56"/>
      <c r="IO9" s="56"/>
      <c r="IP9" s="56"/>
      <c r="IQ9" s="56"/>
      <c r="IR9" s="56"/>
      <c r="IS9" s="56"/>
      <c r="IT9" s="56"/>
    </row>
    <row r="10" spans="1:256" ht="15" customHeight="1" x14ac:dyDescent="0.25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7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  <c r="EP10" s="56"/>
      <c r="EQ10" s="56"/>
      <c r="ER10" s="56"/>
      <c r="ES10" s="56"/>
      <c r="ET10" s="56"/>
      <c r="EU10" s="56"/>
      <c r="EV10" s="56"/>
      <c r="EW10" s="56"/>
      <c r="EX10" s="56"/>
      <c r="EY10" s="56"/>
      <c r="EZ10" s="56"/>
      <c r="FA10" s="56"/>
      <c r="FB10" s="56"/>
      <c r="FC10" s="56"/>
      <c r="FD10" s="56"/>
      <c r="FE10" s="56"/>
      <c r="FF10" s="56"/>
      <c r="FG10" s="56"/>
      <c r="FH10" s="56"/>
      <c r="FI10" s="56"/>
      <c r="FJ10" s="56"/>
      <c r="FK10" s="56"/>
      <c r="FL10" s="56"/>
      <c r="FM10" s="56"/>
      <c r="FN10" s="56"/>
      <c r="FO10" s="56"/>
      <c r="FP10" s="56"/>
      <c r="FQ10" s="56"/>
      <c r="FR10" s="56"/>
      <c r="FS10" s="56"/>
      <c r="FT10" s="56"/>
      <c r="FU10" s="56"/>
      <c r="FV10" s="56"/>
      <c r="FW10" s="56"/>
      <c r="FX10" s="56"/>
      <c r="FY10" s="56"/>
      <c r="FZ10" s="56"/>
      <c r="GA10" s="56"/>
      <c r="GB10" s="56"/>
      <c r="GC10" s="56"/>
      <c r="GD10" s="56"/>
      <c r="GE10" s="56"/>
      <c r="GF10" s="56"/>
      <c r="GG10" s="56"/>
      <c r="GH10" s="56"/>
      <c r="GI10" s="56"/>
      <c r="GJ10" s="56"/>
      <c r="GK10" s="56"/>
      <c r="GL10" s="56"/>
      <c r="GM10" s="56"/>
      <c r="GN10" s="56"/>
      <c r="GO10" s="56"/>
      <c r="GP10" s="56"/>
      <c r="GQ10" s="56"/>
      <c r="GR10" s="56"/>
      <c r="GS10" s="56"/>
      <c r="GT10" s="56"/>
      <c r="GU10" s="56"/>
      <c r="GV10" s="56"/>
      <c r="GW10" s="56"/>
      <c r="GX10" s="56"/>
      <c r="GY10" s="56"/>
      <c r="GZ10" s="56"/>
      <c r="HA10" s="56"/>
      <c r="HB10" s="56"/>
      <c r="HC10" s="56"/>
      <c r="HD10" s="56"/>
      <c r="HE10" s="56"/>
      <c r="HF10" s="56"/>
      <c r="HG10" s="56"/>
      <c r="HH10" s="56"/>
      <c r="HI10" s="56"/>
      <c r="HJ10" s="56"/>
      <c r="HK10" s="56"/>
      <c r="HL10" s="56"/>
      <c r="HM10" s="56"/>
      <c r="HN10" s="56"/>
      <c r="HO10" s="56"/>
      <c r="HP10" s="56"/>
      <c r="HQ10" s="56"/>
      <c r="HR10" s="56"/>
      <c r="HS10" s="56"/>
      <c r="HT10" s="56"/>
      <c r="HU10" s="56"/>
      <c r="HV10" s="56"/>
      <c r="HW10" s="56"/>
      <c r="HX10" s="56"/>
      <c r="HY10" s="56"/>
      <c r="HZ10" s="56"/>
      <c r="IA10" s="56"/>
      <c r="IB10" s="56"/>
      <c r="IC10" s="56"/>
      <c r="ID10" s="56"/>
      <c r="IE10" s="56"/>
      <c r="IF10" s="56"/>
      <c r="IG10" s="56"/>
      <c r="IH10" s="56"/>
      <c r="II10" s="56"/>
      <c r="IJ10" s="56"/>
      <c r="IK10" s="56"/>
      <c r="IL10" s="56"/>
      <c r="IM10" s="56"/>
      <c r="IN10" s="56"/>
      <c r="IO10" s="56"/>
      <c r="IP10" s="56"/>
      <c r="IQ10" s="56"/>
      <c r="IR10" s="56"/>
      <c r="IS10" s="56"/>
      <c r="IT10" s="56"/>
    </row>
    <row r="11" spans="1:256" ht="33.75" customHeight="1" x14ac:dyDescent="0.25">
      <c r="A11" s="158" t="s">
        <v>136</v>
      </c>
      <c r="B11" s="159"/>
      <c r="C11" s="159"/>
      <c r="D11" s="159"/>
      <c r="E11" s="159"/>
      <c r="F11" s="159"/>
      <c r="G11" s="159"/>
      <c r="H11" s="159"/>
      <c r="I11" s="159"/>
      <c r="J11" s="160"/>
      <c r="K11" s="59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  <c r="DB11" s="58"/>
      <c r="DC11" s="58"/>
      <c r="DD11" s="58"/>
      <c r="DE11" s="58"/>
      <c r="DF11" s="58"/>
      <c r="DG11" s="58"/>
      <c r="DH11" s="58"/>
      <c r="DI11" s="58"/>
      <c r="DJ11" s="58"/>
      <c r="DK11" s="58"/>
      <c r="DL11" s="58"/>
      <c r="DM11" s="58"/>
      <c r="DN11" s="58"/>
      <c r="DO11" s="58"/>
      <c r="DP11" s="58"/>
      <c r="DQ11" s="58"/>
      <c r="DR11" s="58"/>
      <c r="DS11" s="58"/>
      <c r="DT11" s="58"/>
      <c r="DU11" s="58"/>
      <c r="DV11" s="58"/>
      <c r="DW11" s="58"/>
      <c r="DX11" s="58"/>
      <c r="DY11" s="58"/>
      <c r="DZ11" s="58"/>
      <c r="EA11" s="58"/>
      <c r="EB11" s="58"/>
      <c r="EC11" s="58"/>
      <c r="ED11" s="58"/>
      <c r="EE11" s="58"/>
      <c r="EF11" s="58"/>
      <c r="EG11" s="58"/>
      <c r="EH11" s="58"/>
      <c r="EI11" s="58"/>
      <c r="EJ11" s="58"/>
      <c r="EK11" s="58"/>
      <c r="EL11" s="58"/>
      <c r="EM11" s="58"/>
      <c r="EN11" s="58"/>
      <c r="EO11" s="58"/>
      <c r="EP11" s="58"/>
      <c r="EQ11" s="58"/>
      <c r="ER11" s="58"/>
      <c r="ES11" s="58"/>
      <c r="ET11" s="58"/>
      <c r="EU11" s="58"/>
      <c r="EV11" s="58"/>
      <c r="EW11" s="58"/>
      <c r="EX11" s="58"/>
      <c r="EY11" s="58"/>
      <c r="EZ11" s="58"/>
      <c r="FA11" s="58"/>
      <c r="FB11" s="58"/>
      <c r="FC11" s="58"/>
      <c r="FD11" s="58"/>
      <c r="FE11" s="58"/>
      <c r="FF11" s="58"/>
      <c r="FG11" s="58"/>
      <c r="FH11" s="58"/>
      <c r="FI11" s="58"/>
      <c r="FJ11" s="58"/>
      <c r="FK11" s="58"/>
      <c r="FL11" s="58"/>
      <c r="FM11" s="58"/>
      <c r="FN11" s="58"/>
      <c r="FO11" s="58"/>
      <c r="FP11" s="58"/>
      <c r="FQ11" s="58"/>
      <c r="FR11" s="58"/>
      <c r="FS11" s="58"/>
      <c r="FT11" s="58"/>
      <c r="FU11" s="58"/>
      <c r="FV11" s="58"/>
      <c r="FW11" s="58"/>
      <c r="FX11" s="58"/>
      <c r="FY11" s="58"/>
      <c r="FZ11" s="58"/>
      <c r="GA11" s="58"/>
      <c r="GB11" s="58"/>
      <c r="GC11" s="58"/>
      <c r="GD11" s="58"/>
      <c r="GE11" s="58"/>
      <c r="GF11" s="58"/>
      <c r="GG11" s="58"/>
      <c r="GH11" s="58"/>
      <c r="GI11" s="58"/>
      <c r="GJ11" s="58"/>
      <c r="GK11" s="58"/>
      <c r="GL11" s="58"/>
      <c r="GM11" s="58"/>
      <c r="GN11" s="58"/>
      <c r="GO11" s="58"/>
      <c r="GP11" s="58"/>
      <c r="GQ11" s="58"/>
      <c r="GR11" s="58"/>
      <c r="GS11" s="58"/>
      <c r="GT11" s="58"/>
      <c r="GU11" s="58"/>
      <c r="GV11" s="58"/>
      <c r="GW11" s="58"/>
      <c r="GX11" s="58"/>
      <c r="GY11" s="58"/>
      <c r="GZ11" s="58"/>
      <c r="HA11" s="58"/>
      <c r="HB11" s="58"/>
      <c r="HC11" s="58"/>
      <c r="HD11" s="58"/>
      <c r="HE11" s="58"/>
      <c r="HF11" s="58"/>
      <c r="HG11" s="58"/>
      <c r="HH11" s="58"/>
      <c r="HI11" s="58"/>
      <c r="HJ11" s="58"/>
      <c r="HK11" s="58"/>
      <c r="HL11" s="58"/>
      <c r="HM11" s="58"/>
      <c r="HN11" s="58"/>
      <c r="HO11" s="58"/>
      <c r="HP11" s="58"/>
      <c r="HQ11" s="58"/>
      <c r="HR11" s="58"/>
      <c r="HS11" s="58"/>
      <c r="HT11" s="58"/>
      <c r="HU11" s="58"/>
      <c r="HV11" s="58"/>
      <c r="HW11" s="58"/>
      <c r="HX11" s="58"/>
      <c r="HY11" s="58"/>
      <c r="HZ11" s="58"/>
      <c r="IA11" s="58"/>
      <c r="IB11" s="58"/>
      <c r="IC11" s="58"/>
      <c r="ID11" s="58"/>
      <c r="IE11" s="58"/>
      <c r="IF11" s="58"/>
      <c r="IG11" s="58"/>
      <c r="IH11" s="58"/>
      <c r="II11" s="58"/>
      <c r="IJ11" s="58"/>
      <c r="IK11" s="58"/>
      <c r="IL11" s="58"/>
      <c r="IM11" s="58"/>
      <c r="IN11" s="58"/>
      <c r="IO11" s="58"/>
      <c r="IP11" s="58"/>
      <c r="IQ11" s="58"/>
      <c r="IR11" s="58"/>
      <c r="IS11" s="58"/>
      <c r="IT11" s="58"/>
    </row>
    <row r="12" spans="1:256" ht="120" x14ac:dyDescent="0.25">
      <c r="A12" s="57" t="s">
        <v>0</v>
      </c>
      <c r="B12" s="57" t="s">
        <v>92</v>
      </c>
      <c r="C12" s="57" t="s">
        <v>91</v>
      </c>
      <c r="D12" s="57" t="s">
        <v>90</v>
      </c>
      <c r="E12" s="57" t="s">
        <v>89</v>
      </c>
      <c r="F12" s="57" t="s">
        <v>88</v>
      </c>
      <c r="G12" s="57" t="s">
        <v>87</v>
      </c>
      <c r="H12" s="57" t="s">
        <v>86</v>
      </c>
      <c r="I12" s="57" t="s">
        <v>85</v>
      </c>
      <c r="J12" s="57" t="s">
        <v>207</v>
      </c>
    </row>
    <row r="13" spans="1:256" x14ac:dyDescent="0.25">
      <c r="A13" s="47">
        <v>1</v>
      </c>
      <c r="B13" s="47">
        <v>2</v>
      </c>
      <c r="C13" s="47">
        <v>3</v>
      </c>
      <c r="D13" s="47">
        <v>4</v>
      </c>
      <c r="E13" s="47">
        <v>5</v>
      </c>
      <c r="F13" s="47">
        <v>6</v>
      </c>
      <c r="G13" s="47">
        <v>7</v>
      </c>
      <c r="H13" s="47">
        <v>8</v>
      </c>
      <c r="I13" s="47">
        <v>9</v>
      </c>
      <c r="J13" s="47">
        <v>10</v>
      </c>
      <c r="K13" s="17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/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  <c r="HB13" s="56"/>
      <c r="HC13" s="56"/>
      <c r="HD13" s="56"/>
      <c r="HE13" s="56"/>
      <c r="HF13" s="56"/>
      <c r="HG13" s="56"/>
      <c r="HH13" s="56"/>
      <c r="HI13" s="56"/>
      <c r="HJ13" s="56"/>
      <c r="HK13" s="56"/>
      <c r="HL13" s="56"/>
      <c r="HM13" s="56"/>
      <c r="HN13" s="56"/>
      <c r="HO13" s="56"/>
      <c r="HP13" s="56"/>
      <c r="HQ13" s="56"/>
      <c r="HR13" s="56"/>
      <c r="HS13" s="56"/>
      <c r="HT13" s="56"/>
      <c r="HU13" s="56"/>
      <c r="HV13" s="56"/>
      <c r="HW13" s="56"/>
      <c r="HX13" s="56"/>
      <c r="HY13" s="56"/>
      <c r="HZ13" s="56"/>
      <c r="IA13" s="56"/>
      <c r="IB13" s="56"/>
      <c r="IC13" s="56"/>
      <c r="ID13" s="56"/>
      <c r="IE13" s="56"/>
      <c r="IF13" s="56"/>
      <c r="IG13" s="56"/>
      <c r="IH13" s="56"/>
      <c r="II13" s="56"/>
      <c r="IJ13" s="56"/>
      <c r="IK13" s="56"/>
      <c r="IL13" s="56"/>
      <c r="IM13" s="56"/>
      <c r="IN13" s="56"/>
      <c r="IO13" s="56"/>
      <c r="IP13" s="56"/>
      <c r="IQ13" s="56"/>
      <c r="IR13" s="56"/>
      <c r="IS13" s="56"/>
      <c r="IT13" s="56"/>
    </row>
    <row r="14" spans="1:256" ht="36" customHeight="1" x14ac:dyDescent="0.25">
      <c r="A14" s="37">
        <v>1</v>
      </c>
      <c r="B14" s="161" t="s">
        <v>84</v>
      </c>
      <c r="C14" s="162"/>
      <c r="D14" s="162"/>
      <c r="E14" s="162"/>
      <c r="F14" s="162"/>
      <c r="G14" s="162"/>
      <c r="H14" s="162"/>
      <c r="I14" s="162"/>
      <c r="J14" s="155"/>
      <c r="K14" s="17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  <c r="HB14" s="56"/>
      <c r="HC14" s="56"/>
      <c r="HD14" s="56"/>
      <c r="HE14" s="56"/>
      <c r="HF14" s="56"/>
      <c r="HG14" s="56"/>
      <c r="HH14" s="56"/>
      <c r="HI14" s="56"/>
      <c r="HJ14" s="56"/>
      <c r="HK14" s="56"/>
      <c r="HL14" s="56"/>
      <c r="HM14" s="56"/>
      <c r="HN14" s="56"/>
      <c r="HO14" s="56"/>
      <c r="HP14" s="56"/>
      <c r="HQ14" s="56"/>
      <c r="HR14" s="56"/>
      <c r="HS14" s="56"/>
      <c r="HT14" s="56"/>
      <c r="HU14" s="56"/>
      <c r="HV14" s="56"/>
      <c r="HW14" s="56"/>
      <c r="HX14" s="56"/>
      <c r="HY14" s="56"/>
      <c r="HZ14" s="56"/>
      <c r="IA14" s="56"/>
      <c r="IB14" s="56"/>
      <c r="IC14" s="56"/>
      <c r="ID14" s="56"/>
      <c r="IE14" s="56"/>
      <c r="IF14" s="56"/>
      <c r="IG14" s="56"/>
      <c r="IH14" s="56"/>
      <c r="II14" s="56"/>
      <c r="IJ14" s="56"/>
      <c r="IK14" s="56"/>
      <c r="IL14" s="56"/>
      <c r="IM14" s="56"/>
      <c r="IN14" s="56"/>
      <c r="IO14" s="56"/>
      <c r="IP14" s="56"/>
      <c r="IQ14" s="56"/>
      <c r="IR14" s="56"/>
      <c r="IS14" s="56"/>
      <c r="IT14" s="56"/>
    </row>
    <row r="15" spans="1:256" x14ac:dyDescent="0.25">
      <c r="A15" s="37">
        <v>2</v>
      </c>
      <c r="B15" s="161" t="s">
        <v>77</v>
      </c>
      <c r="C15" s="162"/>
      <c r="D15" s="162"/>
      <c r="E15" s="162"/>
      <c r="F15" s="162"/>
      <c r="G15" s="162"/>
      <c r="H15" s="162"/>
      <c r="I15" s="162"/>
      <c r="J15" s="45"/>
      <c r="K15" s="17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  <c r="HB15" s="56"/>
      <c r="HC15" s="56"/>
      <c r="HD15" s="56"/>
      <c r="HE15" s="56"/>
      <c r="HF15" s="56"/>
      <c r="HG15" s="56"/>
      <c r="HH15" s="56"/>
      <c r="HI15" s="56"/>
      <c r="HJ15" s="56"/>
      <c r="HK15" s="56"/>
      <c r="HL15" s="56"/>
      <c r="HM15" s="56"/>
      <c r="HN15" s="56"/>
      <c r="HO15" s="56"/>
      <c r="HP15" s="56"/>
      <c r="HQ15" s="56"/>
      <c r="HR15" s="56"/>
      <c r="HS15" s="56"/>
      <c r="HT15" s="56"/>
      <c r="HU15" s="56"/>
      <c r="HV15" s="56"/>
      <c r="HW15" s="56"/>
      <c r="HX15" s="56"/>
      <c r="HY15" s="56"/>
      <c r="HZ15" s="56"/>
      <c r="IA15" s="56"/>
      <c r="IB15" s="56"/>
      <c r="IC15" s="56"/>
      <c r="ID15" s="56"/>
      <c r="IE15" s="56"/>
      <c r="IF15" s="56"/>
      <c r="IG15" s="56"/>
      <c r="IH15" s="56"/>
      <c r="II15" s="56"/>
      <c r="IJ15" s="56"/>
      <c r="IK15" s="56"/>
      <c r="IL15" s="56"/>
      <c r="IM15" s="56"/>
      <c r="IN15" s="56"/>
      <c r="IO15" s="56"/>
      <c r="IP15" s="56"/>
      <c r="IQ15" s="56"/>
      <c r="IR15" s="56"/>
      <c r="IS15" s="56"/>
      <c r="IT15" s="56"/>
    </row>
    <row r="16" spans="1:256" x14ac:dyDescent="0.25">
      <c r="A16" s="37">
        <v>3</v>
      </c>
      <c r="B16" s="148" t="s">
        <v>83</v>
      </c>
      <c r="C16" s="149"/>
      <c r="D16" s="149"/>
      <c r="E16" s="149"/>
      <c r="F16" s="149"/>
      <c r="G16" s="149"/>
      <c r="H16" s="149"/>
      <c r="I16" s="150"/>
      <c r="J16" s="40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</row>
    <row r="17" spans="1:254" x14ac:dyDescent="0.25">
      <c r="A17" s="37">
        <v>4</v>
      </c>
      <c r="B17" s="54" t="s">
        <v>82</v>
      </c>
      <c r="C17" s="54" t="s">
        <v>99</v>
      </c>
      <c r="D17" s="54" t="s">
        <v>80</v>
      </c>
      <c r="E17" s="54" t="s">
        <v>81</v>
      </c>
      <c r="F17" s="54"/>
      <c r="G17" s="54"/>
      <c r="H17" s="55">
        <v>56.73</v>
      </c>
      <c r="I17" s="51">
        <f>H17*1*1000</f>
        <v>56730</v>
      </c>
      <c r="J17" s="51">
        <f>I17*1.073*1.051</f>
        <v>63975.725789999997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</row>
    <row r="18" spans="1:254" x14ac:dyDescent="0.25">
      <c r="A18" s="37">
        <v>6</v>
      </c>
      <c r="B18" s="42" t="s">
        <v>74</v>
      </c>
      <c r="C18" s="40"/>
      <c r="D18" s="40"/>
      <c r="E18" s="40"/>
      <c r="F18" s="40"/>
      <c r="G18" s="40"/>
      <c r="H18" s="40"/>
      <c r="I18" s="43"/>
      <c r="J18" s="38">
        <f>J17</f>
        <v>63975.725789999997</v>
      </c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</row>
    <row r="19" spans="1:254" ht="100.5" x14ac:dyDescent="0.25">
      <c r="A19" s="37">
        <v>7</v>
      </c>
      <c r="B19" s="42" t="s">
        <v>79</v>
      </c>
      <c r="C19" s="40"/>
      <c r="D19" s="40"/>
      <c r="E19" s="40"/>
      <c r="F19" s="40"/>
      <c r="G19" s="40"/>
      <c r="H19" s="40"/>
      <c r="I19" s="43"/>
      <c r="J19" s="38">
        <f>J18</f>
        <v>63975.725789999997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</row>
    <row r="20" spans="1:254" x14ac:dyDescent="0.25">
      <c r="A20" s="37">
        <v>8</v>
      </c>
      <c r="B20" s="148" t="s">
        <v>78</v>
      </c>
      <c r="C20" s="149"/>
      <c r="D20" s="149"/>
      <c r="E20" s="149"/>
      <c r="F20" s="149"/>
      <c r="G20" s="149"/>
      <c r="H20" s="149"/>
      <c r="I20" s="150"/>
      <c r="J20" s="40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</row>
    <row r="21" spans="1:254" x14ac:dyDescent="0.25">
      <c r="A21" s="37">
        <v>9</v>
      </c>
      <c r="B21" s="148" t="s">
        <v>77</v>
      </c>
      <c r="C21" s="151"/>
      <c r="D21" s="151"/>
      <c r="E21" s="151"/>
      <c r="F21" s="151"/>
      <c r="G21" s="151"/>
      <c r="H21" s="151"/>
      <c r="I21" s="152"/>
      <c r="J21" s="40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</row>
    <row r="22" spans="1:254" ht="43.5" hidden="1" customHeight="1" x14ac:dyDescent="0.25">
      <c r="A22" s="37">
        <v>10</v>
      </c>
      <c r="B22" s="54" t="s">
        <v>96</v>
      </c>
      <c r="C22" s="54" t="s">
        <v>95</v>
      </c>
      <c r="D22" s="54" t="s">
        <v>76</v>
      </c>
      <c r="E22" s="53">
        <v>0</v>
      </c>
      <c r="F22" s="53">
        <v>1.96</v>
      </c>
      <c r="G22" s="53"/>
      <c r="H22" s="52">
        <v>1248.72</v>
      </c>
      <c r="I22" s="51">
        <f>H22*F22*E22*1000</f>
        <v>0</v>
      </c>
      <c r="J22" s="51">
        <f>I22*1.074*1.061</f>
        <v>0</v>
      </c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</row>
    <row r="23" spans="1:254" ht="43.5" customHeight="1" x14ac:dyDescent="0.25">
      <c r="A23" s="37">
        <v>11</v>
      </c>
      <c r="B23" s="54" t="s">
        <v>97</v>
      </c>
      <c r="C23" s="54" t="s">
        <v>98</v>
      </c>
      <c r="D23" s="54" t="s">
        <v>76</v>
      </c>
      <c r="E23" s="53">
        <v>1</v>
      </c>
      <c r="F23" s="53">
        <v>1.96</v>
      </c>
      <c r="G23" s="53"/>
      <c r="H23" s="52">
        <v>120.77</v>
      </c>
      <c r="I23" s="51">
        <f>H23*F23*E23*1000</f>
        <v>236709.19999999998</v>
      </c>
      <c r="J23" s="51">
        <f>I23*1.073*1.051</f>
        <v>266942.40915159992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</row>
    <row r="24" spans="1:254" x14ac:dyDescent="0.25">
      <c r="A24" s="37">
        <v>11</v>
      </c>
      <c r="B24" s="50" t="s">
        <v>75</v>
      </c>
      <c r="C24" s="40"/>
      <c r="D24" s="40"/>
      <c r="E24" s="40"/>
      <c r="F24" s="40"/>
      <c r="G24" s="40"/>
      <c r="H24" s="40"/>
      <c r="I24" s="35">
        <f>SUM(I22:I23)</f>
        <v>236709.19999999998</v>
      </c>
      <c r="J24" s="38">
        <f>SUM(J22:J23)</f>
        <v>266942.40915159992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</row>
    <row r="25" spans="1:254" x14ac:dyDescent="0.25">
      <c r="A25" s="37">
        <v>12</v>
      </c>
      <c r="B25" s="42" t="s">
        <v>74</v>
      </c>
      <c r="C25" s="40"/>
      <c r="D25" s="41"/>
      <c r="E25" s="41"/>
      <c r="F25" s="41"/>
      <c r="G25" s="41"/>
      <c r="H25" s="40"/>
      <c r="I25" s="43"/>
      <c r="J25" s="43">
        <f>J18</f>
        <v>63975.725789999997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</row>
    <row r="26" spans="1:254" ht="15.75" customHeight="1" x14ac:dyDescent="0.25">
      <c r="A26" s="37">
        <v>13</v>
      </c>
      <c r="B26" s="153" t="s">
        <v>73</v>
      </c>
      <c r="C26" s="154"/>
      <c r="D26" s="154"/>
      <c r="E26" s="154"/>
      <c r="F26" s="154"/>
      <c r="G26" s="154"/>
      <c r="H26" s="155"/>
      <c r="I26" s="43"/>
      <c r="J26" s="43">
        <f>J19</f>
        <v>63975.725789999997</v>
      </c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</row>
    <row r="27" spans="1:254" x14ac:dyDescent="0.25">
      <c r="A27" s="37">
        <v>14</v>
      </c>
      <c r="B27" s="48" t="s">
        <v>72</v>
      </c>
      <c r="C27" s="47"/>
      <c r="D27" s="46"/>
      <c r="E27" s="46"/>
      <c r="F27" s="46"/>
      <c r="G27" s="46"/>
      <c r="H27" s="45"/>
      <c r="I27" s="49"/>
      <c r="J27" s="38">
        <f>J24+J25+J26</f>
        <v>394893.86073159991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</row>
    <row r="28" spans="1:254" x14ac:dyDescent="0.25">
      <c r="A28" s="37">
        <v>15</v>
      </c>
      <c r="B28" s="48" t="s">
        <v>71</v>
      </c>
      <c r="C28" s="47"/>
      <c r="D28" s="46"/>
      <c r="E28" s="46"/>
      <c r="F28" s="46"/>
      <c r="G28" s="46"/>
      <c r="H28" s="45"/>
      <c r="I28" s="44"/>
      <c r="J28" s="43">
        <f>J27*0.2</f>
        <v>78978.772146319985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</row>
    <row r="29" spans="1:254" x14ac:dyDescent="0.25">
      <c r="A29" s="37">
        <v>16</v>
      </c>
      <c r="B29" s="42" t="s">
        <v>70</v>
      </c>
      <c r="C29" s="40"/>
      <c r="D29" s="41"/>
      <c r="E29" s="41"/>
      <c r="F29" s="41"/>
      <c r="G29" s="41"/>
      <c r="H29" s="40"/>
      <c r="I29" s="39"/>
      <c r="J29" s="38">
        <f>J27+J28</f>
        <v>473872.63287791988</v>
      </c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</row>
    <row r="30" spans="1:254" x14ac:dyDescent="0.25">
      <c r="A30" s="37">
        <v>17</v>
      </c>
      <c r="B30" s="156" t="s">
        <v>69</v>
      </c>
      <c r="C30" s="155"/>
      <c r="D30" s="36"/>
      <c r="E30" s="36"/>
      <c r="F30" s="36"/>
      <c r="G30" s="36"/>
      <c r="H30" s="36"/>
      <c r="I30" s="36"/>
      <c r="J30" s="35">
        <f>(J25)*1.2</f>
        <v>76770.870947999996</v>
      </c>
      <c r="K30" s="34"/>
      <c r="L30" s="33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</row>
    <row r="31" spans="1:254" x14ac:dyDescent="0.25">
      <c r="A31" s="15"/>
      <c r="B31" s="14"/>
      <c r="C31" s="14"/>
      <c r="D31" s="14"/>
      <c r="E31" s="14"/>
      <c r="F31" s="14"/>
      <c r="G31" s="14"/>
      <c r="H31" s="14"/>
      <c r="I31" s="14"/>
      <c r="J31" s="33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</row>
    <row r="32" spans="1:254" x14ac:dyDescent="0.25">
      <c r="A32" s="15"/>
      <c r="B32" s="14"/>
      <c r="C32" s="14"/>
      <c r="D32" s="14"/>
      <c r="E32" s="14"/>
      <c r="F32" s="14"/>
      <c r="G32" s="14"/>
      <c r="H32" s="14"/>
      <c r="I32" s="14"/>
      <c r="J32" s="33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</row>
    <row r="33" spans="1:254" x14ac:dyDescent="0.25">
      <c r="A33" s="15"/>
      <c r="B33" s="14"/>
      <c r="C33" s="14"/>
      <c r="D33" s="14"/>
      <c r="E33" s="14"/>
      <c r="F33" s="14"/>
      <c r="G33" s="14"/>
      <c r="H33" s="14"/>
      <c r="I33" s="14"/>
      <c r="J33" s="33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</row>
    <row r="34" spans="1:254" s="23" customFormat="1" ht="15" customHeight="1" x14ac:dyDescent="0.25">
      <c r="B34" s="31" t="s">
        <v>68</v>
      </c>
      <c r="C34" s="32"/>
      <c r="D34" s="26" t="s">
        <v>67</v>
      </c>
      <c r="E34" s="26"/>
      <c r="F34" s="26"/>
      <c r="G34" s="26"/>
      <c r="H34" s="29"/>
      <c r="I34" s="29"/>
      <c r="K34" s="24"/>
    </row>
    <row r="35" spans="1:254" s="23" customFormat="1" ht="15" customHeight="1" x14ac:dyDescent="0.25">
      <c r="B35" s="31"/>
      <c r="C35" s="22" t="s">
        <v>66</v>
      </c>
      <c r="D35" s="30"/>
      <c r="E35" s="30"/>
      <c r="F35" s="30"/>
      <c r="G35" s="30"/>
      <c r="H35" s="29"/>
      <c r="I35" s="29"/>
      <c r="K35" s="24"/>
    </row>
    <row r="36" spans="1:254" s="23" customFormat="1" ht="15" customHeight="1" x14ac:dyDescent="0.25">
      <c r="B36" s="31"/>
      <c r="C36" s="22"/>
      <c r="D36" s="30"/>
      <c r="E36" s="30"/>
      <c r="F36" s="30"/>
      <c r="G36" s="30"/>
      <c r="H36" s="29"/>
      <c r="I36" s="29"/>
      <c r="K36" s="24"/>
    </row>
    <row r="37" spans="1:254" s="23" customFormat="1" x14ac:dyDescent="0.25">
      <c r="B37" s="28" t="s">
        <v>65</v>
      </c>
      <c r="C37" s="27"/>
      <c r="D37" s="26" t="s">
        <v>64</v>
      </c>
      <c r="E37" s="26"/>
      <c r="F37" s="26"/>
      <c r="G37" s="26"/>
      <c r="H37" s="25"/>
      <c r="I37" s="25"/>
      <c r="K37" s="24"/>
    </row>
    <row r="38" spans="1:254" s="19" customFormat="1" x14ac:dyDescent="0.25">
      <c r="B38" s="21"/>
      <c r="C38" s="22" t="s">
        <v>63</v>
      </c>
      <c r="D38" s="21"/>
      <c r="E38" s="21"/>
      <c r="F38" s="21"/>
      <c r="G38" s="21"/>
      <c r="H38" s="21"/>
      <c r="I38" s="21"/>
      <c r="K38" s="20"/>
    </row>
    <row r="39" spans="1:254" x14ac:dyDescent="0.25">
      <c r="A39" s="18"/>
      <c r="B39" s="16"/>
      <c r="C39" s="16"/>
      <c r="D39" s="16"/>
      <c r="E39" s="16"/>
      <c r="F39" s="16"/>
      <c r="G39" s="16"/>
      <c r="H39" s="16"/>
      <c r="I39" s="16"/>
      <c r="J39" s="16"/>
      <c r="K39" s="17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</row>
    <row r="40" spans="1:254" x14ac:dyDescent="0.25">
      <c r="A40" s="18"/>
      <c r="B40" s="16"/>
      <c r="C40" s="16"/>
      <c r="D40" s="16"/>
      <c r="E40" s="16"/>
      <c r="F40" s="16"/>
      <c r="G40" s="16"/>
      <c r="H40" s="16"/>
      <c r="I40" s="16"/>
      <c r="J40" s="17"/>
      <c r="K40" s="17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  <c r="FU40" s="16"/>
      <c r="FV40" s="16"/>
      <c r="FW40" s="16"/>
      <c r="FX40" s="16"/>
      <c r="FY40" s="16"/>
      <c r="FZ40" s="16"/>
      <c r="GA40" s="16"/>
      <c r="GB40" s="16"/>
      <c r="GC40" s="16"/>
      <c r="GD40" s="16"/>
      <c r="GE40" s="16"/>
      <c r="GF40" s="16"/>
      <c r="GG40" s="16"/>
      <c r="GH40" s="16"/>
      <c r="GI40" s="16"/>
      <c r="GJ40" s="16"/>
      <c r="GK40" s="16"/>
      <c r="GL40" s="16"/>
      <c r="GM40" s="16"/>
      <c r="GN40" s="16"/>
      <c r="GO40" s="16"/>
      <c r="GP40" s="16"/>
      <c r="GQ40" s="16"/>
      <c r="GR40" s="16"/>
      <c r="GS40" s="16"/>
      <c r="GT40" s="16"/>
      <c r="GU40" s="16"/>
      <c r="GV40" s="16"/>
      <c r="GW40" s="16"/>
      <c r="GX40" s="16"/>
      <c r="GY40" s="16"/>
      <c r="GZ40" s="16"/>
      <c r="HA40" s="16"/>
      <c r="HB40" s="16"/>
      <c r="HC40" s="16"/>
      <c r="HD40" s="16"/>
      <c r="HE40" s="16"/>
      <c r="HF40" s="16"/>
      <c r="HG40" s="16"/>
      <c r="HH40" s="16"/>
      <c r="HI40" s="16"/>
      <c r="HJ40" s="16"/>
      <c r="HK40" s="16"/>
      <c r="HL40" s="16"/>
      <c r="HM40" s="16"/>
      <c r="HN40" s="16"/>
      <c r="HO40" s="16"/>
      <c r="HP40" s="16"/>
      <c r="HQ40" s="16"/>
      <c r="HR40" s="16"/>
      <c r="HS40" s="16"/>
      <c r="HT40" s="16"/>
      <c r="HU40" s="16"/>
      <c r="HV40" s="16"/>
      <c r="HW40" s="16"/>
      <c r="HX40" s="16"/>
      <c r="HY40" s="16"/>
      <c r="HZ40" s="16"/>
      <c r="IA40" s="16"/>
      <c r="IB40" s="16"/>
      <c r="IC40" s="16"/>
      <c r="ID40" s="16"/>
      <c r="IE40" s="16"/>
      <c r="IF40" s="16"/>
      <c r="IG40" s="16"/>
      <c r="IH40" s="16"/>
      <c r="II40" s="16"/>
      <c r="IJ40" s="16"/>
      <c r="IK40" s="16"/>
      <c r="IL40" s="16"/>
      <c r="IM40" s="16"/>
      <c r="IN40" s="16"/>
      <c r="IO40" s="16"/>
      <c r="IP40" s="16"/>
      <c r="IQ40" s="16"/>
      <c r="IR40" s="16"/>
      <c r="IS40" s="16"/>
      <c r="IT40" s="16"/>
    </row>
    <row r="41" spans="1:254" x14ac:dyDescent="0.25">
      <c r="A41" s="18"/>
      <c r="B41" s="16"/>
      <c r="C41" s="16"/>
      <c r="D41" s="16"/>
      <c r="E41" s="16"/>
      <c r="F41" s="16"/>
      <c r="G41" s="16"/>
      <c r="H41" s="16"/>
      <c r="I41" s="16"/>
      <c r="J41" s="16"/>
      <c r="K41" s="17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</row>
    <row r="42" spans="1:254" x14ac:dyDescent="0.25">
      <c r="A42" s="15"/>
      <c r="B42" s="14"/>
      <c r="C42" s="14"/>
      <c r="D42" s="14"/>
      <c r="E42" s="14"/>
      <c r="F42" s="14"/>
      <c r="G42" s="14"/>
      <c r="H42" s="14"/>
      <c r="I42" s="14"/>
      <c r="J42" s="12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</row>
    <row r="43" spans="1:254" x14ac:dyDescent="0.25">
      <c r="A43" s="15"/>
      <c r="B43" s="14"/>
      <c r="C43" s="14"/>
      <c r="D43" s="14"/>
      <c r="E43" s="14"/>
      <c r="F43" s="14"/>
      <c r="G43" s="14"/>
      <c r="H43" s="14"/>
      <c r="I43" s="14"/>
      <c r="J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</row>
    <row r="44" spans="1:254" x14ac:dyDescent="0.25">
      <c r="A44" s="15"/>
      <c r="B44" s="14"/>
      <c r="C44" s="14"/>
      <c r="D44" s="14"/>
      <c r="E44" s="14"/>
      <c r="F44" s="14"/>
      <c r="G44" s="14"/>
      <c r="H44" s="14"/>
      <c r="I44" s="14"/>
      <c r="J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14"/>
      <c r="IO44" s="14"/>
      <c r="IP44" s="14"/>
      <c r="IQ44" s="14"/>
      <c r="IR44" s="14"/>
      <c r="IS44" s="14"/>
      <c r="IT44" s="14"/>
    </row>
    <row r="45" spans="1:254" x14ac:dyDescent="0.25">
      <c r="A45" s="15"/>
      <c r="B45" s="14"/>
      <c r="C45" s="14"/>
      <c r="D45" s="14"/>
      <c r="E45" s="14"/>
      <c r="F45" s="14"/>
      <c r="G45" s="14"/>
      <c r="H45" s="14"/>
      <c r="I45" s="14"/>
      <c r="J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14"/>
      <c r="HB45" s="14"/>
      <c r="HC45" s="14"/>
      <c r="HD45" s="14"/>
      <c r="HE45" s="14"/>
      <c r="HF45" s="14"/>
      <c r="HG45" s="14"/>
      <c r="HH45" s="14"/>
      <c r="HI45" s="14"/>
      <c r="HJ45" s="14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</row>
    <row r="46" spans="1:254" x14ac:dyDescent="0.25">
      <c r="A46" s="15"/>
      <c r="B46" s="14"/>
      <c r="C46" s="14"/>
      <c r="D46" s="14"/>
      <c r="E46" s="14"/>
      <c r="F46" s="14"/>
      <c r="G46" s="14"/>
      <c r="H46" s="14"/>
      <c r="I46" s="14"/>
      <c r="J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14"/>
      <c r="HB46" s="14"/>
      <c r="HC46" s="14"/>
      <c r="HD46" s="14"/>
      <c r="HE46" s="14"/>
      <c r="HF46" s="14"/>
      <c r="HG46" s="14"/>
      <c r="HH46" s="14"/>
      <c r="HI46" s="14"/>
      <c r="HJ46" s="14"/>
      <c r="HK46" s="14"/>
      <c r="HL46" s="14"/>
      <c r="HM46" s="14"/>
      <c r="HN46" s="14"/>
      <c r="HO46" s="14"/>
      <c r="HP46" s="14"/>
      <c r="HQ46" s="14"/>
      <c r="HR46" s="14"/>
      <c r="HS46" s="14"/>
      <c r="HT46" s="14"/>
      <c r="HU46" s="14"/>
      <c r="HV46" s="14"/>
      <c r="HW46" s="14"/>
      <c r="HX46" s="14"/>
      <c r="HY46" s="14"/>
      <c r="HZ46" s="14"/>
      <c r="IA46" s="14"/>
      <c r="IB46" s="14"/>
      <c r="IC46" s="14"/>
      <c r="ID46" s="14"/>
      <c r="IE46" s="14"/>
      <c r="IF46" s="14"/>
      <c r="IG46" s="14"/>
      <c r="IH46" s="14"/>
      <c r="II46" s="14"/>
      <c r="IJ46" s="14"/>
      <c r="IK46" s="14"/>
      <c r="IL46" s="14"/>
      <c r="IM46" s="14"/>
      <c r="IN46" s="14"/>
      <c r="IO46" s="14"/>
      <c r="IP46" s="14"/>
      <c r="IQ46" s="14"/>
      <c r="IR46" s="14"/>
      <c r="IS46" s="14"/>
      <c r="IT46" s="14"/>
    </row>
    <row r="47" spans="1:254" x14ac:dyDescent="0.25">
      <c r="A47" s="15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  <c r="GW47" s="14"/>
      <c r="GX47" s="14"/>
      <c r="GY47" s="14"/>
      <c r="GZ47" s="14"/>
      <c r="HA47" s="14"/>
      <c r="HB47" s="14"/>
      <c r="HC47" s="14"/>
      <c r="HD47" s="14"/>
      <c r="HE47" s="14"/>
      <c r="HF47" s="14"/>
      <c r="HG47" s="14"/>
      <c r="HH47" s="14"/>
      <c r="HI47" s="14"/>
      <c r="HJ47" s="14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</row>
    <row r="48" spans="1:254" x14ac:dyDescent="0.25">
      <c r="A48" s="15"/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  <c r="GN48" s="14"/>
      <c r="GO48" s="14"/>
      <c r="GP48" s="14"/>
      <c r="GQ48" s="14"/>
      <c r="GR48" s="14"/>
      <c r="GS48" s="14"/>
      <c r="GT48" s="14"/>
      <c r="GU48" s="14"/>
      <c r="GV48" s="14"/>
      <c r="GW48" s="14"/>
      <c r="GX48" s="14"/>
      <c r="GY48" s="14"/>
      <c r="GZ48" s="14"/>
      <c r="HA48" s="14"/>
      <c r="HB48" s="14"/>
      <c r="HC48" s="14"/>
      <c r="HD48" s="14"/>
      <c r="HE48" s="14"/>
      <c r="HF48" s="14"/>
      <c r="HG48" s="14"/>
      <c r="HH48" s="14"/>
      <c r="HI48" s="14"/>
      <c r="HJ48" s="14"/>
      <c r="HK48" s="14"/>
      <c r="HL48" s="14"/>
      <c r="HM48" s="14"/>
      <c r="HN48" s="14"/>
      <c r="HO48" s="14"/>
      <c r="HP48" s="14"/>
      <c r="HQ48" s="14"/>
      <c r="HR48" s="14"/>
      <c r="HS48" s="14"/>
      <c r="HT48" s="14"/>
      <c r="HU48" s="14"/>
      <c r="HV48" s="14"/>
      <c r="HW48" s="14"/>
      <c r="HX48" s="14"/>
      <c r="HY48" s="14"/>
      <c r="HZ48" s="14"/>
      <c r="IA48" s="14"/>
      <c r="IB48" s="14"/>
      <c r="IC48" s="14"/>
      <c r="ID48" s="14"/>
      <c r="IE48" s="14"/>
      <c r="IF48" s="14"/>
      <c r="IG48" s="14"/>
      <c r="IH48" s="14"/>
      <c r="II48" s="14"/>
      <c r="IJ48" s="14"/>
      <c r="IK48" s="14"/>
      <c r="IL48" s="14"/>
      <c r="IM48" s="14"/>
      <c r="IN48" s="14"/>
      <c r="IO48" s="14"/>
      <c r="IP48" s="14"/>
      <c r="IQ48" s="14"/>
      <c r="IR48" s="14"/>
      <c r="IS48" s="14"/>
      <c r="IT48" s="14"/>
    </row>
    <row r="49" spans="1:254" x14ac:dyDescent="0.25">
      <c r="A49" s="15"/>
      <c r="B49" s="14"/>
      <c r="C49" s="14"/>
      <c r="D49" s="14"/>
      <c r="E49" s="14"/>
      <c r="F49" s="14"/>
      <c r="G49" s="14"/>
      <c r="H49" s="14"/>
      <c r="I49" s="14"/>
      <c r="J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</row>
    <row r="50" spans="1:254" x14ac:dyDescent="0.25">
      <c r="A50" s="15"/>
      <c r="B50" s="14"/>
      <c r="C50" s="14"/>
      <c r="D50" s="14"/>
      <c r="E50" s="14"/>
      <c r="F50" s="14"/>
      <c r="G50" s="14"/>
      <c r="H50" s="14"/>
      <c r="I50" s="14"/>
      <c r="J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  <c r="GU50" s="14"/>
      <c r="GV50" s="14"/>
      <c r="GW50" s="14"/>
      <c r="GX50" s="14"/>
      <c r="GY50" s="14"/>
      <c r="GZ50" s="14"/>
      <c r="HA50" s="14"/>
      <c r="HB50" s="14"/>
      <c r="HC50" s="14"/>
      <c r="HD50" s="14"/>
      <c r="HE50" s="14"/>
      <c r="HF50" s="14"/>
      <c r="HG50" s="14"/>
      <c r="HH50" s="14"/>
      <c r="HI50" s="14"/>
      <c r="HJ50" s="14"/>
      <c r="HK50" s="14"/>
      <c r="HL50" s="14"/>
      <c r="HM50" s="14"/>
      <c r="HN50" s="14"/>
      <c r="HO50" s="14"/>
      <c r="HP50" s="14"/>
      <c r="HQ50" s="14"/>
      <c r="HR50" s="14"/>
      <c r="HS50" s="14"/>
      <c r="HT50" s="14"/>
      <c r="HU50" s="14"/>
      <c r="HV50" s="14"/>
      <c r="HW50" s="14"/>
      <c r="HX50" s="14"/>
      <c r="HY50" s="14"/>
      <c r="HZ50" s="14"/>
      <c r="IA50" s="14"/>
      <c r="IB50" s="14"/>
      <c r="IC50" s="14"/>
      <c r="ID50" s="14"/>
      <c r="IE50" s="14"/>
      <c r="IF50" s="14"/>
      <c r="IG50" s="14"/>
      <c r="IH50" s="14"/>
      <c r="II50" s="14"/>
      <c r="IJ50" s="14"/>
      <c r="IK50" s="14"/>
      <c r="IL50" s="14"/>
      <c r="IM50" s="14"/>
      <c r="IN50" s="14"/>
      <c r="IO50" s="14"/>
      <c r="IP50" s="14"/>
      <c r="IQ50" s="14"/>
      <c r="IR50" s="14"/>
      <c r="IS50" s="14"/>
      <c r="IT50" s="14"/>
    </row>
    <row r="51" spans="1:254" x14ac:dyDescent="0.25">
      <c r="A51" s="15"/>
      <c r="B51" s="14"/>
      <c r="C51" s="14"/>
      <c r="D51" s="14"/>
      <c r="E51" s="14"/>
      <c r="F51" s="14"/>
      <c r="G51" s="14"/>
      <c r="H51" s="14"/>
      <c r="I51" s="14"/>
      <c r="J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  <c r="GU51" s="14"/>
      <c r="GV51" s="14"/>
      <c r="GW51" s="14"/>
      <c r="GX51" s="14"/>
      <c r="GY51" s="14"/>
      <c r="GZ51" s="14"/>
      <c r="HA51" s="14"/>
      <c r="HB51" s="14"/>
      <c r="HC51" s="14"/>
      <c r="HD51" s="14"/>
      <c r="HE51" s="14"/>
      <c r="HF51" s="14"/>
      <c r="HG51" s="14"/>
      <c r="HH51" s="14"/>
      <c r="HI51" s="14"/>
      <c r="HJ51" s="14"/>
      <c r="HK51" s="14"/>
      <c r="HL51" s="14"/>
      <c r="HM51" s="14"/>
      <c r="HN51" s="14"/>
      <c r="HO51" s="14"/>
      <c r="HP51" s="14"/>
      <c r="HQ51" s="14"/>
      <c r="HR51" s="14"/>
      <c r="HS51" s="14"/>
      <c r="HT51" s="14"/>
      <c r="HU51" s="14"/>
      <c r="HV51" s="14"/>
      <c r="HW51" s="14"/>
      <c r="HX51" s="14"/>
      <c r="HY51" s="14"/>
      <c r="HZ51" s="14"/>
      <c r="IA51" s="14"/>
      <c r="IB51" s="14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14"/>
      <c r="IS51" s="14"/>
      <c r="IT51" s="14"/>
    </row>
    <row r="52" spans="1:254" x14ac:dyDescent="0.25">
      <c r="A52" s="15"/>
      <c r="B52" s="14"/>
      <c r="C52" s="14"/>
      <c r="D52" s="14"/>
      <c r="E52" s="14"/>
      <c r="F52" s="14"/>
      <c r="G52" s="14"/>
      <c r="H52" s="14"/>
      <c r="I52" s="14"/>
      <c r="J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</row>
    <row r="53" spans="1:254" x14ac:dyDescent="0.25">
      <c r="A53" s="15"/>
      <c r="B53" s="14"/>
      <c r="C53" s="14"/>
      <c r="D53" s="14"/>
      <c r="E53" s="14"/>
      <c r="F53" s="14"/>
      <c r="G53" s="14"/>
      <c r="H53" s="14"/>
      <c r="I53" s="14"/>
      <c r="J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</row>
    <row r="54" spans="1:254" x14ac:dyDescent="0.25">
      <c r="A54" s="15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</row>
    <row r="55" spans="1:254" x14ac:dyDescent="0.25">
      <c r="A55" s="15"/>
      <c r="B55" s="14"/>
      <c r="C55" s="14"/>
      <c r="D55" s="14"/>
      <c r="E55" s="14"/>
      <c r="F55" s="14"/>
      <c r="G55" s="14"/>
      <c r="H55" s="14"/>
      <c r="I55" s="14"/>
      <c r="J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  <c r="IM55" s="14"/>
      <c r="IN55" s="14"/>
      <c r="IO55" s="14"/>
      <c r="IP55" s="14"/>
      <c r="IQ55" s="14"/>
      <c r="IR55" s="14"/>
      <c r="IS55" s="14"/>
      <c r="IT55" s="14"/>
    </row>
    <row r="56" spans="1:254" x14ac:dyDescent="0.25">
      <c r="A56" s="15"/>
      <c r="B56" s="14"/>
      <c r="C56" s="14"/>
      <c r="D56" s="14"/>
      <c r="E56" s="14"/>
      <c r="F56" s="14"/>
      <c r="G56" s="14"/>
      <c r="H56" s="14"/>
      <c r="I56" s="14"/>
      <c r="J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  <c r="IM56" s="14"/>
      <c r="IN56" s="14"/>
      <c r="IO56" s="14"/>
      <c r="IP56" s="14"/>
      <c r="IQ56" s="14"/>
      <c r="IR56" s="14"/>
      <c r="IS56" s="14"/>
      <c r="IT56" s="14"/>
    </row>
    <row r="57" spans="1:254" x14ac:dyDescent="0.25">
      <c r="A57" s="15"/>
      <c r="B57" s="14"/>
      <c r="C57" s="14"/>
      <c r="D57" s="14"/>
      <c r="E57" s="14"/>
      <c r="F57" s="14"/>
      <c r="G57" s="14"/>
      <c r="H57" s="14"/>
      <c r="I57" s="14"/>
      <c r="J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</row>
    <row r="58" spans="1:254" x14ac:dyDescent="0.25">
      <c r="A58" s="15"/>
      <c r="B58" s="14"/>
      <c r="C58" s="14"/>
      <c r="D58" s="14"/>
      <c r="E58" s="14"/>
      <c r="F58" s="14"/>
      <c r="G58" s="14"/>
      <c r="H58" s="14"/>
      <c r="I58" s="14"/>
      <c r="J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  <c r="EX58" s="14"/>
      <c r="EY58" s="14"/>
      <c r="EZ58" s="14"/>
      <c r="FA58" s="14"/>
      <c r="FB58" s="14"/>
      <c r="FC58" s="14"/>
      <c r="FD58" s="14"/>
      <c r="FE58" s="14"/>
      <c r="FF58" s="14"/>
      <c r="FG58" s="14"/>
      <c r="FH58" s="14"/>
      <c r="FI58" s="14"/>
      <c r="FJ58" s="14"/>
      <c r="FK58" s="14"/>
      <c r="FL58" s="14"/>
      <c r="FM58" s="14"/>
      <c r="FN58" s="14"/>
      <c r="FO58" s="14"/>
      <c r="FP58" s="14"/>
      <c r="FQ58" s="14"/>
      <c r="FR58" s="14"/>
      <c r="FS58" s="14"/>
      <c r="FT58" s="14"/>
      <c r="FU58" s="14"/>
      <c r="FV58" s="14"/>
      <c r="FW58" s="14"/>
      <c r="FX58" s="14"/>
      <c r="FY58" s="14"/>
      <c r="FZ58" s="14"/>
      <c r="GA58" s="14"/>
      <c r="GB58" s="14"/>
      <c r="GC58" s="14"/>
      <c r="GD58" s="14"/>
      <c r="GE58" s="14"/>
      <c r="GF58" s="14"/>
      <c r="GG58" s="14"/>
      <c r="GH58" s="14"/>
      <c r="GI58" s="14"/>
      <c r="GJ58" s="14"/>
      <c r="GK58" s="14"/>
      <c r="GL58" s="14"/>
      <c r="GM58" s="14"/>
      <c r="GN58" s="14"/>
      <c r="GO58" s="14"/>
      <c r="GP58" s="14"/>
      <c r="GQ58" s="14"/>
      <c r="GR58" s="14"/>
      <c r="GS58" s="14"/>
      <c r="GT58" s="14"/>
      <c r="GU58" s="14"/>
      <c r="GV58" s="14"/>
      <c r="GW58" s="14"/>
      <c r="GX58" s="14"/>
      <c r="GY58" s="14"/>
      <c r="GZ58" s="14"/>
      <c r="HA58" s="14"/>
      <c r="HB58" s="14"/>
      <c r="HC58" s="14"/>
      <c r="HD58" s="14"/>
      <c r="HE58" s="14"/>
      <c r="HF58" s="14"/>
      <c r="HG58" s="14"/>
      <c r="HH58" s="14"/>
      <c r="HI58" s="14"/>
      <c r="HJ58" s="14"/>
      <c r="HK58" s="14"/>
      <c r="HL58" s="14"/>
      <c r="HM58" s="14"/>
      <c r="HN58" s="14"/>
      <c r="HO58" s="14"/>
      <c r="HP58" s="14"/>
      <c r="HQ58" s="14"/>
      <c r="HR58" s="14"/>
      <c r="HS58" s="14"/>
      <c r="HT58" s="14"/>
      <c r="HU58" s="14"/>
      <c r="HV58" s="14"/>
      <c r="HW58" s="14"/>
      <c r="HX58" s="14"/>
      <c r="HY58" s="14"/>
      <c r="HZ58" s="14"/>
      <c r="IA58" s="14"/>
      <c r="IB58" s="14"/>
      <c r="IC58" s="14"/>
      <c r="ID58" s="14"/>
      <c r="IE58" s="14"/>
      <c r="IF58" s="14"/>
      <c r="IG58" s="14"/>
      <c r="IH58" s="14"/>
      <c r="II58" s="14"/>
      <c r="IJ58" s="14"/>
      <c r="IK58" s="14"/>
      <c r="IL58" s="14"/>
      <c r="IM58" s="14"/>
      <c r="IN58" s="14"/>
      <c r="IO58" s="14"/>
      <c r="IP58" s="14"/>
      <c r="IQ58" s="14"/>
      <c r="IR58" s="14"/>
      <c r="IS58" s="14"/>
      <c r="IT58" s="14"/>
    </row>
    <row r="59" spans="1:254" x14ac:dyDescent="0.25">
      <c r="A59" s="15"/>
      <c r="B59" s="14"/>
      <c r="C59" s="14"/>
      <c r="D59" s="14"/>
      <c r="E59" s="14"/>
      <c r="F59" s="14"/>
      <c r="G59" s="14"/>
      <c r="H59" s="14"/>
      <c r="I59" s="14"/>
      <c r="J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14"/>
      <c r="HB59" s="14"/>
      <c r="HC59" s="14"/>
      <c r="HD59" s="14"/>
      <c r="HE59" s="14"/>
      <c r="HF59" s="14"/>
      <c r="HG59" s="14"/>
      <c r="HH59" s="14"/>
      <c r="HI59" s="14"/>
      <c r="HJ59" s="14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  <c r="IG59" s="14"/>
      <c r="IH59" s="14"/>
      <c r="II59" s="14"/>
      <c r="IJ59" s="14"/>
      <c r="IK59" s="14"/>
      <c r="IL59" s="14"/>
      <c r="IM59" s="14"/>
      <c r="IN59" s="14"/>
      <c r="IO59" s="14"/>
      <c r="IP59" s="14"/>
      <c r="IQ59" s="14"/>
      <c r="IR59" s="14"/>
      <c r="IS59" s="14"/>
      <c r="IT59" s="14"/>
    </row>
    <row r="60" spans="1:254" x14ac:dyDescent="0.25">
      <c r="A60" s="15"/>
      <c r="B60" s="14"/>
      <c r="C60" s="14"/>
      <c r="D60" s="14"/>
      <c r="E60" s="14"/>
      <c r="F60" s="14"/>
      <c r="G60" s="14"/>
      <c r="H60" s="14"/>
      <c r="I60" s="14"/>
      <c r="J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14"/>
      <c r="ET60" s="14"/>
      <c r="EU60" s="14"/>
      <c r="EV60" s="14"/>
      <c r="EW60" s="14"/>
      <c r="EX60" s="14"/>
      <c r="EY60" s="14"/>
      <c r="EZ60" s="14"/>
      <c r="FA60" s="14"/>
      <c r="FB60" s="14"/>
      <c r="FC60" s="14"/>
      <c r="FD60" s="14"/>
      <c r="FE60" s="14"/>
      <c r="FF60" s="14"/>
      <c r="FG60" s="14"/>
      <c r="FH60" s="14"/>
      <c r="FI60" s="14"/>
      <c r="FJ60" s="14"/>
      <c r="FK60" s="14"/>
      <c r="FL60" s="14"/>
      <c r="FM60" s="14"/>
      <c r="FN60" s="14"/>
      <c r="FO60" s="14"/>
      <c r="FP60" s="14"/>
      <c r="FQ60" s="14"/>
      <c r="FR60" s="14"/>
      <c r="FS60" s="14"/>
      <c r="FT60" s="14"/>
      <c r="FU60" s="14"/>
      <c r="FV60" s="14"/>
      <c r="FW60" s="14"/>
      <c r="FX60" s="14"/>
      <c r="FY60" s="14"/>
      <c r="FZ60" s="14"/>
      <c r="GA60" s="14"/>
      <c r="GB60" s="14"/>
      <c r="GC60" s="14"/>
      <c r="GD60" s="14"/>
      <c r="GE60" s="14"/>
      <c r="GF60" s="14"/>
      <c r="GG60" s="14"/>
      <c r="GH60" s="14"/>
      <c r="GI60" s="14"/>
      <c r="GJ60" s="14"/>
      <c r="GK60" s="14"/>
      <c r="GL60" s="14"/>
      <c r="GM60" s="14"/>
      <c r="GN60" s="14"/>
      <c r="GO60" s="14"/>
      <c r="GP60" s="14"/>
      <c r="GQ60" s="14"/>
      <c r="GR60" s="14"/>
      <c r="GS60" s="14"/>
      <c r="GT60" s="14"/>
      <c r="GU60" s="14"/>
      <c r="GV60" s="14"/>
      <c r="GW60" s="14"/>
      <c r="GX60" s="14"/>
      <c r="GY60" s="14"/>
      <c r="GZ60" s="14"/>
      <c r="HA60" s="14"/>
      <c r="HB60" s="14"/>
      <c r="HC60" s="14"/>
      <c r="HD60" s="14"/>
      <c r="HE60" s="14"/>
      <c r="HF60" s="14"/>
      <c r="HG60" s="14"/>
      <c r="HH60" s="14"/>
      <c r="HI60" s="14"/>
      <c r="HJ60" s="14"/>
      <c r="HK60" s="14"/>
      <c r="HL60" s="14"/>
      <c r="HM60" s="14"/>
      <c r="HN60" s="14"/>
      <c r="HO60" s="14"/>
      <c r="HP60" s="14"/>
      <c r="HQ60" s="14"/>
      <c r="HR60" s="14"/>
      <c r="HS60" s="14"/>
      <c r="HT60" s="14"/>
      <c r="HU60" s="14"/>
      <c r="HV60" s="14"/>
      <c r="HW60" s="14"/>
      <c r="HX60" s="14"/>
      <c r="HY60" s="14"/>
      <c r="HZ60" s="14"/>
      <c r="IA60" s="14"/>
      <c r="IB60" s="14"/>
      <c r="IC60" s="14"/>
      <c r="ID60" s="14"/>
      <c r="IE60" s="14"/>
      <c r="IF60" s="14"/>
      <c r="IG60" s="14"/>
      <c r="IH60" s="14"/>
      <c r="II60" s="14"/>
      <c r="IJ60" s="14"/>
      <c r="IK60" s="14"/>
      <c r="IL60" s="14"/>
      <c r="IM60" s="14"/>
      <c r="IN60" s="14"/>
      <c r="IO60" s="14"/>
      <c r="IP60" s="14"/>
      <c r="IQ60" s="14"/>
      <c r="IR60" s="14"/>
      <c r="IS60" s="14"/>
      <c r="IT60" s="14"/>
    </row>
    <row r="61" spans="1:254" x14ac:dyDescent="0.25">
      <c r="A61" s="13"/>
    </row>
    <row r="62" spans="1:254" x14ac:dyDescent="0.25">
      <c r="A62" s="13"/>
    </row>
    <row r="63" spans="1:254" x14ac:dyDescent="0.25">
      <c r="A63" s="13"/>
    </row>
    <row r="64" spans="1:254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  <row r="68" spans="1:1" x14ac:dyDescent="0.25">
      <c r="A68" s="13"/>
    </row>
    <row r="69" spans="1:1" x14ac:dyDescent="0.25">
      <c r="A69" s="13"/>
    </row>
    <row r="70" spans="1:1" x14ac:dyDescent="0.25">
      <c r="A70" s="13"/>
    </row>
    <row r="71" spans="1:1" x14ac:dyDescent="0.25">
      <c r="A71" s="13"/>
    </row>
    <row r="72" spans="1:1" x14ac:dyDescent="0.25">
      <c r="A72" s="13"/>
    </row>
    <row r="73" spans="1:1" x14ac:dyDescent="0.25">
      <c r="A73" s="13"/>
    </row>
    <row r="74" spans="1:1" x14ac:dyDescent="0.25">
      <c r="A74" s="13"/>
    </row>
    <row r="75" spans="1:1" x14ac:dyDescent="0.25">
      <c r="A75" s="13"/>
    </row>
  </sheetData>
  <mergeCells count="18">
    <mergeCell ref="A8:J8"/>
    <mergeCell ref="A5:J5"/>
    <mergeCell ref="A6:J6"/>
    <mergeCell ref="A1:J1"/>
    <mergeCell ref="A2:J2"/>
    <mergeCell ref="A3:J3"/>
    <mergeCell ref="A4:J4"/>
    <mergeCell ref="A7:J7"/>
    <mergeCell ref="B20:I20"/>
    <mergeCell ref="B21:I21"/>
    <mergeCell ref="B26:H26"/>
    <mergeCell ref="B30:C30"/>
    <mergeCell ref="A9:J9"/>
    <mergeCell ref="A10:J10"/>
    <mergeCell ref="A11:J11"/>
    <mergeCell ref="B14:J14"/>
    <mergeCell ref="B15:I15"/>
    <mergeCell ref="B16:I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6EFFE"/>
  </sheetPr>
  <dimension ref="A1:M49"/>
  <sheetViews>
    <sheetView topLeftCell="A17" workbookViewId="0">
      <selection activeCell="C16" sqref="C16"/>
    </sheetView>
  </sheetViews>
  <sheetFormatPr defaultRowHeight="12.75" x14ac:dyDescent="0.25"/>
  <cols>
    <col min="1" max="1" width="3.28515625" style="19" bestFit="1" customWidth="1"/>
    <col min="2" max="2" width="24.7109375" style="21" customWidth="1"/>
    <col min="3" max="3" width="19.140625" style="21" customWidth="1"/>
    <col min="4" max="4" width="8.85546875" style="21" customWidth="1"/>
    <col min="5" max="5" width="6.5703125" style="21" bestFit="1" customWidth="1"/>
    <col min="6" max="6" width="12" style="21" customWidth="1"/>
    <col min="7" max="7" width="14.28515625" style="21" customWidth="1"/>
    <col min="8" max="8" width="12.7109375" style="64" customWidth="1"/>
    <col min="9" max="9" width="9.140625" style="19"/>
    <col min="10" max="10" width="16.7109375" style="19" customWidth="1"/>
    <col min="11" max="11" width="9.140625" style="19"/>
    <col min="12" max="12" width="16.42578125" style="19" customWidth="1"/>
    <col min="13" max="13" width="15.85546875" style="19" customWidth="1"/>
    <col min="14" max="14" width="9.140625" style="19"/>
    <col min="15" max="15" width="16.85546875" style="19" customWidth="1"/>
    <col min="16" max="16384" width="9.140625" style="19"/>
  </cols>
  <sheetData>
    <row r="1" spans="1:8" s="137" customFormat="1" ht="15.75" x14ac:dyDescent="0.25">
      <c r="A1" s="191"/>
      <c r="B1" s="191"/>
      <c r="C1" s="191"/>
      <c r="D1" s="191"/>
      <c r="E1" s="191"/>
      <c r="F1" s="191"/>
      <c r="G1" s="191"/>
      <c r="H1" s="191"/>
    </row>
    <row r="2" spans="1:8" s="137" customFormat="1" ht="15.75" x14ac:dyDescent="0.25">
      <c r="A2" s="192" t="s">
        <v>190</v>
      </c>
      <c r="B2" s="193"/>
      <c r="C2" s="193"/>
      <c r="D2" s="193"/>
      <c r="E2" s="193"/>
      <c r="F2" s="193"/>
      <c r="G2" s="193"/>
      <c r="H2" s="193"/>
    </row>
    <row r="3" spans="1:8" s="137" customFormat="1" ht="15.75" x14ac:dyDescent="0.25">
      <c r="A3" s="192" t="s">
        <v>127</v>
      </c>
      <c r="B3" s="193"/>
      <c r="C3" s="193"/>
      <c r="D3" s="193"/>
      <c r="E3" s="193"/>
      <c r="F3" s="193"/>
      <c r="G3" s="193"/>
      <c r="H3" s="193"/>
    </row>
    <row r="4" spans="1:8" s="94" customFormat="1" ht="31.5" customHeight="1" x14ac:dyDescent="0.25">
      <c r="A4" s="190" t="s">
        <v>28</v>
      </c>
      <c r="B4" s="190"/>
      <c r="C4" s="190"/>
      <c r="D4" s="190"/>
      <c r="E4" s="190"/>
      <c r="F4" s="190"/>
      <c r="G4" s="190"/>
      <c r="H4" s="190"/>
    </row>
    <row r="5" spans="1:8" s="94" customFormat="1" ht="31.5" hidden="1" customHeight="1" x14ac:dyDescent="0.25">
      <c r="A5" s="190" t="s">
        <v>31</v>
      </c>
      <c r="B5" s="190"/>
      <c r="C5" s="190"/>
      <c r="D5" s="190"/>
      <c r="E5" s="190"/>
      <c r="F5" s="190"/>
      <c r="G5" s="190"/>
      <c r="H5" s="190"/>
    </row>
    <row r="6" spans="1:8" s="94" customFormat="1" ht="31.5" hidden="1" customHeight="1" x14ac:dyDescent="0.25">
      <c r="A6" s="190" t="s">
        <v>60</v>
      </c>
      <c r="B6" s="190"/>
      <c r="C6" s="190"/>
      <c r="D6" s="190"/>
      <c r="E6" s="190"/>
      <c r="F6" s="190"/>
      <c r="G6" s="190"/>
      <c r="H6" s="190"/>
    </row>
    <row r="7" spans="1:8" s="137" customFormat="1" ht="15.75" x14ac:dyDescent="0.25">
      <c r="A7" s="178" t="s">
        <v>126</v>
      </c>
      <c r="B7" s="179"/>
      <c r="C7" s="179"/>
      <c r="D7" s="179"/>
      <c r="E7" s="179"/>
      <c r="F7" s="179"/>
      <c r="G7" s="179"/>
      <c r="H7" s="179"/>
    </row>
    <row r="8" spans="1:8" s="137" customFormat="1" ht="15.75" x14ac:dyDescent="0.25">
      <c r="A8" s="180" t="s">
        <v>128</v>
      </c>
      <c r="B8" s="179"/>
      <c r="C8" s="179"/>
      <c r="D8" s="179"/>
      <c r="E8" s="179"/>
      <c r="F8" s="179"/>
      <c r="G8" s="179"/>
      <c r="H8" s="179"/>
    </row>
    <row r="9" spans="1:8" s="137" customFormat="1" ht="15.75" hidden="1" x14ac:dyDescent="0.25">
      <c r="A9" s="180" t="s">
        <v>129</v>
      </c>
      <c r="B9" s="179"/>
      <c r="C9" s="179"/>
      <c r="D9" s="179"/>
      <c r="E9" s="179"/>
      <c r="F9" s="179"/>
      <c r="G9" s="179"/>
      <c r="H9" s="179"/>
    </row>
    <row r="10" spans="1:8" s="137" customFormat="1" ht="15.75" hidden="1" x14ac:dyDescent="0.25">
      <c r="A10" s="180" t="s">
        <v>130</v>
      </c>
      <c r="B10" s="179"/>
      <c r="C10" s="179"/>
      <c r="D10" s="179"/>
      <c r="E10" s="179"/>
      <c r="F10" s="179"/>
      <c r="G10" s="179"/>
      <c r="H10" s="179"/>
    </row>
    <row r="11" spans="1:8" s="137" customFormat="1" ht="15.75" x14ac:dyDescent="0.25">
      <c r="A11" s="180"/>
      <c r="B11" s="179"/>
      <c r="C11" s="179"/>
      <c r="D11" s="179"/>
      <c r="E11" s="179"/>
      <c r="F11" s="179"/>
      <c r="G11" s="179"/>
      <c r="H11" s="179"/>
    </row>
    <row r="12" spans="1:8" s="137" customFormat="1" ht="33.75" customHeight="1" x14ac:dyDescent="0.25">
      <c r="A12" s="181" t="s">
        <v>210</v>
      </c>
      <c r="B12" s="181"/>
      <c r="C12" s="181"/>
      <c r="D12" s="181"/>
      <c r="E12" s="181"/>
      <c r="F12" s="181"/>
      <c r="G12" s="181"/>
      <c r="H12" s="181"/>
    </row>
    <row r="13" spans="1:8" ht="38.25" x14ac:dyDescent="0.25">
      <c r="A13" s="134" t="s">
        <v>125</v>
      </c>
      <c r="B13" s="72" t="s">
        <v>124</v>
      </c>
      <c r="C13" s="72" t="s">
        <v>123</v>
      </c>
      <c r="D13" s="72" t="s">
        <v>122</v>
      </c>
      <c r="E13" s="72" t="s">
        <v>89</v>
      </c>
      <c r="F13" s="84" t="s">
        <v>121</v>
      </c>
      <c r="G13" s="72" t="s">
        <v>120</v>
      </c>
      <c r="H13" s="92" t="s">
        <v>119</v>
      </c>
    </row>
    <row r="14" spans="1:8" x14ac:dyDescent="0.25">
      <c r="A14" s="134">
        <v>1</v>
      </c>
      <c r="B14" s="72">
        <v>2</v>
      </c>
      <c r="C14" s="72">
        <v>3</v>
      </c>
      <c r="D14" s="72">
        <v>4</v>
      </c>
      <c r="E14" s="72">
        <v>5</v>
      </c>
      <c r="F14" s="72">
        <v>6</v>
      </c>
      <c r="G14" s="72">
        <v>7</v>
      </c>
      <c r="H14" s="72">
        <v>8</v>
      </c>
    </row>
    <row r="15" spans="1:8" ht="15" x14ac:dyDescent="0.25">
      <c r="A15" s="134">
        <v>1</v>
      </c>
      <c r="B15" s="182" t="s">
        <v>196</v>
      </c>
      <c r="C15" s="183"/>
      <c r="D15" s="183"/>
      <c r="E15" s="183"/>
      <c r="F15" s="183"/>
      <c r="G15" s="183"/>
      <c r="H15" s="184"/>
    </row>
    <row r="16" spans="1:8" ht="76.5" x14ac:dyDescent="0.25">
      <c r="A16" s="134">
        <v>2</v>
      </c>
      <c r="B16" s="87" t="s">
        <v>131</v>
      </c>
      <c r="C16" s="87" t="s">
        <v>133</v>
      </c>
      <c r="D16" s="90" t="s">
        <v>80</v>
      </c>
      <c r="E16" s="87">
        <v>1</v>
      </c>
      <c r="F16" s="91">
        <v>899.28</v>
      </c>
      <c r="G16" s="72" t="str">
        <f>CONCATENATE(F16,"*",E16)</f>
        <v>899,28*1</v>
      </c>
      <c r="H16" s="71">
        <f>ROUND(F16*E16*1000,2)</f>
        <v>899280</v>
      </c>
    </row>
    <row r="17" spans="1:13" ht="51" x14ac:dyDescent="0.25">
      <c r="A17" s="134">
        <v>3</v>
      </c>
      <c r="B17" s="87" t="s">
        <v>212</v>
      </c>
      <c r="C17" s="87" t="s">
        <v>194</v>
      </c>
      <c r="D17" s="90"/>
      <c r="E17" s="87">
        <v>1</v>
      </c>
      <c r="F17" s="91">
        <v>-568.36</v>
      </c>
      <c r="G17" s="72" t="str">
        <f>CONCATENATE(F17,"*",E17)</f>
        <v>-568,36*1</v>
      </c>
      <c r="H17" s="71">
        <f>ROUND(F17*E17*1000,2)</f>
        <v>-568360</v>
      </c>
    </row>
    <row r="18" spans="1:13" ht="76.5" hidden="1" x14ac:dyDescent="0.25">
      <c r="A18" s="134">
        <v>3</v>
      </c>
      <c r="B18" s="87" t="s">
        <v>134</v>
      </c>
      <c r="C18" s="87" t="s">
        <v>132</v>
      </c>
      <c r="D18" s="90" t="s">
        <v>80</v>
      </c>
      <c r="E18" s="87">
        <v>0</v>
      </c>
      <c r="F18" s="91">
        <v>1117.5999999999999</v>
      </c>
      <c r="G18" s="72" t="str">
        <f t="shared" ref="G18:G20" si="0">CONCATENATE(F18,"*",E18)</f>
        <v>1117,6*0</v>
      </c>
      <c r="H18" s="71">
        <f t="shared" ref="H18:H20" si="1">ROUND(F18*E18*1000,2)</f>
        <v>0</v>
      </c>
    </row>
    <row r="19" spans="1:13" ht="51" hidden="1" x14ac:dyDescent="0.25">
      <c r="A19" s="134"/>
      <c r="B19" s="87" t="s">
        <v>195</v>
      </c>
      <c r="C19" s="87" t="s">
        <v>194</v>
      </c>
      <c r="D19" s="90"/>
      <c r="E19" s="87">
        <v>0</v>
      </c>
      <c r="F19" s="91">
        <v>-747.87</v>
      </c>
      <c r="G19" s="72" t="str">
        <f>CONCATENATE(F19,"*",E19)</f>
        <v>-747,87*0</v>
      </c>
      <c r="H19" s="71">
        <f>ROUND(F19*E19*1000,2)</f>
        <v>0</v>
      </c>
    </row>
    <row r="20" spans="1:13" ht="76.5" hidden="1" x14ac:dyDescent="0.25">
      <c r="A20" s="134">
        <v>4</v>
      </c>
      <c r="B20" s="87" t="s">
        <v>140</v>
      </c>
      <c r="C20" s="87" t="s">
        <v>135</v>
      </c>
      <c r="D20" s="90" t="s">
        <v>80</v>
      </c>
      <c r="E20" s="87">
        <v>0</v>
      </c>
      <c r="F20" s="91">
        <v>1784.25</v>
      </c>
      <c r="G20" s="72" t="str">
        <f t="shared" si="0"/>
        <v>1784,25*0</v>
      </c>
      <c r="H20" s="71">
        <f t="shared" si="1"/>
        <v>0</v>
      </c>
    </row>
    <row r="21" spans="1:13" ht="51" hidden="1" x14ac:dyDescent="0.25">
      <c r="A21" s="134"/>
      <c r="B21" s="87" t="s">
        <v>195</v>
      </c>
      <c r="C21" s="87" t="s">
        <v>194</v>
      </c>
      <c r="D21" s="90"/>
      <c r="E21" s="87">
        <v>0</v>
      </c>
      <c r="F21" s="91">
        <v>-1185.3</v>
      </c>
      <c r="G21" s="72" t="str">
        <f>CONCATENATE(F21,"*",E21)</f>
        <v>-1185,3*0</v>
      </c>
      <c r="H21" s="71">
        <f>ROUND(F21*E21*1000,2)</f>
        <v>0</v>
      </c>
    </row>
    <row r="22" spans="1:13" x14ac:dyDescent="0.25">
      <c r="A22" s="134">
        <v>4</v>
      </c>
      <c r="B22" s="135" t="s">
        <v>118</v>
      </c>
      <c r="C22" s="136"/>
      <c r="D22" s="136"/>
      <c r="E22" s="136"/>
      <c r="F22" s="136"/>
      <c r="G22" s="81"/>
      <c r="H22" s="71">
        <f>SUM(H16:H17)</f>
        <v>330920</v>
      </c>
      <c r="I22" s="20"/>
    </row>
    <row r="23" spans="1:13" ht="102" x14ac:dyDescent="0.25">
      <c r="A23" s="134">
        <v>5</v>
      </c>
      <c r="B23" s="72" t="s">
        <v>113</v>
      </c>
      <c r="C23" s="72" t="s">
        <v>112</v>
      </c>
      <c r="D23" s="72"/>
      <c r="E23" s="72"/>
      <c r="F23" s="84">
        <v>0.93</v>
      </c>
      <c r="G23" s="72" t="str">
        <f>CONCATENATE(F23,"*",H22)</f>
        <v>0,93*330920</v>
      </c>
      <c r="H23" s="71">
        <f>H22*F23</f>
        <v>307755.60000000003</v>
      </c>
      <c r="J23" s="20"/>
    </row>
    <row r="24" spans="1:13" ht="51" x14ac:dyDescent="0.25">
      <c r="A24" s="134">
        <v>6</v>
      </c>
      <c r="B24" s="83" t="s">
        <v>111</v>
      </c>
      <c r="C24" s="72" t="s">
        <v>110</v>
      </c>
      <c r="D24" s="82"/>
      <c r="E24" s="72"/>
      <c r="F24" s="81">
        <v>1</v>
      </c>
      <c r="G24" s="72" t="str">
        <f>CONCATENATE(F24,"*",H23)</f>
        <v>1*307755,6</v>
      </c>
      <c r="H24" s="71">
        <f>H23*F24</f>
        <v>307755.60000000003</v>
      </c>
    </row>
    <row r="25" spans="1:13" ht="38.25" x14ac:dyDescent="0.25">
      <c r="A25" s="134">
        <v>7</v>
      </c>
      <c r="B25" s="87" t="s">
        <v>117</v>
      </c>
      <c r="C25" s="72" t="s">
        <v>108</v>
      </c>
      <c r="D25" s="87"/>
      <c r="E25" s="72"/>
      <c r="F25" s="72">
        <v>1.0509999999999999</v>
      </c>
      <c r="G25" s="77">
        <f>1.051</f>
        <v>1.0509999999999999</v>
      </c>
      <c r="H25" s="71">
        <f>G25*H24</f>
        <v>323451.13560000004</v>
      </c>
    </row>
    <row r="26" spans="1:13" ht="15" x14ac:dyDescent="0.25">
      <c r="A26" s="146">
        <v>8</v>
      </c>
      <c r="B26" s="182" t="s">
        <v>197</v>
      </c>
      <c r="C26" s="183"/>
      <c r="D26" s="183"/>
      <c r="E26" s="183"/>
      <c r="F26" s="183"/>
      <c r="G26" s="183"/>
      <c r="H26" s="184"/>
    </row>
    <row r="27" spans="1:13" ht="63.75" x14ac:dyDescent="0.25">
      <c r="A27" s="146">
        <v>9</v>
      </c>
      <c r="B27" s="87" t="s">
        <v>201</v>
      </c>
      <c r="C27" s="87" t="s">
        <v>198</v>
      </c>
      <c r="D27" s="90"/>
      <c r="E27" s="87">
        <v>1</v>
      </c>
      <c r="F27" s="91">
        <f>ROUND(1400000/1.2,2)/1000</f>
        <v>1166.6666699999998</v>
      </c>
      <c r="G27" s="72" t="str">
        <f>CONCATENATE(F27,"*",E27)</f>
        <v>1166,66667*1</v>
      </c>
      <c r="H27" s="71">
        <f>ROUND(F27*E27*1000,2)</f>
        <v>1166666.67</v>
      </c>
    </row>
    <row r="28" spans="1:13" ht="63.75" hidden="1" x14ac:dyDescent="0.25">
      <c r="A28" s="146">
        <v>10</v>
      </c>
      <c r="B28" s="87" t="s">
        <v>199</v>
      </c>
      <c r="C28" s="87" t="s">
        <v>200</v>
      </c>
      <c r="D28" s="90"/>
      <c r="E28" s="87">
        <v>0</v>
      </c>
      <c r="F28" s="91">
        <f>ROUND(2146000/1.2,2)/1000</f>
        <v>1788.3333300000002</v>
      </c>
      <c r="G28" s="72" t="str">
        <f t="shared" ref="G28:G29" si="2">CONCATENATE(F28,"*",E28)</f>
        <v>1788,33333*0</v>
      </c>
      <c r="H28" s="71">
        <f t="shared" ref="H28:H29" si="3">ROUND(F28*E28*1000,2)</f>
        <v>0</v>
      </c>
    </row>
    <row r="29" spans="1:13" ht="51" hidden="1" x14ac:dyDescent="0.25">
      <c r="A29" s="146">
        <v>11</v>
      </c>
      <c r="B29" s="87" t="s">
        <v>201</v>
      </c>
      <c r="C29" s="87" t="s">
        <v>194</v>
      </c>
      <c r="D29" s="90"/>
      <c r="E29" s="87">
        <v>0</v>
      </c>
      <c r="F29" s="91">
        <f>ROUND(2350000/1.2,2)/1000</f>
        <v>1958.3333300000002</v>
      </c>
      <c r="G29" s="72" t="str">
        <f t="shared" si="2"/>
        <v>1958,33333*0</v>
      </c>
      <c r="H29" s="71">
        <f t="shared" si="3"/>
        <v>0</v>
      </c>
    </row>
    <row r="30" spans="1:13" ht="25.5" x14ac:dyDescent="0.25">
      <c r="A30" s="146">
        <v>12</v>
      </c>
      <c r="B30" s="138" t="s">
        <v>202</v>
      </c>
      <c r="C30" s="139"/>
      <c r="D30" s="140"/>
      <c r="E30" s="139"/>
      <c r="F30" s="141"/>
      <c r="G30" s="72"/>
      <c r="H30" s="71">
        <f>SUM(H27:H29)</f>
        <v>1166666.67</v>
      </c>
    </row>
    <row r="31" spans="1:13" ht="15" customHeight="1" x14ac:dyDescent="0.25">
      <c r="A31" s="146">
        <v>13</v>
      </c>
      <c r="B31" s="182" t="s">
        <v>116</v>
      </c>
      <c r="C31" s="185"/>
      <c r="D31" s="185"/>
      <c r="E31" s="185"/>
      <c r="F31" s="186"/>
      <c r="G31" s="72"/>
      <c r="H31" s="74">
        <f>H30+H25</f>
        <v>1490117.8056000001</v>
      </c>
      <c r="J31" s="20"/>
      <c r="M31" s="20"/>
    </row>
    <row r="32" spans="1:13" x14ac:dyDescent="0.25">
      <c r="A32" s="146">
        <v>14</v>
      </c>
      <c r="B32" s="187" t="s">
        <v>115</v>
      </c>
      <c r="C32" s="188"/>
      <c r="D32" s="188"/>
      <c r="E32" s="188"/>
      <c r="F32" s="188"/>
      <c r="G32" s="188"/>
      <c r="H32" s="189"/>
    </row>
    <row r="33" spans="1:10" ht="32.25" customHeight="1" x14ac:dyDescent="0.25">
      <c r="A33" s="146">
        <v>15</v>
      </c>
      <c r="B33" s="78" t="s">
        <v>211</v>
      </c>
      <c r="C33" s="78"/>
      <c r="D33" s="82" t="s">
        <v>80</v>
      </c>
      <c r="E33" s="78">
        <f>E16</f>
        <v>1</v>
      </c>
      <c r="F33" s="86">
        <v>98.8</v>
      </c>
      <c r="G33" s="72" t="str">
        <f>CONCATENATE(F33,"*",E33)</f>
        <v>98,8*1</v>
      </c>
      <c r="H33" s="76">
        <f>F33*E33*1000</f>
        <v>98800</v>
      </c>
    </row>
    <row r="34" spans="1:10" x14ac:dyDescent="0.25">
      <c r="A34" s="146">
        <v>16</v>
      </c>
      <c r="B34" s="182" t="s">
        <v>114</v>
      </c>
      <c r="C34" s="185"/>
      <c r="D34" s="185"/>
      <c r="E34" s="185"/>
      <c r="F34" s="185"/>
      <c r="G34" s="186"/>
      <c r="H34" s="85">
        <f>SUM(H33:H33)</f>
        <v>98800</v>
      </c>
    </row>
    <row r="35" spans="1:10" ht="102" x14ac:dyDescent="0.25">
      <c r="A35" s="146">
        <v>17</v>
      </c>
      <c r="B35" s="72" t="s">
        <v>113</v>
      </c>
      <c r="C35" s="72" t="s">
        <v>112</v>
      </c>
      <c r="D35" s="72"/>
      <c r="E35" s="72"/>
      <c r="F35" s="84">
        <f>F23</f>
        <v>0.93</v>
      </c>
      <c r="G35" s="72" t="str">
        <f>CONCATENATE(F35,"*",H34)</f>
        <v>0,93*98800</v>
      </c>
      <c r="H35" s="80">
        <f>H34*F35</f>
        <v>91884</v>
      </c>
      <c r="J35" s="20"/>
    </row>
    <row r="36" spans="1:10" ht="51" x14ac:dyDescent="0.25">
      <c r="A36" s="146">
        <v>18</v>
      </c>
      <c r="B36" s="83" t="s">
        <v>111</v>
      </c>
      <c r="C36" s="72" t="s">
        <v>110</v>
      </c>
      <c r="D36" s="82"/>
      <c r="E36" s="72"/>
      <c r="F36" s="81">
        <v>1</v>
      </c>
      <c r="G36" s="72" t="str">
        <f>CONCATENATE(F36,"*",H35)</f>
        <v>1*91884</v>
      </c>
      <c r="H36" s="80">
        <f>H35*F36</f>
        <v>91884</v>
      </c>
    </row>
    <row r="37" spans="1:10" ht="60" x14ac:dyDescent="0.25">
      <c r="A37" s="146">
        <v>19</v>
      </c>
      <c r="B37" s="79" t="s">
        <v>109</v>
      </c>
      <c r="C37" s="72" t="s">
        <v>108</v>
      </c>
      <c r="D37" s="78" t="s">
        <v>107</v>
      </c>
      <c r="E37" s="78"/>
      <c r="F37" s="72">
        <v>1.0509999999999999</v>
      </c>
      <c r="G37" s="77">
        <f>1.051</f>
        <v>1.0509999999999999</v>
      </c>
      <c r="H37" s="76">
        <f>H36*G37</f>
        <v>96570.083999999988</v>
      </c>
    </row>
    <row r="38" spans="1:10" x14ac:dyDescent="0.25">
      <c r="A38" s="146">
        <v>20</v>
      </c>
      <c r="B38" s="173" t="s">
        <v>106</v>
      </c>
      <c r="C38" s="174"/>
      <c r="D38" s="174"/>
      <c r="E38" s="174"/>
      <c r="F38" s="174"/>
      <c r="G38" s="175"/>
      <c r="H38" s="75">
        <f>H37</f>
        <v>96570.083999999988</v>
      </c>
    </row>
    <row r="39" spans="1:10" ht="26.25" customHeight="1" x14ac:dyDescent="0.25">
      <c r="A39" s="146">
        <v>21</v>
      </c>
      <c r="B39" s="173" t="s">
        <v>105</v>
      </c>
      <c r="C39" s="174"/>
      <c r="D39" s="174"/>
      <c r="E39" s="174"/>
      <c r="F39" s="174"/>
      <c r="G39" s="175"/>
      <c r="H39" s="75">
        <f>H38*15%</f>
        <v>14485.512599999998</v>
      </c>
    </row>
    <row r="40" spans="1:10" x14ac:dyDescent="0.25">
      <c r="A40" s="146">
        <v>22</v>
      </c>
      <c r="B40" s="173" t="s">
        <v>104</v>
      </c>
      <c r="C40" s="174"/>
      <c r="D40" s="174"/>
      <c r="E40" s="174"/>
      <c r="F40" s="174"/>
      <c r="G40" s="175"/>
      <c r="H40" s="75">
        <f>H38+H39</f>
        <v>111055.59659999999</v>
      </c>
    </row>
    <row r="41" spans="1:10" x14ac:dyDescent="0.25">
      <c r="A41" s="146">
        <v>23</v>
      </c>
      <c r="B41" s="72"/>
      <c r="C41" s="72"/>
      <c r="D41" s="176" t="s">
        <v>103</v>
      </c>
      <c r="E41" s="176"/>
      <c r="F41" s="176"/>
      <c r="G41" s="72"/>
      <c r="H41" s="74">
        <f>H31+H40</f>
        <v>1601173.4022000001</v>
      </c>
    </row>
    <row r="42" spans="1:10" x14ac:dyDescent="0.25">
      <c r="A42" s="146">
        <v>24</v>
      </c>
      <c r="B42" s="72"/>
      <c r="C42" s="72"/>
      <c r="D42" s="176" t="s">
        <v>102</v>
      </c>
      <c r="E42" s="176"/>
      <c r="F42" s="176"/>
      <c r="G42" s="72"/>
      <c r="H42" s="71">
        <f>H41*0.2</f>
        <v>320234.68044000003</v>
      </c>
      <c r="J42" s="20"/>
    </row>
    <row r="43" spans="1:10" x14ac:dyDescent="0.25">
      <c r="A43" s="146">
        <v>25</v>
      </c>
      <c r="B43" s="72"/>
      <c r="C43" s="72"/>
      <c r="D43" s="176" t="s">
        <v>101</v>
      </c>
      <c r="E43" s="176"/>
      <c r="F43" s="176"/>
      <c r="G43" s="72"/>
      <c r="H43" s="74">
        <f>H42+H41</f>
        <v>1921408.0826400002</v>
      </c>
      <c r="J43" s="20"/>
    </row>
    <row r="44" spans="1:10" x14ac:dyDescent="0.25">
      <c r="A44" s="146">
        <v>26</v>
      </c>
      <c r="B44" s="72"/>
      <c r="C44" s="72"/>
      <c r="D44" s="177" t="s">
        <v>100</v>
      </c>
      <c r="E44" s="177"/>
      <c r="F44" s="177"/>
      <c r="G44" s="72"/>
      <c r="H44" s="71">
        <f>(H38+H39)*1.2</f>
        <v>133266.71591999999</v>
      </c>
      <c r="J44" s="20"/>
    </row>
    <row r="45" spans="1:10" ht="21" customHeight="1" x14ac:dyDescent="0.2">
      <c r="B45" s="70"/>
      <c r="C45" s="69"/>
      <c r="D45" s="68"/>
      <c r="E45" s="68"/>
      <c r="F45" s="68"/>
      <c r="G45" s="172"/>
      <c r="H45" s="172"/>
      <c r="J45" s="20"/>
    </row>
    <row r="46" spans="1:10" s="23" customFormat="1" ht="15" customHeight="1" x14ac:dyDescent="0.25">
      <c r="B46" s="31" t="s">
        <v>68</v>
      </c>
      <c r="C46" s="133"/>
      <c r="D46" s="26" t="s">
        <v>67</v>
      </c>
      <c r="E46" s="29"/>
      <c r="F46" s="29"/>
      <c r="G46" s="66"/>
      <c r="H46" s="66"/>
      <c r="J46" s="24"/>
    </row>
    <row r="47" spans="1:10" s="23" customFormat="1" ht="15" customHeight="1" x14ac:dyDescent="0.25">
      <c r="B47" s="31"/>
      <c r="C47" s="65" t="s">
        <v>66</v>
      </c>
      <c r="D47" s="30"/>
      <c r="E47" s="29"/>
      <c r="F47" s="29"/>
      <c r="G47" s="66"/>
      <c r="H47" s="66"/>
      <c r="J47" s="24"/>
    </row>
    <row r="48" spans="1:10" s="23" customFormat="1" ht="15" x14ac:dyDescent="0.25">
      <c r="B48" s="28" t="s">
        <v>65</v>
      </c>
      <c r="C48" s="67"/>
      <c r="D48" s="26" t="s">
        <v>64</v>
      </c>
      <c r="E48" s="25"/>
      <c r="F48" s="25"/>
      <c r="G48" s="66"/>
      <c r="H48" s="66"/>
    </row>
    <row r="49" spans="3:3" ht="15" x14ac:dyDescent="0.25">
      <c r="C49" s="65" t="s">
        <v>63</v>
      </c>
    </row>
  </sheetData>
  <mergeCells count="25">
    <mergeCell ref="A6:H6"/>
    <mergeCell ref="A1:H1"/>
    <mergeCell ref="A2:H2"/>
    <mergeCell ref="A3:H3"/>
    <mergeCell ref="A4:H4"/>
    <mergeCell ref="A5:H5"/>
    <mergeCell ref="B38:G38"/>
    <mergeCell ref="A7:H7"/>
    <mergeCell ref="A8:H8"/>
    <mergeCell ref="A9:H9"/>
    <mergeCell ref="A10:H10"/>
    <mergeCell ref="A11:H11"/>
    <mergeCell ref="A12:H12"/>
    <mergeCell ref="B15:H15"/>
    <mergeCell ref="B26:H26"/>
    <mergeCell ref="B31:F31"/>
    <mergeCell ref="B32:H32"/>
    <mergeCell ref="B34:G34"/>
    <mergeCell ref="G45:H45"/>
    <mergeCell ref="B39:G39"/>
    <mergeCell ref="B40:G40"/>
    <mergeCell ref="D41:F41"/>
    <mergeCell ref="D42:F42"/>
    <mergeCell ref="D43:F43"/>
    <mergeCell ref="D44:F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6EFFE"/>
  </sheetPr>
  <dimension ref="A1:M49"/>
  <sheetViews>
    <sheetView topLeftCell="A22" workbookViewId="0">
      <selection activeCell="B31" sqref="B31"/>
    </sheetView>
  </sheetViews>
  <sheetFormatPr defaultRowHeight="12.75" x14ac:dyDescent="0.25"/>
  <cols>
    <col min="1" max="1" width="3.28515625" style="19" bestFit="1" customWidth="1"/>
    <col min="2" max="2" width="24.7109375" style="21" customWidth="1"/>
    <col min="3" max="3" width="19.140625" style="21" customWidth="1"/>
    <col min="4" max="4" width="8.85546875" style="21" customWidth="1"/>
    <col min="5" max="5" width="6.5703125" style="21" bestFit="1" customWidth="1"/>
    <col min="6" max="6" width="12" style="21" customWidth="1"/>
    <col min="7" max="7" width="14.28515625" style="21" customWidth="1"/>
    <col min="8" max="8" width="12.7109375" style="64" customWidth="1"/>
    <col min="9" max="9" width="9.140625" style="20"/>
    <col min="10" max="10" width="16.7109375" style="20" customWidth="1"/>
    <col min="11" max="11" width="9.140625" style="20"/>
    <col min="12" max="12" width="16.42578125" style="20" customWidth="1"/>
    <col min="13" max="13" width="15.85546875" style="20" customWidth="1"/>
    <col min="14" max="14" width="9.140625" style="19"/>
    <col min="15" max="15" width="16.85546875" style="19" customWidth="1"/>
    <col min="16" max="16384" width="9.140625" style="19"/>
  </cols>
  <sheetData>
    <row r="1" spans="1:13" s="93" customFormat="1" ht="15.75" x14ac:dyDescent="0.25">
      <c r="A1" s="191"/>
      <c r="B1" s="191"/>
      <c r="C1" s="191"/>
      <c r="D1" s="191"/>
      <c r="E1" s="191"/>
      <c r="F1" s="191"/>
      <c r="G1" s="191"/>
      <c r="H1" s="191"/>
      <c r="I1" s="144"/>
      <c r="J1" s="144"/>
      <c r="K1" s="144"/>
      <c r="L1" s="144"/>
      <c r="M1" s="144"/>
    </row>
    <row r="2" spans="1:13" s="93" customFormat="1" ht="15.75" x14ac:dyDescent="0.25">
      <c r="A2" s="192" t="s">
        <v>189</v>
      </c>
      <c r="B2" s="193"/>
      <c r="C2" s="193"/>
      <c r="D2" s="193"/>
      <c r="E2" s="193"/>
      <c r="F2" s="193"/>
      <c r="G2" s="193"/>
      <c r="H2" s="193"/>
      <c r="I2" s="144"/>
      <c r="J2" s="144"/>
      <c r="K2" s="144"/>
      <c r="L2" s="144"/>
      <c r="M2" s="144"/>
    </row>
    <row r="3" spans="1:13" s="93" customFormat="1" ht="15.75" x14ac:dyDescent="0.25">
      <c r="A3" s="192" t="s">
        <v>127</v>
      </c>
      <c r="B3" s="193"/>
      <c r="C3" s="193"/>
      <c r="D3" s="193"/>
      <c r="E3" s="193"/>
      <c r="F3" s="193"/>
      <c r="G3" s="193"/>
      <c r="H3" s="193"/>
      <c r="I3" s="144"/>
      <c r="J3" s="144"/>
      <c r="K3" s="144"/>
      <c r="L3" s="144"/>
      <c r="M3" s="144"/>
    </row>
    <row r="4" spans="1:13" s="94" customFormat="1" ht="31.5" customHeight="1" x14ac:dyDescent="0.25">
      <c r="A4" s="190" t="s">
        <v>28</v>
      </c>
      <c r="B4" s="190"/>
      <c r="C4" s="190"/>
      <c r="D4" s="190"/>
      <c r="E4" s="190"/>
      <c r="F4" s="190"/>
      <c r="G4" s="190"/>
      <c r="H4" s="190"/>
      <c r="I4" s="145"/>
      <c r="J4" s="145"/>
      <c r="K4" s="145"/>
      <c r="L4" s="145"/>
      <c r="M4" s="145"/>
    </row>
    <row r="5" spans="1:13" s="94" customFormat="1" ht="31.5" hidden="1" customHeight="1" x14ac:dyDescent="0.25">
      <c r="A5" s="190" t="s">
        <v>31</v>
      </c>
      <c r="B5" s="190"/>
      <c r="C5" s="190"/>
      <c r="D5" s="190"/>
      <c r="E5" s="190"/>
      <c r="F5" s="190"/>
      <c r="G5" s="190"/>
      <c r="H5" s="190"/>
      <c r="I5" s="145"/>
      <c r="J5" s="145"/>
      <c r="K5" s="145"/>
      <c r="L5" s="145"/>
      <c r="M5" s="145"/>
    </row>
    <row r="6" spans="1:13" s="94" customFormat="1" ht="31.5" hidden="1" customHeight="1" x14ac:dyDescent="0.25">
      <c r="A6" s="190" t="s">
        <v>60</v>
      </c>
      <c r="B6" s="190"/>
      <c r="C6" s="190"/>
      <c r="D6" s="190"/>
      <c r="E6" s="190"/>
      <c r="F6" s="190"/>
      <c r="G6" s="190"/>
      <c r="H6" s="190"/>
      <c r="I6" s="145"/>
      <c r="J6" s="145"/>
      <c r="K6" s="145"/>
      <c r="L6" s="145"/>
      <c r="M6" s="145"/>
    </row>
    <row r="7" spans="1:13" s="93" customFormat="1" ht="15.75" x14ac:dyDescent="0.25">
      <c r="A7" s="178" t="s">
        <v>126</v>
      </c>
      <c r="B7" s="179"/>
      <c r="C7" s="179"/>
      <c r="D7" s="179"/>
      <c r="E7" s="179"/>
      <c r="F7" s="179"/>
      <c r="G7" s="179"/>
      <c r="H7" s="179"/>
      <c r="I7" s="144"/>
      <c r="J7" s="144"/>
      <c r="K7" s="144"/>
      <c r="L7" s="144"/>
      <c r="M7" s="144"/>
    </row>
    <row r="8" spans="1:13" s="93" customFormat="1" ht="32.25" customHeight="1" x14ac:dyDescent="0.25">
      <c r="A8" s="180" t="s">
        <v>142</v>
      </c>
      <c r="B8" s="179"/>
      <c r="C8" s="179"/>
      <c r="D8" s="179"/>
      <c r="E8" s="179"/>
      <c r="F8" s="179"/>
      <c r="G8" s="179"/>
      <c r="H8" s="179"/>
      <c r="I8" s="144"/>
      <c r="J8" s="144"/>
      <c r="K8" s="144"/>
      <c r="L8" s="144"/>
      <c r="M8" s="144"/>
    </row>
    <row r="9" spans="1:13" s="93" customFormat="1" ht="34.5" hidden="1" customHeight="1" x14ac:dyDescent="0.25">
      <c r="A9" s="180" t="s">
        <v>143</v>
      </c>
      <c r="B9" s="179"/>
      <c r="C9" s="179"/>
      <c r="D9" s="179"/>
      <c r="E9" s="179"/>
      <c r="F9" s="179"/>
      <c r="G9" s="179"/>
      <c r="H9" s="179"/>
      <c r="I9" s="144"/>
      <c r="J9" s="144"/>
      <c r="K9" s="144"/>
      <c r="L9" s="144"/>
      <c r="M9" s="144"/>
    </row>
    <row r="10" spans="1:13" s="93" customFormat="1" ht="43.5" hidden="1" customHeight="1" x14ac:dyDescent="0.25">
      <c r="A10" s="180" t="s">
        <v>144</v>
      </c>
      <c r="B10" s="179"/>
      <c r="C10" s="179"/>
      <c r="D10" s="179"/>
      <c r="E10" s="179"/>
      <c r="F10" s="179"/>
      <c r="G10" s="179"/>
      <c r="H10" s="179"/>
      <c r="I10" s="144"/>
      <c r="J10" s="144"/>
      <c r="K10" s="144"/>
      <c r="L10" s="144"/>
      <c r="M10" s="144"/>
    </row>
    <row r="11" spans="1:13" s="93" customFormat="1" ht="15.75" x14ac:dyDescent="0.25">
      <c r="A11" s="180"/>
      <c r="B11" s="179"/>
      <c r="C11" s="179"/>
      <c r="D11" s="179"/>
      <c r="E11" s="179"/>
      <c r="F11" s="179"/>
      <c r="G11" s="179"/>
      <c r="H11" s="179"/>
      <c r="I11" s="144"/>
      <c r="J11" s="144"/>
      <c r="K11" s="144"/>
      <c r="L11" s="144"/>
      <c r="M11" s="144"/>
    </row>
    <row r="12" spans="1:13" s="93" customFormat="1" ht="33.75" customHeight="1" x14ac:dyDescent="0.25">
      <c r="A12" s="181" t="s">
        <v>137</v>
      </c>
      <c r="B12" s="181"/>
      <c r="C12" s="181"/>
      <c r="D12" s="181"/>
      <c r="E12" s="181"/>
      <c r="F12" s="181"/>
      <c r="G12" s="181"/>
      <c r="H12" s="181"/>
      <c r="I12" s="144"/>
      <c r="J12" s="144"/>
      <c r="K12" s="144"/>
      <c r="L12" s="144"/>
      <c r="M12" s="144"/>
    </row>
    <row r="13" spans="1:13" ht="38.25" x14ac:dyDescent="0.25">
      <c r="A13" s="73" t="s">
        <v>125</v>
      </c>
      <c r="B13" s="72" t="s">
        <v>124</v>
      </c>
      <c r="C13" s="72" t="s">
        <v>123</v>
      </c>
      <c r="D13" s="72" t="s">
        <v>122</v>
      </c>
      <c r="E13" s="72" t="s">
        <v>89</v>
      </c>
      <c r="F13" s="84" t="s">
        <v>121</v>
      </c>
      <c r="G13" s="72" t="s">
        <v>120</v>
      </c>
      <c r="H13" s="92" t="s">
        <v>119</v>
      </c>
    </row>
    <row r="14" spans="1:13" x14ac:dyDescent="0.25">
      <c r="A14" s="73">
        <v>1</v>
      </c>
      <c r="B14" s="72">
        <v>2</v>
      </c>
      <c r="C14" s="72">
        <v>3</v>
      </c>
      <c r="D14" s="72">
        <v>4</v>
      </c>
      <c r="E14" s="72">
        <v>5</v>
      </c>
      <c r="F14" s="72">
        <v>6</v>
      </c>
      <c r="G14" s="72">
        <v>7</v>
      </c>
      <c r="H14" s="72">
        <v>8</v>
      </c>
    </row>
    <row r="15" spans="1:13" ht="15" x14ac:dyDescent="0.25">
      <c r="A15" s="73">
        <v>1</v>
      </c>
      <c r="B15" s="182" t="s">
        <v>145</v>
      </c>
      <c r="C15" s="183"/>
      <c r="D15" s="183"/>
      <c r="E15" s="183"/>
      <c r="F15" s="183"/>
      <c r="G15" s="183"/>
      <c r="H15" s="184"/>
    </row>
    <row r="16" spans="1:13" ht="89.25" x14ac:dyDescent="0.25">
      <c r="A16" s="73">
        <v>2</v>
      </c>
      <c r="B16" s="87" t="s">
        <v>146</v>
      </c>
      <c r="C16" s="87" t="s">
        <v>147</v>
      </c>
      <c r="D16" s="90" t="s">
        <v>148</v>
      </c>
      <c r="E16" s="87">
        <f>(105)/1000</f>
        <v>0.105</v>
      </c>
      <c r="F16" s="91">
        <v>1745.22</v>
      </c>
      <c r="G16" s="72" t="str">
        <f>CONCATENATE(F16,"*",E16)</f>
        <v>1745,22*0,105</v>
      </c>
      <c r="H16" s="71">
        <f>ROUND(F16*E16*1000,2)</f>
        <v>183248.1</v>
      </c>
      <c r="J16" s="20">
        <f>35*3</f>
        <v>105</v>
      </c>
    </row>
    <row r="17" spans="1:8" ht="76.5" x14ac:dyDescent="0.25">
      <c r="A17" s="146">
        <v>3</v>
      </c>
      <c r="B17" s="87" t="s">
        <v>149</v>
      </c>
      <c r="C17" s="87" t="s">
        <v>150</v>
      </c>
      <c r="D17" s="90" t="s">
        <v>148</v>
      </c>
      <c r="E17" s="87">
        <f>(40)/1000</f>
        <v>0.04</v>
      </c>
      <c r="F17" s="91">
        <v>1600.51</v>
      </c>
      <c r="G17" s="72" t="str">
        <f t="shared" ref="G17:G18" si="0">CONCATENATE(F17,"*",E17)</f>
        <v>1600,51*0,04</v>
      </c>
      <c r="H17" s="71">
        <f t="shared" ref="H17:H18" si="1">ROUND(F17*E17*1000,2)</f>
        <v>64020.4</v>
      </c>
    </row>
    <row r="18" spans="1:8" ht="76.5" x14ac:dyDescent="0.25">
      <c r="A18" s="146">
        <v>4</v>
      </c>
      <c r="B18" s="87" t="s">
        <v>152</v>
      </c>
      <c r="C18" s="87" t="s">
        <v>151</v>
      </c>
      <c r="D18" s="90" t="s">
        <v>148</v>
      </c>
      <c r="E18" s="87">
        <f>40/1000</f>
        <v>0.04</v>
      </c>
      <c r="F18" s="91">
        <v>1389.56</v>
      </c>
      <c r="G18" s="72" t="str">
        <f t="shared" si="0"/>
        <v>1389,56*0,04</v>
      </c>
      <c r="H18" s="71">
        <f t="shared" si="1"/>
        <v>55582.400000000001</v>
      </c>
    </row>
    <row r="19" spans="1:8" ht="76.5" x14ac:dyDescent="0.25">
      <c r="A19" s="146">
        <v>5</v>
      </c>
      <c r="B19" s="87" t="s">
        <v>153</v>
      </c>
      <c r="C19" s="87" t="s">
        <v>154</v>
      </c>
      <c r="D19" s="90" t="s">
        <v>148</v>
      </c>
      <c r="E19" s="87">
        <f>(80)/1000</f>
        <v>0.08</v>
      </c>
      <c r="F19" s="91">
        <v>1500.85</v>
      </c>
      <c r="G19" s="72" t="str">
        <f t="shared" ref="G19" si="2">CONCATENATE(F19,"*",E19)</f>
        <v>1500,85*0,08</v>
      </c>
      <c r="H19" s="71">
        <f t="shared" ref="H19" si="3">ROUND(F19*E19*1000,2)</f>
        <v>120068</v>
      </c>
    </row>
    <row r="20" spans="1:8" ht="76.5" hidden="1" x14ac:dyDescent="0.25">
      <c r="A20" s="146">
        <v>6</v>
      </c>
      <c r="B20" s="87" t="s">
        <v>156</v>
      </c>
      <c r="C20" s="87" t="s">
        <v>155</v>
      </c>
      <c r="D20" s="90" t="s">
        <v>148</v>
      </c>
      <c r="E20" s="87">
        <v>0</v>
      </c>
      <c r="F20" s="91">
        <v>1778.86</v>
      </c>
      <c r="G20" s="72" t="str">
        <f t="shared" ref="G20:G21" si="4">CONCATENATE(F20,"*",E20)</f>
        <v>1778,86*0</v>
      </c>
      <c r="H20" s="71">
        <f t="shared" ref="H20:H21" si="5">ROUND(F20*E20*1000,2)</f>
        <v>0</v>
      </c>
    </row>
    <row r="21" spans="1:8" ht="76.5" hidden="1" x14ac:dyDescent="0.25">
      <c r="A21" s="146">
        <v>7</v>
      </c>
      <c r="B21" s="87" t="s">
        <v>158</v>
      </c>
      <c r="C21" s="87" t="s">
        <v>157</v>
      </c>
      <c r="D21" s="90" t="s">
        <v>148</v>
      </c>
      <c r="E21" s="87">
        <v>0</v>
      </c>
      <c r="F21" s="91">
        <v>1569.17</v>
      </c>
      <c r="G21" s="72" t="str">
        <f t="shared" si="4"/>
        <v>1569,17*0</v>
      </c>
      <c r="H21" s="71">
        <f t="shared" si="5"/>
        <v>0</v>
      </c>
    </row>
    <row r="22" spans="1:8" x14ac:dyDescent="0.25">
      <c r="A22" s="146">
        <v>6</v>
      </c>
      <c r="B22" s="89" t="s">
        <v>118</v>
      </c>
      <c r="C22" s="88"/>
      <c r="D22" s="88"/>
      <c r="E22" s="88"/>
      <c r="F22" s="88"/>
      <c r="G22" s="81"/>
      <c r="H22" s="71">
        <f>SUM(H16:H19)</f>
        <v>422918.9</v>
      </c>
    </row>
    <row r="23" spans="1:8" ht="102" x14ac:dyDescent="0.25">
      <c r="A23" s="146">
        <v>7</v>
      </c>
      <c r="B23" s="72" t="s">
        <v>113</v>
      </c>
      <c r="C23" s="72" t="s">
        <v>112</v>
      </c>
      <c r="D23" s="72"/>
      <c r="E23" s="72"/>
      <c r="F23" s="84">
        <v>0.9</v>
      </c>
      <c r="G23" s="72" t="str">
        <f>CONCATENATE(F23,"*",H22)</f>
        <v>0,9*422918,9</v>
      </c>
      <c r="H23" s="71">
        <f>H22*F23</f>
        <v>380627.01</v>
      </c>
    </row>
    <row r="24" spans="1:8" ht="51" x14ac:dyDescent="0.25">
      <c r="A24" s="146">
        <v>8</v>
      </c>
      <c r="B24" s="83" t="s">
        <v>111</v>
      </c>
      <c r="C24" s="72" t="s">
        <v>110</v>
      </c>
      <c r="D24" s="82"/>
      <c r="E24" s="72"/>
      <c r="F24" s="81">
        <v>1</v>
      </c>
      <c r="G24" s="72" t="str">
        <f>CONCATENATE(F24,"*",H23)</f>
        <v>1*380627,01</v>
      </c>
      <c r="H24" s="71">
        <f>H23*F24</f>
        <v>380627.01</v>
      </c>
    </row>
    <row r="25" spans="1:8" ht="38.25" x14ac:dyDescent="0.25">
      <c r="A25" s="146">
        <v>9</v>
      </c>
      <c r="B25" s="87" t="s">
        <v>117</v>
      </c>
      <c r="C25" s="72" t="s">
        <v>108</v>
      </c>
      <c r="D25" s="87"/>
      <c r="E25" s="72"/>
      <c r="F25" s="72" t="s">
        <v>208</v>
      </c>
      <c r="G25" s="77">
        <f>1.073*1.051</f>
        <v>1.1277229999999998</v>
      </c>
      <c r="H25" s="71">
        <f>G25*H24</f>
        <v>429241.83359822992</v>
      </c>
    </row>
    <row r="26" spans="1:8" ht="15" customHeight="1" x14ac:dyDescent="0.25">
      <c r="A26" s="146">
        <v>11</v>
      </c>
      <c r="B26" s="182" t="s">
        <v>116</v>
      </c>
      <c r="C26" s="185"/>
      <c r="D26" s="185"/>
      <c r="E26" s="185"/>
      <c r="F26" s="186"/>
      <c r="G26" s="72"/>
      <c r="H26" s="74">
        <f>H25</f>
        <v>429241.83359822992</v>
      </c>
    </row>
    <row r="27" spans="1:8" x14ac:dyDescent="0.25">
      <c r="A27" s="146">
        <v>12</v>
      </c>
      <c r="B27" s="187" t="s">
        <v>115</v>
      </c>
      <c r="C27" s="188"/>
      <c r="D27" s="188"/>
      <c r="E27" s="188"/>
      <c r="F27" s="188"/>
      <c r="G27" s="188"/>
      <c r="H27" s="189"/>
    </row>
    <row r="28" spans="1:8" ht="32.25" customHeight="1" x14ac:dyDescent="0.25">
      <c r="A28" s="146">
        <v>13</v>
      </c>
      <c r="B28" s="78" t="s">
        <v>159</v>
      </c>
      <c r="C28" s="78"/>
      <c r="D28" s="90" t="s">
        <v>148</v>
      </c>
      <c r="E28" s="78">
        <f>E16</f>
        <v>0.105</v>
      </c>
      <c r="F28" s="86">
        <v>68.08</v>
      </c>
      <c r="G28" s="72" t="str">
        <f>CONCATENATE(F28,"*",E28)</f>
        <v>68,08*0,105</v>
      </c>
      <c r="H28" s="76">
        <f>F28*E28*1000</f>
        <v>7148.4</v>
      </c>
    </row>
    <row r="29" spans="1:8" ht="32.25" customHeight="1" x14ac:dyDescent="0.25">
      <c r="A29" s="146">
        <v>14</v>
      </c>
      <c r="B29" s="78" t="s">
        <v>160</v>
      </c>
      <c r="C29" s="78"/>
      <c r="D29" s="90" t="s">
        <v>148</v>
      </c>
      <c r="E29" s="78">
        <f>E17</f>
        <v>0.04</v>
      </c>
      <c r="F29" s="86">
        <v>62.43</v>
      </c>
      <c r="G29" s="72" t="str">
        <f t="shared" ref="G29:G30" si="6">CONCATENATE(F29,"*",E29)</f>
        <v>62,43*0,04</v>
      </c>
      <c r="H29" s="76">
        <f t="shared" ref="H29:H30" si="7">F29*E29*1000</f>
        <v>2497.1999999999998</v>
      </c>
    </row>
    <row r="30" spans="1:8" ht="32.25" customHeight="1" x14ac:dyDescent="0.25">
      <c r="A30" s="146">
        <v>15</v>
      </c>
      <c r="B30" s="78" t="s">
        <v>161</v>
      </c>
      <c r="C30" s="78"/>
      <c r="D30" s="90" t="s">
        <v>148</v>
      </c>
      <c r="E30" s="78">
        <f>E18</f>
        <v>0.04</v>
      </c>
      <c r="F30" s="86">
        <v>55.96</v>
      </c>
      <c r="G30" s="72" t="str">
        <f t="shared" si="6"/>
        <v>55,96*0,04</v>
      </c>
      <c r="H30" s="76">
        <f t="shared" si="7"/>
        <v>2238.4</v>
      </c>
    </row>
    <row r="31" spans="1:8" ht="32.25" customHeight="1" x14ac:dyDescent="0.25">
      <c r="A31" s="146">
        <v>16</v>
      </c>
      <c r="B31" s="78" t="s">
        <v>162</v>
      </c>
      <c r="C31" s="78"/>
      <c r="D31" s="90" t="s">
        <v>148</v>
      </c>
      <c r="E31" s="78">
        <f t="shared" ref="E31:E33" si="8">E19</f>
        <v>0.08</v>
      </c>
      <c r="F31" s="86">
        <v>59.88</v>
      </c>
      <c r="G31" s="72" t="str">
        <f t="shared" ref="G31:G33" si="9">CONCATENATE(F31,"*",E31)</f>
        <v>59,88*0,08</v>
      </c>
      <c r="H31" s="76">
        <f t="shared" ref="H31:H33" si="10">F31*E31*1000</f>
        <v>4790.3999999999996</v>
      </c>
    </row>
    <row r="32" spans="1:8" ht="32.25" hidden="1" customHeight="1" x14ac:dyDescent="0.25">
      <c r="A32" s="146">
        <v>17</v>
      </c>
      <c r="B32" s="78" t="s">
        <v>163</v>
      </c>
      <c r="C32" s="78"/>
      <c r="D32" s="90" t="s">
        <v>148</v>
      </c>
      <c r="E32" s="78">
        <f t="shared" si="8"/>
        <v>0</v>
      </c>
      <c r="F32" s="86">
        <v>68.510000000000005</v>
      </c>
      <c r="G32" s="72" t="str">
        <f t="shared" si="9"/>
        <v>68,51*0</v>
      </c>
      <c r="H32" s="76">
        <f t="shared" si="10"/>
        <v>0</v>
      </c>
    </row>
    <row r="33" spans="1:13" ht="32.25" hidden="1" customHeight="1" x14ac:dyDescent="0.25">
      <c r="A33" s="146">
        <v>18</v>
      </c>
      <c r="B33" s="78" t="s">
        <v>164</v>
      </c>
      <c r="C33" s="78"/>
      <c r="D33" s="90" t="s">
        <v>148</v>
      </c>
      <c r="E33" s="78">
        <f t="shared" si="8"/>
        <v>0</v>
      </c>
      <c r="F33" s="86">
        <v>61.54</v>
      </c>
      <c r="G33" s="72" t="str">
        <f t="shared" si="9"/>
        <v>61,54*0</v>
      </c>
      <c r="H33" s="76">
        <f t="shared" si="10"/>
        <v>0</v>
      </c>
    </row>
    <row r="34" spans="1:13" x14ac:dyDescent="0.25">
      <c r="A34" s="146">
        <v>19</v>
      </c>
      <c r="B34" s="182" t="s">
        <v>114</v>
      </c>
      <c r="C34" s="185"/>
      <c r="D34" s="185"/>
      <c r="E34" s="185"/>
      <c r="F34" s="185"/>
      <c r="G34" s="186"/>
      <c r="H34" s="85">
        <f>SUM(H28:H33)</f>
        <v>16674.399999999998</v>
      </c>
    </row>
    <row r="35" spans="1:13" ht="102" x14ac:dyDescent="0.25">
      <c r="A35" s="146">
        <v>20</v>
      </c>
      <c r="B35" s="72" t="s">
        <v>113</v>
      </c>
      <c r="C35" s="72" t="s">
        <v>112</v>
      </c>
      <c r="D35" s="72"/>
      <c r="E35" s="72"/>
      <c r="F35" s="84">
        <f>F23</f>
        <v>0.9</v>
      </c>
      <c r="G35" s="72" t="str">
        <f>CONCATENATE(F35,"*",H34)</f>
        <v>0,9*16674,4</v>
      </c>
      <c r="H35" s="80">
        <f>H34*F35</f>
        <v>15006.96</v>
      </c>
    </row>
    <row r="36" spans="1:13" ht="51" x14ac:dyDescent="0.25">
      <c r="A36" s="146">
        <v>21</v>
      </c>
      <c r="B36" s="83" t="s">
        <v>111</v>
      </c>
      <c r="C36" s="72" t="s">
        <v>110</v>
      </c>
      <c r="D36" s="82"/>
      <c r="E36" s="72"/>
      <c r="F36" s="81">
        <v>1</v>
      </c>
      <c r="G36" s="72" t="str">
        <f>CONCATENATE(F36,"*",H35)</f>
        <v>1*15006,96</v>
      </c>
      <c r="H36" s="80">
        <f>H35*F36</f>
        <v>15006.96</v>
      </c>
    </row>
    <row r="37" spans="1:13" ht="60" x14ac:dyDescent="0.25">
      <c r="A37" s="146">
        <v>22</v>
      </c>
      <c r="B37" s="79" t="s">
        <v>109</v>
      </c>
      <c r="C37" s="72" t="s">
        <v>108</v>
      </c>
      <c r="D37" s="78" t="s">
        <v>107</v>
      </c>
      <c r="E37" s="78"/>
      <c r="F37" s="72" t="str">
        <f>F25</f>
        <v>1,073*1,051</v>
      </c>
      <c r="G37" s="77">
        <f>G25</f>
        <v>1.1277229999999998</v>
      </c>
      <c r="H37" s="76">
        <f>H36*G37</f>
        <v>16923.693952079997</v>
      </c>
    </row>
    <row r="38" spans="1:13" x14ac:dyDescent="0.25">
      <c r="A38" s="146">
        <v>23</v>
      </c>
      <c r="B38" s="173" t="s">
        <v>106</v>
      </c>
      <c r="C38" s="174"/>
      <c r="D38" s="174"/>
      <c r="E38" s="174"/>
      <c r="F38" s="174"/>
      <c r="G38" s="175"/>
      <c r="H38" s="75">
        <f>H37</f>
        <v>16923.693952079997</v>
      </c>
    </row>
    <row r="39" spans="1:13" ht="26.25" customHeight="1" x14ac:dyDescent="0.25">
      <c r="A39" s="146">
        <v>24</v>
      </c>
      <c r="B39" s="173" t="s">
        <v>105</v>
      </c>
      <c r="C39" s="174"/>
      <c r="D39" s="174"/>
      <c r="E39" s="174"/>
      <c r="F39" s="174"/>
      <c r="G39" s="175"/>
      <c r="H39" s="75">
        <f>H38*15%</f>
        <v>2538.5540928119995</v>
      </c>
    </row>
    <row r="40" spans="1:13" x14ac:dyDescent="0.25">
      <c r="A40" s="146">
        <v>25</v>
      </c>
      <c r="B40" s="173" t="s">
        <v>104</v>
      </c>
      <c r="C40" s="174"/>
      <c r="D40" s="174"/>
      <c r="E40" s="174"/>
      <c r="F40" s="174"/>
      <c r="G40" s="175"/>
      <c r="H40" s="75">
        <f>H38+H39</f>
        <v>19462.248044891996</v>
      </c>
    </row>
    <row r="41" spans="1:13" x14ac:dyDescent="0.25">
      <c r="A41" s="146">
        <v>26</v>
      </c>
      <c r="B41" s="72"/>
      <c r="C41" s="72"/>
      <c r="D41" s="176" t="s">
        <v>103</v>
      </c>
      <c r="E41" s="176"/>
      <c r="F41" s="176"/>
      <c r="G41" s="72"/>
      <c r="H41" s="74">
        <f>H26+H39</f>
        <v>431780.38769104192</v>
      </c>
    </row>
    <row r="42" spans="1:13" x14ac:dyDescent="0.25">
      <c r="A42" s="146">
        <v>27</v>
      </c>
      <c r="B42" s="72"/>
      <c r="C42" s="72"/>
      <c r="D42" s="176" t="s">
        <v>102</v>
      </c>
      <c r="E42" s="176"/>
      <c r="F42" s="176"/>
      <c r="G42" s="72"/>
      <c r="H42" s="71">
        <f>H41*0.2</f>
        <v>86356.077538208396</v>
      </c>
    </row>
    <row r="43" spans="1:13" x14ac:dyDescent="0.25">
      <c r="A43" s="146">
        <v>28</v>
      </c>
      <c r="B43" s="72"/>
      <c r="C43" s="72"/>
      <c r="D43" s="176" t="s">
        <v>101</v>
      </c>
      <c r="E43" s="176"/>
      <c r="F43" s="176"/>
      <c r="G43" s="72"/>
      <c r="H43" s="74">
        <f>H42+H41</f>
        <v>518136.46522925032</v>
      </c>
    </row>
    <row r="44" spans="1:13" x14ac:dyDescent="0.25">
      <c r="A44" s="146">
        <v>29</v>
      </c>
      <c r="B44" s="72"/>
      <c r="C44" s="72"/>
      <c r="D44" s="177" t="s">
        <v>100</v>
      </c>
      <c r="E44" s="177"/>
      <c r="F44" s="177"/>
      <c r="G44" s="72"/>
      <c r="H44" s="71">
        <f>(H38+H39)*1.2</f>
        <v>23354.697653870393</v>
      </c>
    </row>
    <row r="45" spans="1:13" ht="21" customHeight="1" x14ac:dyDescent="0.2">
      <c r="B45" s="70"/>
      <c r="C45" s="69"/>
      <c r="D45" s="68"/>
      <c r="E45" s="68"/>
      <c r="F45" s="68"/>
      <c r="G45" s="172"/>
      <c r="H45" s="172"/>
    </row>
    <row r="46" spans="1:13" s="23" customFormat="1" ht="15" customHeight="1" x14ac:dyDescent="0.25">
      <c r="B46" s="31" t="s">
        <v>68</v>
      </c>
      <c r="C46" s="32"/>
      <c r="D46" s="26" t="s">
        <v>67</v>
      </c>
      <c r="E46" s="29"/>
      <c r="F46" s="29"/>
      <c r="G46" s="66"/>
      <c r="H46" s="66"/>
      <c r="I46" s="24"/>
      <c r="J46" s="24"/>
      <c r="K46" s="24"/>
      <c r="L46" s="24"/>
      <c r="M46" s="24"/>
    </row>
    <row r="47" spans="1:13" s="23" customFormat="1" ht="15" customHeight="1" x14ac:dyDescent="0.25">
      <c r="B47" s="31"/>
      <c r="C47" s="65" t="s">
        <v>66</v>
      </c>
      <c r="D47" s="30"/>
      <c r="E47" s="29"/>
      <c r="F47" s="29"/>
      <c r="G47" s="66"/>
      <c r="H47" s="66"/>
      <c r="I47" s="24"/>
      <c r="J47" s="24"/>
      <c r="K47" s="24"/>
      <c r="L47" s="24"/>
      <c r="M47" s="24"/>
    </row>
    <row r="48" spans="1:13" s="23" customFormat="1" ht="15" x14ac:dyDescent="0.25">
      <c r="B48" s="28" t="s">
        <v>65</v>
      </c>
      <c r="C48" s="67"/>
      <c r="D48" s="26" t="s">
        <v>64</v>
      </c>
      <c r="E48" s="25"/>
      <c r="F48" s="25"/>
      <c r="G48" s="66"/>
      <c r="H48" s="66"/>
      <c r="I48" s="24"/>
      <c r="J48" s="24"/>
      <c r="K48" s="24"/>
      <c r="L48" s="24"/>
      <c r="M48" s="24"/>
    </row>
    <row r="49" spans="3:3" ht="15" x14ac:dyDescent="0.25">
      <c r="C49" s="65" t="s">
        <v>63</v>
      </c>
    </row>
  </sheetData>
  <mergeCells count="24">
    <mergeCell ref="A12:H12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  <mergeCell ref="G45:H45"/>
    <mergeCell ref="B15:H15"/>
    <mergeCell ref="B26:F26"/>
    <mergeCell ref="B27:H27"/>
    <mergeCell ref="B34:G34"/>
    <mergeCell ref="B38:G38"/>
    <mergeCell ref="B39:G39"/>
    <mergeCell ref="B40:G40"/>
    <mergeCell ref="D41:F41"/>
    <mergeCell ref="D42:F42"/>
    <mergeCell ref="D43:F43"/>
    <mergeCell ref="D44:F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2"/>
  <sheetViews>
    <sheetView workbookViewId="0">
      <selection activeCell="B26" sqref="B26"/>
    </sheetView>
  </sheetViews>
  <sheetFormatPr defaultRowHeight="15.75" x14ac:dyDescent="0.25"/>
  <cols>
    <col min="1" max="1" width="4.5703125" style="96" customWidth="1"/>
    <col min="2" max="2" width="39.7109375" style="96" customWidth="1"/>
    <col min="3" max="3" width="19.42578125" style="96" customWidth="1"/>
    <col min="4" max="4" width="18" style="97" customWidth="1"/>
    <col min="5" max="5" width="16.42578125" style="96" customWidth="1"/>
    <col min="6" max="6" width="14.7109375" style="96" customWidth="1"/>
    <col min="7" max="7" width="15.140625" style="96" customWidth="1"/>
    <col min="8" max="8" width="14.7109375" style="96" customWidth="1"/>
    <col min="9" max="9" width="15.140625" style="96" customWidth="1"/>
    <col min="10" max="16384" width="9.140625" style="96"/>
  </cols>
  <sheetData>
    <row r="1" spans="1:16" s="108" customFormat="1" ht="15" x14ac:dyDescent="0.25">
      <c r="A1" s="194" t="s">
        <v>187</v>
      </c>
      <c r="B1" s="195"/>
      <c r="C1" s="195"/>
      <c r="D1" s="195"/>
      <c r="E1" s="195"/>
      <c r="F1" s="195"/>
      <c r="G1" s="195"/>
      <c r="H1" s="132"/>
    </row>
    <row r="2" spans="1:16" s="108" customFormat="1" ht="17.25" customHeight="1" x14ac:dyDescent="0.25">
      <c r="A2" s="194" t="s">
        <v>127</v>
      </c>
      <c r="B2" s="195"/>
      <c r="C2" s="195"/>
      <c r="D2" s="195"/>
      <c r="E2" s="195"/>
      <c r="F2" s="195"/>
      <c r="G2" s="195"/>
      <c r="H2" s="131"/>
    </row>
    <row r="3" spans="1:16" s="128" customFormat="1" ht="29.25" customHeight="1" x14ac:dyDescent="0.25">
      <c r="A3" s="166" t="s">
        <v>28</v>
      </c>
      <c r="B3" s="166"/>
      <c r="C3" s="166"/>
      <c r="D3" s="166"/>
      <c r="E3" s="166"/>
      <c r="F3" s="166"/>
      <c r="G3" s="166"/>
      <c r="H3" s="63"/>
      <c r="I3" s="63"/>
      <c r="J3" s="63"/>
      <c r="K3" s="130"/>
      <c r="L3" s="130"/>
      <c r="M3" s="129"/>
      <c r="N3" s="129"/>
      <c r="O3" s="129"/>
      <c r="P3" s="129"/>
    </row>
    <row r="4" spans="1:16" s="128" customFormat="1" ht="37.5" hidden="1" customHeight="1" x14ac:dyDescent="0.25">
      <c r="A4" s="166" t="s">
        <v>31</v>
      </c>
      <c r="B4" s="166"/>
      <c r="C4" s="166"/>
      <c r="D4" s="166"/>
      <c r="E4" s="166"/>
      <c r="F4" s="166"/>
      <c r="G4" s="166"/>
      <c r="H4" s="63"/>
      <c r="I4" s="63"/>
      <c r="J4" s="63"/>
      <c r="K4" s="130"/>
      <c r="L4" s="130"/>
      <c r="M4" s="129"/>
      <c r="N4" s="129"/>
      <c r="O4" s="129"/>
      <c r="P4" s="129"/>
    </row>
    <row r="5" spans="1:16" s="128" customFormat="1" ht="41.25" hidden="1" customHeight="1" x14ac:dyDescent="0.25">
      <c r="A5" s="166" t="s">
        <v>60</v>
      </c>
      <c r="B5" s="166"/>
      <c r="C5" s="166"/>
      <c r="D5" s="166"/>
      <c r="E5" s="166"/>
      <c r="F5" s="166"/>
      <c r="G5" s="166"/>
      <c r="H5" s="63"/>
      <c r="I5" s="63"/>
      <c r="J5" s="63"/>
      <c r="K5" s="130"/>
      <c r="L5" s="130"/>
      <c r="M5" s="129"/>
      <c r="N5" s="129"/>
      <c r="O5" s="129"/>
      <c r="P5" s="129"/>
    </row>
    <row r="6" spans="1:16" s="128" customFormat="1" ht="18" customHeigh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29"/>
      <c r="N6" s="129"/>
      <c r="O6" s="129"/>
      <c r="P6" s="129"/>
    </row>
    <row r="7" spans="1:16" s="108" customFormat="1" ht="15.75" customHeight="1" x14ac:dyDescent="0.25">
      <c r="A7" s="196" t="s">
        <v>188</v>
      </c>
      <c r="B7" s="196"/>
      <c r="C7" s="196"/>
      <c r="D7" s="196"/>
      <c r="E7" s="196"/>
      <c r="F7" s="196"/>
      <c r="G7" s="196"/>
      <c r="H7" s="127"/>
      <c r="I7" s="127"/>
      <c r="J7" s="127"/>
      <c r="K7" s="127"/>
    </row>
    <row r="8" spans="1:16" s="125" customFormat="1" ht="98.25" customHeight="1" x14ac:dyDescent="0.25">
      <c r="A8" s="126" t="s">
        <v>186</v>
      </c>
      <c r="B8" s="126" t="s">
        <v>185</v>
      </c>
      <c r="C8" s="126" t="s">
        <v>184</v>
      </c>
      <c r="D8" s="126" t="s">
        <v>183</v>
      </c>
      <c r="E8" s="126" t="s">
        <v>182</v>
      </c>
      <c r="F8" s="126" t="s">
        <v>181</v>
      </c>
      <c r="G8" s="126" t="s">
        <v>180</v>
      </c>
    </row>
    <row r="9" spans="1:16" s="124" customFormat="1" ht="15" x14ac:dyDescent="0.25">
      <c r="A9" s="116" t="s">
        <v>81</v>
      </c>
      <c r="B9" s="116" t="s">
        <v>179</v>
      </c>
      <c r="C9" s="116" t="s">
        <v>178</v>
      </c>
      <c r="D9" s="116" t="s">
        <v>177</v>
      </c>
      <c r="E9" s="116" t="s">
        <v>176</v>
      </c>
      <c r="F9" s="116" t="s">
        <v>175</v>
      </c>
      <c r="G9" s="116" t="s">
        <v>174</v>
      </c>
    </row>
    <row r="10" spans="1:16" s="121" customFormat="1" ht="15" x14ac:dyDescent="0.25">
      <c r="A10" s="116">
        <v>1</v>
      </c>
      <c r="B10" s="123" t="s">
        <v>213</v>
      </c>
      <c r="C10" s="122" t="s">
        <v>173</v>
      </c>
      <c r="D10" s="113">
        <f>'№1 Дем. ТП'!J25</f>
        <v>63975.725789999997</v>
      </c>
      <c r="E10" s="113">
        <f>'№1 Дем. ТП'!J27</f>
        <v>394893.86073159991</v>
      </c>
      <c r="F10" s="113">
        <f>E10*0.2</f>
        <v>78978.772146319985</v>
      </c>
      <c r="G10" s="113">
        <f>'№1 Дем. ТП'!J29</f>
        <v>473872.63287791988</v>
      </c>
    </row>
    <row r="11" spans="1:16" s="121" customFormat="1" ht="15" x14ac:dyDescent="0.25">
      <c r="A11" s="116">
        <v>3</v>
      </c>
      <c r="B11" s="123" t="s">
        <v>205</v>
      </c>
      <c r="C11" s="122" t="s">
        <v>193</v>
      </c>
      <c r="D11" s="113">
        <f>'№3 НЦС КТП 250'!H40</f>
        <v>111055.59659999999</v>
      </c>
      <c r="E11" s="113">
        <f>'№3 НЦС КТП 250'!H41</f>
        <v>1601173.4022000001</v>
      </c>
      <c r="F11" s="113">
        <f t="shared" ref="F11" si="0">E11*0.2</f>
        <v>320234.68044000003</v>
      </c>
      <c r="G11" s="113">
        <f>'№3 НЦС КТП 250'!H43</f>
        <v>1921408.0826400002</v>
      </c>
    </row>
    <row r="12" spans="1:16" s="121" customFormat="1" ht="15" x14ac:dyDescent="0.25">
      <c r="A12" s="116">
        <v>5</v>
      </c>
      <c r="B12" s="123" t="s">
        <v>192</v>
      </c>
      <c r="C12" s="122" t="s">
        <v>204</v>
      </c>
      <c r="D12" s="113">
        <f>'№3 Перезаводка КЛ 6-0,4 кВ'!H40</f>
        <v>19462.248044891996</v>
      </c>
      <c r="E12" s="113">
        <f>'№3 Перезаводка КЛ 6-0,4 кВ'!H41</f>
        <v>431780.38769104192</v>
      </c>
      <c r="F12" s="113">
        <f>'№3 Перезаводка КЛ 6-0,4 кВ'!H42</f>
        <v>86356.077538208396</v>
      </c>
      <c r="G12" s="113">
        <f>'№3 Перезаводка КЛ 6-0,4 кВ'!H43</f>
        <v>518136.46522925032</v>
      </c>
    </row>
    <row r="13" spans="1:16" s="111" customFormat="1" ht="15" x14ac:dyDescent="0.25">
      <c r="A13" s="116">
        <v>6</v>
      </c>
      <c r="B13" s="120" t="s">
        <v>172</v>
      </c>
      <c r="C13" s="120"/>
      <c r="D13" s="112">
        <f>SUM(D10:D12)</f>
        <v>194493.57043489197</v>
      </c>
      <c r="E13" s="119">
        <f>SUM(E10:E12)</f>
        <v>2427847.6506226417</v>
      </c>
      <c r="F13" s="113"/>
      <c r="G13" s="113"/>
    </row>
    <row r="14" spans="1:16" s="108" customFormat="1" ht="15" x14ac:dyDescent="0.25">
      <c r="A14" s="116">
        <v>7</v>
      </c>
      <c r="B14" s="118" t="s">
        <v>71</v>
      </c>
      <c r="C14" s="118"/>
      <c r="D14" s="113">
        <f>D13*0.2</f>
        <v>38898.714086978398</v>
      </c>
      <c r="E14" s="117"/>
      <c r="F14" s="112">
        <f>SUM(F10:F13)</f>
        <v>485569.53012452839</v>
      </c>
      <c r="G14" s="113"/>
    </row>
    <row r="15" spans="1:16" s="111" customFormat="1" ht="15" x14ac:dyDescent="0.25">
      <c r="A15" s="116">
        <v>8</v>
      </c>
      <c r="B15" s="115" t="s">
        <v>171</v>
      </c>
      <c r="C15" s="115"/>
      <c r="D15" s="112">
        <f>D13+D14</f>
        <v>233392.28452187037</v>
      </c>
      <c r="E15" s="114"/>
      <c r="F15" s="113"/>
      <c r="G15" s="112">
        <f>SUM(G10:G14)</f>
        <v>2913417.1807471705</v>
      </c>
    </row>
    <row r="16" spans="1:16" s="108" customFormat="1" ht="15" x14ac:dyDescent="0.25">
      <c r="D16" s="110"/>
      <c r="E16" s="109"/>
      <c r="G16" s="109"/>
    </row>
    <row r="17" spans="1:9" s="108" customFormat="1" ht="15" x14ac:dyDescent="0.25">
      <c r="D17" s="110"/>
      <c r="E17" s="109"/>
    </row>
    <row r="18" spans="1:9" s="98" customFormat="1" ht="18" customHeight="1" x14ac:dyDescent="0.25">
      <c r="A18" s="105" t="s">
        <v>168</v>
      </c>
      <c r="B18" s="104" t="s">
        <v>170</v>
      </c>
      <c r="C18" s="103" t="s">
        <v>169</v>
      </c>
      <c r="D18" s="103"/>
      <c r="E18" s="103" t="s">
        <v>64</v>
      </c>
      <c r="F18" s="102"/>
      <c r="G18" s="102"/>
      <c r="H18" s="99"/>
      <c r="I18" s="107"/>
    </row>
    <row r="19" spans="1:9" s="98" customFormat="1" ht="15" x14ac:dyDescent="0.25">
      <c r="B19" s="104"/>
      <c r="C19" s="101" t="s">
        <v>165</v>
      </c>
      <c r="D19" s="101"/>
      <c r="E19" s="101"/>
      <c r="F19" s="100"/>
      <c r="G19" s="100"/>
      <c r="H19" s="99"/>
    </row>
    <row r="20" spans="1:9" s="98" customFormat="1" ht="15" x14ac:dyDescent="0.25">
      <c r="B20" s="104"/>
      <c r="D20" s="106"/>
      <c r="F20" s="102"/>
      <c r="G20" s="102"/>
      <c r="H20" s="99"/>
    </row>
    <row r="21" spans="1:9" s="98" customFormat="1" ht="15" x14ac:dyDescent="0.25">
      <c r="A21" s="105" t="s">
        <v>168</v>
      </c>
      <c r="B21" s="104" t="s">
        <v>167</v>
      </c>
      <c r="C21" s="103" t="s">
        <v>166</v>
      </c>
      <c r="D21" s="103"/>
      <c r="E21" s="103" t="s">
        <v>64</v>
      </c>
      <c r="F21" s="102"/>
      <c r="G21" s="102"/>
      <c r="H21" s="99"/>
    </row>
    <row r="22" spans="1:9" s="98" customFormat="1" ht="15" x14ac:dyDescent="0.25">
      <c r="C22" s="101" t="s">
        <v>165</v>
      </c>
      <c r="D22" s="101"/>
      <c r="E22" s="101"/>
      <c r="F22" s="100"/>
      <c r="G22" s="100"/>
      <c r="H22" s="99"/>
    </row>
  </sheetData>
  <mergeCells count="6">
    <mergeCell ref="A1:G1"/>
    <mergeCell ref="A2:G2"/>
    <mergeCell ref="A3:G3"/>
    <mergeCell ref="A4:G4"/>
    <mergeCell ref="A7:G7"/>
    <mergeCell ref="A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opLeftCell="A31" workbookViewId="0">
      <selection activeCell="H52" sqref="H52"/>
    </sheetView>
  </sheetViews>
  <sheetFormatPr defaultRowHeight="12.75" x14ac:dyDescent="0.25"/>
  <cols>
    <col min="1" max="1" width="3.28515625" style="19" bestFit="1" customWidth="1"/>
    <col min="2" max="2" width="24.7109375" style="21" customWidth="1"/>
    <col min="3" max="3" width="19.140625" style="21" customWidth="1"/>
    <col min="4" max="4" width="8.85546875" style="21" customWidth="1"/>
    <col min="5" max="5" width="6.5703125" style="21" bestFit="1" customWidth="1"/>
    <col min="6" max="6" width="12" style="21" customWidth="1"/>
    <col min="7" max="7" width="14.28515625" style="21" customWidth="1"/>
    <col min="8" max="8" width="12.7109375" style="64" customWidth="1"/>
    <col min="9" max="9" width="9.140625" style="19"/>
    <col min="10" max="10" width="16.7109375" style="19" customWidth="1"/>
    <col min="11" max="11" width="9.140625" style="19"/>
    <col min="12" max="12" width="16.42578125" style="19" customWidth="1"/>
    <col min="13" max="13" width="15.85546875" style="19" customWidth="1"/>
    <col min="14" max="14" width="9.140625" style="19"/>
    <col min="15" max="15" width="16.85546875" style="19" customWidth="1"/>
    <col min="16" max="16384" width="9.140625" style="19"/>
  </cols>
  <sheetData>
    <row r="1" spans="1:8" s="93" customFormat="1" ht="15.75" x14ac:dyDescent="0.25">
      <c r="A1" s="191"/>
      <c r="B1" s="191"/>
      <c r="C1" s="191"/>
      <c r="D1" s="191"/>
      <c r="E1" s="191"/>
      <c r="F1" s="191"/>
      <c r="G1" s="191"/>
      <c r="H1" s="191"/>
    </row>
    <row r="2" spans="1:8" s="93" customFormat="1" ht="15.75" x14ac:dyDescent="0.25">
      <c r="A2" s="192" t="s">
        <v>190</v>
      </c>
      <c r="B2" s="193"/>
      <c r="C2" s="193"/>
      <c r="D2" s="193"/>
      <c r="E2" s="193"/>
      <c r="F2" s="193"/>
      <c r="G2" s="193"/>
      <c r="H2" s="193"/>
    </row>
    <row r="3" spans="1:8" s="93" customFormat="1" ht="15.75" x14ac:dyDescent="0.25">
      <c r="A3" s="192" t="s">
        <v>127</v>
      </c>
      <c r="B3" s="193"/>
      <c r="C3" s="193"/>
      <c r="D3" s="193"/>
      <c r="E3" s="193"/>
      <c r="F3" s="193"/>
      <c r="G3" s="193"/>
      <c r="H3" s="193"/>
    </row>
    <row r="4" spans="1:8" s="94" customFormat="1" ht="31.5" customHeight="1" x14ac:dyDescent="0.25">
      <c r="A4" s="190" t="s">
        <v>28</v>
      </c>
      <c r="B4" s="190"/>
      <c r="C4" s="190"/>
      <c r="D4" s="190"/>
      <c r="E4" s="190"/>
      <c r="F4" s="190"/>
      <c r="G4" s="190"/>
      <c r="H4" s="190"/>
    </row>
    <row r="5" spans="1:8" s="94" customFormat="1" ht="31.5" customHeight="1" x14ac:dyDescent="0.25">
      <c r="A5" s="190" t="s">
        <v>31</v>
      </c>
      <c r="B5" s="190"/>
      <c r="C5" s="190"/>
      <c r="D5" s="190"/>
      <c r="E5" s="190"/>
      <c r="F5" s="190"/>
      <c r="G5" s="190"/>
      <c r="H5" s="190"/>
    </row>
    <row r="6" spans="1:8" s="94" customFormat="1" ht="31.5" customHeight="1" x14ac:dyDescent="0.25">
      <c r="A6" s="190" t="s">
        <v>60</v>
      </c>
      <c r="B6" s="190"/>
      <c r="C6" s="190"/>
      <c r="D6" s="190"/>
      <c r="E6" s="190"/>
      <c r="F6" s="190"/>
      <c r="G6" s="190"/>
      <c r="H6" s="190"/>
    </row>
    <row r="7" spans="1:8" s="93" customFormat="1" ht="15.75" x14ac:dyDescent="0.25">
      <c r="A7" s="178" t="s">
        <v>126</v>
      </c>
      <c r="B7" s="179"/>
      <c r="C7" s="179"/>
      <c r="D7" s="179"/>
      <c r="E7" s="179"/>
      <c r="F7" s="179"/>
      <c r="G7" s="179"/>
      <c r="H7" s="179"/>
    </row>
    <row r="8" spans="1:8" s="93" customFormat="1" ht="15.75" x14ac:dyDescent="0.25">
      <c r="A8" s="180" t="s">
        <v>128</v>
      </c>
      <c r="B8" s="179"/>
      <c r="C8" s="179"/>
      <c r="D8" s="179"/>
      <c r="E8" s="179"/>
      <c r="F8" s="179"/>
      <c r="G8" s="179"/>
      <c r="H8" s="179"/>
    </row>
    <row r="9" spans="1:8" s="93" customFormat="1" ht="15.75" x14ac:dyDescent="0.25">
      <c r="A9" s="180" t="s">
        <v>129</v>
      </c>
      <c r="B9" s="179"/>
      <c r="C9" s="179"/>
      <c r="D9" s="179"/>
      <c r="E9" s="179"/>
      <c r="F9" s="179"/>
      <c r="G9" s="179"/>
      <c r="H9" s="179"/>
    </row>
    <row r="10" spans="1:8" s="93" customFormat="1" ht="15.75" x14ac:dyDescent="0.25">
      <c r="A10" s="180" t="s">
        <v>130</v>
      </c>
      <c r="B10" s="179"/>
      <c r="C10" s="179"/>
      <c r="D10" s="179"/>
      <c r="E10" s="179"/>
      <c r="F10" s="179"/>
      <c r="G10" s="179"/>
      <c r="H10" s="179"/>
    </row>
    <row r="11" spans="1:8" s="93" customFormat="1" ht="15.75" x14ac:dyDescent="0.25">
      <c r="A11" s="180"/>
      <c r="B11" s="179"/>
      <c r="C11" s="179"/>
      <c r="D11" s="179"/>
      <c r="E11" s="179"/>
      <c r="F11" s="179"/>
      <c r="G11" s="179"/>
      <c r="H11" s="179"/>
    </row>
    <row r="12" spans="1:8" s="93" customFormat="1" ht="33.75" customHeight="1" x14ac:dyDescent="0.25">
      <c r="A12" s="181" t="s">
        <v>137</v>
      </c>
      <c r="B12" s="181"/>
      <c r="C12" s="181"/>
      <c r="D12" s="181"/>
      <c r="E12" s="181"/>
      <c r="F12" s="181"/>
      <c r="G12" s="181"/>
      <c r="H12" s="181"/>
    </row>
    <row r="13" spans="1:8" ht="38.25" x14ac:dyDescent="0.25">
      <c r="A13" s="73" t="s">
        <v>125</v>
      </c>
      <c r="B13" s="72" t="s">
        <v>124</v>
      </c>
      <c r="C13" s="72" t="s">
        <v>123</v>
      </c>
      <c r="D13" s="72" t="s">
        <v>122</v>
      </c>
      <c r="E13" s="72" t="s">
        <v>89</v>
      </c>
      <c r="F13" s="84" t="s">
        <v>121</v>
      </c>
      <c r="G13" s="72" t="s">
        <v>120</v>
      </c>
      <c r="H13" s="92" t="s">
        <v>119</v>
      </c>
    </row>
    <row r="14" spans="1:8" x14ac:dyDescent="0.25">
      <c r="A14" s="73">
        <v>1</v>
      </c>
      <c r="B14" s="72">
        <v>2</v>
      </c>
      <c r="C14" s="72">
        <v>3</v>
      </c>
      <c r="D14" s="72">
        <v>4</v>
      </c>
      <c r="E14" s="72">
        <v>5</v>
      </c>
      <c r="F14" s="72">
        <v>6</v>
      </c>
      <c r="G14" s="72">
        <v>7</v>
      </c>
      <c r="H14" s="72">
        <v>8</v>
      </c>
    </row>
    <row r="15" spans="1:8" ht="15" x14ac:dyDescent="0.25">
      <c r="A15" s="73">
        <v>1</v>
      </c>
      <c r="B15" s="182" t="s">
        <v>196</v>
      </c>
      <c r="C15" s="183"/>
      <c r="D15" s="183"/>
      <c r="E15" s="183"/>
      <c r="F15" s="183"/>
      <c r="G15" s="183"/>
      <c r="H15" s="184"/>
    </row>
    <row r="16" spans="1:8" ht="76.5" x14ac:dyDescent="0.25">
      <c r="A16" s="73">
        <v>2</v>
      </c>
      <c r="B16" s="87" t="s">
        <v>131</v>
      </c>
      <c r="C16" s="87" t="s">
        <v>133</v>
      </c>
      <c r="D16" s="90" t="s">
        <v>80</v>
      </c>
      <c r="E16" s="87">
        <v>1</v>
      </c>
      <c r="F16" s="91">
        <v>855.5</v>
      </c>
      <c r="G16" s="72" t="str">
        <f>CONCATENATE(F16,"*",E16)</f>
        <v>855,5*1</v>
      </c>
      <c r="H16" s="71">
        <f>ROUND(F16*E16*1000,2)</f>
        <v>855500</v>
      </c>
    </row>
    <row r="17" spans="1:13" ht="51" x14ac:dyDescent="0.25">
      <c r="A17" s="73"/>
      <c r="B17" s="87" t="s">
        <v>195</v>
      </c>
      <c r="C17" s="87" t="s">
        <v>194</v>
      </c>
      <c r="D17" s="90"/>
      <c r="E17" s="87">
        <v>1</v>
      </c>
      <c r="F17" s="91">
        <v>-545.24</v>
      </c>
      <c r="G17" s="72" t="str">
        <f>CONCATENATE(F17,"*",E17)</f>
        <v>-545,24*1</v>
      </c>
      <c r="H17" s="71">
        <f>ROUND(F17*E17*1000,2)</f>
        <v>-545240</v>
      </c>
    </row>
    <row r="18" spans="1:13" ht="76.5" x14ac:dyDescent="0.25">
      <c r="A18" s="73">
        <v>3</v>
      </c>
      <c r="B18" s="87" t="s">
        <v>134</v>
      </c>
      <c r="C18" s="87" t="s">
        <v>132</v>
      </c>
      <c r="D18" s="90" t="s">
        <v>80</v>
      </c>
      <c r="E18" s="87">
        <v>1</v>
      </c>
      <c r="F18" s="91">
        <v>1117.5999999999999</v>
      </c>
      <c r="G18" s="72" t="str">
        <f t="shared" ref="G18:G20" si="0">CONCATENATE(F18,"*",E18)</f>
        <v>1117,6*1</v>
      </c>
      <c r="H18" s="71">
        <f t="shared" ref="H18:H20" si="1">ROUND(F18*E18*1000,2)</f>
        <v>1117600</v>
      </c>
    </row>
    <row r="19" spans="1:13" ht="51" x14ac:dyDescent="0.25">
      <c r="A19" s="73"/>
      <c r="B19" s="87" t="s">
        <v>195</v>
      </c>
      <c r="C19" s="87" t="s">
        <v>194</v>
      </c>
      <c r="D19" s="90"/>
      <c r="E19" s="87">
        <v>1</v>
      </c>
      <c r="F19" s="91">
        <v>-747.87</v>
      </c>
      <c r="G19" s="72" t="str">
        <f>CONCATENATE(F19,"*",E19)</f>
        <v>-747,87*1</v>
      </c>
      <c r="H19" s="71">
        <f>ROUND(F19*E19*1000,2)</f>
        <v>-747870</v>
      </c>
    </row>
    <row r="20" spans="1:13" ht="76.5" x14ac:dyDescent="0.25">
      <c r="A20" s="73">
        <v>4</v>
      </c>
      <c r="B20" s="87" t="s">
        <v>140</v>
      </c>
      <c r="C20" s="87" t="s">
        <v>135</v>
      </c>
      <c r="D20" s="90" t="s">
        <v>80</v>
      </c>
      <c r="E20" s="87">
        <v>1</v>
      </c>
      <c r="F20" s="91">
        <v>1784.25</v>
      </c>
      <c r="G20" s="72" t="str">
        <f t="shared" si="0"/>
        <v>1784,25*1</v>
      </c>
      <c r="H20" s="71">
        <f t="shared" si="1"/>
        <v>1784250</v>
      </c>
    </row>
    <row r="21" spans="1:13" ht="51" x14ac:dyDescent="0.25">
      <c r="A21" s="73"/>
      <c r="B21" s="87" t="s">
        <v>195</v>
      </c>
      <c r="C21" s="87" t="s">
        <v>194</v>
      </c>
      <c r="D21" s="90"/>
      <c r="E21" s="87">
        <v>1</v>
      </c>
      <c r="F21" s="91">
        <v>-1185.3</v>
      </c>
      <c r="G21" s="72" t="str">
        <f>CONCATENATE(F21,"*",E21)</f>
        <v>-1185,3*1</v>
      </c>
      <c r="H21" s="71">
        <f>ROUND(F21*E21*1000,2)</f>
        <v>-1185300</v>
      </c>
    </row>
    <row r="22" spans="1:13" x14ac:dyDescent="0.25">
      <c r="A22" s="73">
        <v>4</v>
      </c>
      <c r="B22" s="89" t="s">
        <v>118</v>
      </c>
      <c r="C22" s="88"/>
      <c r="D22" s="88"/>
      <c r="E22" s="88"/>
      <c r="F22" s="88"/>
      <c r="G22" s="81">
        <f>ROUND(H16-H18+H20,2)</f>
        <v>1522150</v>
      </c>
      <c r="H22" s="71">
        <f>SUM(H16:H21)</f>
        <v>1278940</v>
      </c>
      <c r="I22" s="20"/>
    </row>
    <row r="23" spans="1:13" ht="102" x14ac:dyDescent="0.25">
      <c r="A23" s="73">
        <v>5</v>
      </c>
      <c r="B23" s="72" t="s">
        <v>113</v>
      </c>
      <c r="C23" s="72" t="s">
        <v>112</v>
      </c>
      <c r="D23" s="72"/>
      <c r="E23" s="72"/>
      <c r="F23" s="84">
        <v>0.91</v>
      </c>
      <c r="G23" s="72" t="str">
        <f>CONCATENATE(F23,"*",H22)</f>
        <v>0,91*1278940</v>
      </c>
      <c r="H23" s="71">
        <f>H22*F23</f>
        <v>1163835.4000000001</v>
      </c>
      <c r="J23" s="20"/>
    </row>
    <row r="24" spans="1:13" ht="51" x14ac:dyDescent="0.25">
      <c r="A24" s="73">
        <v>6</v>
      </c>
      <c r="B24" s="83" t="s">
        <v>111</v>
      </c>
      <c r="C24" s="72" t="s">
        <v>110</v>
      </c>
      <c r="D24" s="82"/>
      <c r="E24" s="72"/>
      <c r="F24" s="81">
        <v>1</v>
      </c>
      <c r="G24" s="72" t="str">
        <f>CONCATENATE(F24,"*",H23)</f>
        <v>1*1163835,4</v>
      </c>
      <c r="H24" s="71">
        <f>H23*F24</f>
        <v>1163835.4000000001</v>
      </c>
    </row>
    <row r="25" spans="1:13" ht="38.25" x14ac:dyDescent="0.25">
      <c r="A25" s="73">
        <v>7</v>
      </c>
      <c r="B25" s="87" t="s">
        <v>117</v>
      </c>
      <c r="C25" s="72" t="s">
        <v>108</v>
      </c>
      <c r="D25" s="87"/>
      <c r="E25" s="72"/>
      <c r="F25" s="72" t="s">
        <v>203</v>
      </c>
      <c r="G25" s="77">
        <f>1.071*1.051</f>
        <v>1.125621</v>
      </c>
      <c r="H25" s="71">
        <f>G25*H24</f>
        <v>1310037.5667834003</v>
      </c>
    </row>
    <row r="26" spans="1:13" ht="15" x14ac:dyDescent="0.25">
      <c r="A26" s="73"/>
      <c r="B26" s="182" t="s">
        <v>197</v>
      </c>
      <c r="C26" s="183"/>
      <c r="D26" s="183"/>
      <c r="E26" s="183"/>
      <c r="F26" s="183"/>
      <c r="G26" s="183"/>
      <c r="H26" s="184"/>
    </row>
    <row r="27" spans="1:13" ht="63.75" x14ac:dyDescent="0.25">
      <c r="A27" s="73"/>
      <c r="B27" s="87" t="s">
        <v>201</v>
      </c>
      <c r="C27" s="87" t="s">
        <v>198</v>
      </c>
      <c r="D27" s="90"/>
      <c r="E27" s="87">
        <v>1</v>
      </c>
      <c r="F27" s="91">
        <f>ROUND(1400000/1.2,2)/1000</f>
        <v>1166.6666699999998</v>
      </c>
      <c r="G27" s="72" t="str">
        <f>CONCATENATE(F27,"*",E27)</f>
        <v>1166,66667*1</v>
      </c>
      <c r="H27" s="71">
        <f>ROUND(F27*E27*1000,2)</f>
        <v>1166666.67</v>
      </c>
    </row>
    <row r="28" spans="1:13" ht="63.75" x14ac:dyDescent="0.25">
      <c r="A28" s="73"/>
      <c r="B28" s="87" t="s">
        <v>199</v>
      </c>
      <c r="C28" s="87" t="s">
        <v>200</v>
      </c>
      <c r="D28" s="90"/>
      <c r="E28" s="87">
        <v>1</v>
      </c>
      <c r="F28" s="91">
        <f>ROUND(2146000/1.2,2)/1000</f>
        <v>1788.3333300000002</v>
      </c>
      <c r="G28" s="72" t="str">
        <f t="shared" ref="G28:G29" si="2">CONCATENATE(F28,"*",E28)</f>
        <v>1788,33333*1</v>
      </c>
      <c r="H28" s="71">
        <f t="shared" ref="H28:H29" si="3">ROUND(F28*E28*1000,2)</f>
        <v>1788333.33</v>
      </c>
    </row>
    <row r="29" spans="1:13" ht="51" x14ac:dyDescent="0.25">
      <c r="A29" s="73"/>
      <c r="B29" s="87" t="s">
        <v>201</v>
      </c>
      <c r="C29" s="87" t="s">
        <v>194</v>
      </c>
      <c r="D29" s="90"/>
      <c r="E29" s="87">
        <v>1</v>
      </c>
      <c r="F29" s="91">
        <f>ROUND(2350000/1.2,2)/1000</f>
        <v>1958.3333300000002</v>
      </c>
      <c r="G29" s="72" t="str">
        <f t="shared" si="2"/>
        <v>1958,33333*1</v>
      </c>
      <c r="H29" s="71">
        <f t="shared" si="3"/>
        <v>1958333.33</v>
      </c>
    </row>
    <row r="30" spans="1:13" ht="25.5" x14ac:dyDescent="0.25">
      <c r="A30" s="73"/>
      <c r="B30" s="138" t="s">
        <v>202</v>
      </c>
      <c r="C30" s="139"/>
      <c r="D30" s="140"/>
      <c r="E30" s="139"/>
      <c r="F30" s="141"/>
      <c r="G30" s="72"/>
      <c r="H30" s="71">
        <f>SUM(H27:H29)</f>
        <v>4913333.33</v>
      </c>
    </row>
    <row r="31" spans="1:13" ht="15" customHeight="1" x14ac:dyDescent="0.25">
      <c r="A31" s="73">
        <v>8</v>
      </c>
      <c r="B31" s="182" t="s">
        <v>116</v>
      </c>
      <c r="C31" s="185"/>
      <c r="D31" s="185"/>
      <c r="E31" s="185"/>
      <c r="F31" s="186"/>
      <c r="G31" s="72"/>
      <c r="H31" s="74">
        <f>H30+H25</f>
        <v>6223370.8967834003</v>
      </c>
      <c r="J31" s="20"/>
      <c r="M31" s="20"/>
    </row>
    <row r="32" spans="1:13" x14ac:dyDescent="0.25">
      <c r="A32" s="73">
        <v>9</v>
      </c>
      <c r="B32" s="187" t="s">
        <v>115</v>
      </c>
      <c r="C32" s="188"/>
      <c r="D32" s="188"/>
      <c r="E32" s="188"/>
      <c r="F32" s="188"/>
      <c r="G32" s="188"/>
      <c r="H32" s="189"/>
    </row>
    <row r="33" spans="1:10" ht="32.25" customHeight="1" x14ac:dyDescent="0.25">
      <c r="A33" s="73">
        <v>10</v>
      </c>
      <c r="B33" s="78" t="s">
        <v>138</v>
      </c>
      <c r="C33" s="78"/>
      <c r="D33" s="82" t="s">
        <v>80</v>
      </c>
      <c r="E33" s="78">
        <f>E16</f>
        <v>1</v>
      </c>
      <c r="F33" s="86">
        <v>89.63</v>
      </c>
      <c r="G33" s="72" t="str">
        <f>CONCATENATE(F33,"*",E33)</f>
        <v>89,63*1</v>
      </c>
      <c r="H33" s="76">
        <f>F33*E33*1000</f>
        <v>89630</v>
      </c>
    </row>
    <row r="34" spans="1:10" ht="32.25" customHeight="1" x14ac:dyDescent="0.25">
      <c r="A34" s="73">
        <v>11</v>
      </c>
      <c r="B34" s="78" t="s">
        <v>139</v>
      </c>
      <c r="C34" s="78"/>
      <c r="D34" s="82" t="s">
        <v>80</v>
      </c>
      <c r="E34" s="78">
        <f>E18</f>
        <v>1</v>
      </c>
      <c r="F34" s="86">
        <v>90.62</v>
      </c>
      <c r="G34" s="72" t="str">
        <f t="shared" ref="G34:G35" si="4">CONCATENATE(F34,"*",E34)</f>
        <v>90,62*1</v>
      </c>
      <c r="H34" s="76">
        <f t="shared" ref="H34:H35" si="5">F34*E34*1000</f>
        <v>90620</v>
      </c>
    </row>
    <row r="35" spans="1:10" ht="32.25" customHeight="1" x14ac:dyDescent="0.25">
      <c r="A35" s="73">
        <v>12</v>
      </c>
      <c r="B35" s="78" t="s">
        <v>141</v>
      </c>
      <c r="C35" s="78"/>
      <c r="D35" s="82" t="s">
        <v>80</v>
      </c>
      <c r="E35" s="78">
        <f>E20</f>
        <v>1</v>
      </c>
      <c r="F35" s="86">
        <v>165.5</v>
      </c>
      <c r="G35" s="72" t="str">
        <f t="shared" si="4"/>
        <v>165,5*1</v>
      </c>
      <c r="H35" s="76">
        <f t="shared" si="5"/>
        <v>165500</v>
      </c>
    </row>
    <row r="36" spans="1:10" x14ac:dyDescent="0.25">
      <c r="A36" s="73">
        <v>11</v>
      </c>
      <c r="B36" s="182" t="s">
        <v>114</v>
      </c>
      <c r="C36" s="185"/>
      <c r="D36" s="185"/>
      <c r="E36" s="185"/>
      <c r="F36" s="185"/>
      <c r="G36" s="186"/>
      <c r="H36" s="85">
        <f>SUM(H33:H35)</f>
        <v>345750</v>
      </c>
    </row>
    <row r="37" spans="1:10" ht="102" x14ac:dyDescent="0.25">
      <c r="A37" s="73">
        <v>12</v>
      </c>
      <c r="B37" s="72" t="s">
        <v>113</v>
      </c>
      <c r="C37" s="72" t="s">
        <v>112</v>
      </c>
      <c r="D37" s="72"/>
      <c r="E37" s="72"/>
      <c r="F37" s="84">
        <f>F23</f>
        <v>0.91</v>
      </c>
      <c r="G37" s="72" t="str">
        <f>CONCATENATE(F37,"*",H36)</f>
        <v>0,91*345750</v>
      </c>
      <c r="H37" s="80">
        <f>H36*F37</f>
        <v>314632.5</v>
      </c>
      <c r="J37" s="20"/>
    </row>
    <row r="38" spans="1:10" ht="51" x14ac:dyDescent="0.25">
      <c r="A38" s="73">
        <v>13</v>
      </c>
      <c r="B38" s="83" t="s">
        <v>111</v>
      </c>
      <c r="C38" s="72" t="s">
        <v>110</v>
      </c>
      <c r="D38" s="82"/>
      <c r="E38" s="72"/>
      <c r="F38" s="81">
        <v>1</v>
      </c>
      <c r="G38" s="72" t="str">
        <f>CONCATENATE(F38,"*",H37)</f>
        <v>1*314632,5</v>
      </c>
      <c r="H38" s="80">
        <f>H37*F38</f>
        <v>314632.5</v>
      </c>
    </row>
    <row r="39" spans="1:10" ht="60" x14ac:dyDescent="0.25">
      <c r="A39" s="73">
        <v>14</v>
      </c>
      <c r="B39" s="79" t="s">
        <v>109</v>
      </c>
      <c r="C39" s="72" t="s">
        <v>108</v>
      </c>
      <c r="D39" s="78" t="s">
        <v>107</v>
      </c>
      <c r="E39" s="78"/>
      <c r="F39" s="72" t="str">
        <f>F25</f>
        <v>1,071*1,051</v>
      </c>
      <c r="G39" s="77">
        <f>G25</f>
        <v>1.125621</v>
      </c>
      <c r="H39" s="76">
        <f>H38*G39</f>
        <v>354156.94928250002</v>
      </c>
    </row>
    <row r="40" spans="1:10" x14ac:dyDescent="0.25">
      <c r="A40" s="73">
        <v>15</v>
      </c>
      <c r="B40" s="173" t="s">
        <v>106</v>
      </c>
      <c r="C40" s="174"/>
      <c r="D40" s="174"/>
      <c r="E40" s="174"/>
      <c r="F40" s="174"/>
      <c r="G40" s="175"/>
      <c r="H40" s="75">
        <f>H39</f>
        <v>354156.94928250002</v>
      </c>
    </row>
    <row r="41" spans="1:10" ht="26.25" customHeight="1" x14ac:dyDescent="0.25">
      <c r="A41" s="73">
        <v>16</v>
      </c>
      <c r="B41" s="173" t="s">
        <v>105</v>
      </c>
      <c r="C41" s="174"/>
      <c r="D41" s="174"/>
      <c r="E41" s="174"/>
      <c r="F41" s="174"/>
      <c r="G41" s="175"/>
      <c r="H41" s="75">
        <f>H40*15%</f>
        <v>53123.542392374999</v>
      </c>
    </row>
    <row r="42" spans="1:10" x14ac:dyDescent="0.25">
      <c r="A42" s="73">
        <v>17</v>
      </c>
      <c r="B42" s="173" t="s">
        <v>104</v>
      </c>
      <c r="C42" s="174"/>
      <c r="D42" s="174"/>
      <c r="E42" s="174"/>
      <c r="F42" s="174"/>
      <c r="G42" s="175"/>
      <c r="H42" s="75">
        <f>H40+H41</f>
        <v>407280.49167487503</v>
      </c>
    </row>
    <row r="43" spans="1:10" x14ac:dyDescent="0.25">
      <c r="A43" s="73">
        <v>18</v>
      </c>
      <c r="B43" s="72"/>
      <c r="C43" s="72"/>
      <c r="D43" s="176" t="s">
        <v>103</v>
      </c>
      <c r="E43" s="176"/>
      <c r="F43" s="176"/>
      <c r="G43" s="72"/>
      <c r="H43" s="74">
        <f>H31+H42</f>
        <v>6630651.3884582752</v>
      </c>
    </row>
    <row r="44" spans="1:10" x14ac:dyDescent="0.25">
      <c r="A44" s="73">
        <v>19</v>
      </c>
      <c r="B44" s="72"/>
      <c r="C44" s="72"/>
      <c r="D44" s="176" t="s">
        <v>102</v>
      </c>
      <c r="E44" s="176"/>
      <c r="F44" s="176"/>
      <c r="G44" s="72"/>
      <c r="H44" s="71">
        <f>H43*0.2</f>
        <v>1326130.2776916551</v>
      </c>
      <c r="J44" s="20"/>
    </row>
    <row r="45" spans="1:10" x14ac:dyDescent="0.25">
      <c r="A45" s="73">
        <v>20</v>
      </c>
      <c r="B45" s="72"/>
      <c r="C45" s="72"/>
      <c r="D45" s="176" t="s">
        <v>101</v>
      </c>
      <c r="E45" s="176"/>
      <c r="F45" s="176"/>
      <c r="G45" s="72"/>
      <c r="H45" s="74">
        <f>H44+H43</f>
        <v>7956781.6661499301</v>
      </c>
      <c r="J45" s="20"/>
    </row>
    <row r="46" spans="1:10" x14ac:dyDescent="0.25">
      <c r="A46" s="73">
        <v>21</v>
      </c>
      <c r="B46" s="72"/>
      <c r="C46" s="72"/>
      <c r="D46" s="177" t="s">
        <v>100</v>
      </c>
      <c r="E46" s="177"/>
      <c r="F46" s="177"/>
      <c r="G46" s="72"/>
      <c r="H46" s="71">
        <f>(H40+H41)*1.2</f>
        <v>488736.59000984998</v>
      </c>
      <c r="J46" s="20"/>
    </row>
    <row r="47" spans="1:10" ht="21" customHeight="1" x14ac:dyDescent="0.2">
      <c r="B47" s="70"/>
      <c r="C47" s="69"/>
      <c r="D47" s="68"/>
      <c r="E47" s="68"/>
      <c r="F47" s="68"/>
      <c r="G47" s="172"/>
      <c r="H47" s="172"/>
      <c r="J47" s="20"/>
    </row>
    <row r="48" spans="1:10" s="23" customFormat="1" ht="15" customHeight="1" x14ac:dyDescent="0.25">
      <c r="B48" s="31" t="s">
        <v>68</v>
      </c>
      <c r="C48" s="32"/>
      <c r="D48" s="26" t="s">
        <v>67</v>
      </c>
      <c r="E48" s="29"/>
      <c r="F48" s="29"/>
      <c r="G48" s="66"/>
      <c r="H48" s="66"/>
      <c r="J48" s="24"/>
    </row>
    <row r="49" spans="2:10" s="23" customFormat="1" ht="15" customHeight="1" x14ac:dyDescent="0.25">
      <c r="B49" s="31"/>
      <c r="C49" s="65" t="s">
        <v>66</v>
      </c>
      <c r="D49" s="30"/>
      <c r="E49" s="29"/>
      <c r="F49" s="29"/>
      <c r="G49" s="66"/>
      <c r="H49" s="66"/>
      <c r="J49" s="24"/>
    </row>
    <row r="50" spans="2:10" s="23" customFormat="1" ht="15" x14ac:dyDescent="0.25">
      <c r="B50" s="28" t="s">
        <v>65</v>
      </c>
      <c r="C50" s="67"/>
      <c r="D50" s="26" t="s">
        <v>64</v>
      </c>
      <c r="E50" s="25"/>
      <c r="F50" s="25"/>
      <c r="G50" s="66"/>
      <c r="H50" s="66"/>
    </row>
    <row r="51" spans="2:10" ht="15" x14ac:dyDescent="0.25">
      <c r="C51" s="65" t="s">
        <v>63</v>
      </c>
    </row>
  </sheetData>
  <mergeCells count="25">
    <mergeCell ref="A8:H8"/>
    <mergeCell ref="A5:H5"/>
    <mergeCell ref="A6:H6"/>
    <mergeCell ref="B26:H26"/>
    <mergeCell ref="A1:H1"/>
    <mergeCell ref="A2:H2"/>
    <mergeCell ref="A3:H3"/>
    <mergeCell ref="A4:H4"/>
    <mergeCell ref="A7:H7"/>
    <mergeCell ref="A9:H9"/>
    <mergeCell ref="A10:H10"/>
    <mergeCell ref="A11:H11"/>
    <mergeCell ref="A12:H12"/>
    <mergeCell ref="B15:H15"/>
    <mergeCell ref="B31:F31"/>
    <mergeCell ref="B32:H32"/>
    <mergeCell ref="B36:G36"/>
    <mergeCell ref="D46:F46"/>
    <mergeCell ref="G47:H47"/>
    <mergeCell ref="B40:G40"/>
    <mergeCell ref="B41:G41"/>
    <mergeCell ref="B42:G42"/>
    <mergeCell ref="D43:F43"/>
    <mergeCell ref="D44:F44"/>
    <mergeCell ref="D45:F4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B5" sqref="B5"/>
    </sheetView>
  </sheetViews>
  <sheetFormatPr defaultRowHeight="15" x14ac:dyDescent="0.25"/>
  <cols>
    <col min="2" max="2" width="71.42578125" customWidth="1"/>
    <col min="4" max="4" width="16.42578125" customWidth="1"/>
  </cols>
  <sheetData>
    <row r="1" spans="1:4" ht="55.5" customHeight="1" x14ac:dyDescent="0.25">
      <c r="A1" s="197" t="s">
        <v>28</v>
      </c>
      <c r="B1" s="197"/>
      <c r="C1" s="197"/>
      <c r="D1" s="197"/>
    </row>
    <row r="2" spans="1:4" x14ac:dyDescent="0.2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25">
      <c r="A3" s="5" t="s">
        <v>4</v>
      </c>
      <c r="B3" s="1"/>
      <c r="C3" s="1"/>
      <c r="D3" s="1"/>
    </row>
    <row r="4" spans="1:4" x14ac:dyDescent="0.25">
      <c r="A4" s="3">
        <v>1</v>
      </c>
      <c r="B4" s="1" t="s">
        <v>29</v>
      </c>
      <c r="C4" s="1"/>
      <c r="D4" s="1"/>
    </row>
    <row r="5" spans="1:4" ht="30" x14ac:dyDescent="0.25">
      <c r="A5" s="3">
        <v>2</v>
      </c>
      <c r="B5" s="2" t="s">
        <v>30</v>
      </c>
      <c r="C5" s="1"/>
      <c r="D5" s="1"/>
    </row>
    <row r="6" spans="1:4" x14ac:dyDescent="0.25">
      <c r="A6" s="3">
        <v>3</v>
      </c>
      <c r="B6" s="2" t="s">
        <v>5</v>
      </c>
      <c r="C6" s="1" t="s">
        <v>6</v>
      </c>
      <c r="D6" s="1">
        <v>1</v>
      </c>
    </row>
    <row r="7" spans="1:4" x14ac:dyDescent="0.25">
      <c r="A7" s="3">
        <v>4</v>
      </c>
      <c r="B7" s="2" t="s">
        <v>7</v>
      </c>
      <c r="C7" s="1" t="s">
        <v>8</v>
      </c>
      <c r="D7" s="1">
        <v>10</v>
      </c>
    </row>
    <row r="8" spans="1:4" ht="30" x14ac:dyDescent="0.25">
      <c r="A8" s="3">
        <v>5</v>
      </c>
      <c r="B8" s="2" t="s">
        <v>9</v>
      </c>
      <c r="C8" s="1" t="s">
        <v>6</v>
      </c>
      <c r="D8" s="1">
        <v>6</v>
      </c>
    </row>
    <row r="9" spans="1:4" x14ac:dyDescent="0.25">
      <c r="A9" s="3">
        <v>6</v>
      </c>
      <c r="B9" s="2" t="s">
        <v>10</v>
      </c>
      <c r="C9" s="1" t="s">
        <v>6</v>
      </c>
      <c r="D9" s="1">
        <v>1</v>
      </c>
    </row>
    <row r="10" spans="1:4" x14ac:dyDescent="0.25">
      <c r="A10" s="6" t="s">
        <v>32</v>
      </c>
      <c r="B10" s="2" t="s">
        <v>11</v>
      </c>
      <c r="C10" s="1" t="s">
        <v>6</v>
      </c>
      <c r="D10" s="1">
        <v>0.5</v>
      </c>
    </row>
    <row r="11" spans="1:4" x14ac:dyDescent="0.25">
      <c r="A11" s="6" t="s">
        <v>33</v>
      </c>
      <c r="B11" s="2" t="s">
        <v>12</v>
      </c>
      <c r="C11" s="1" t="s">
        <v>6</v>
      </c>
      <c r="D11" s="1">
        <v>1.5</v>
      </c>
    </row>
    <row r="12" spans="1:4" x14ac:dyDescent="0.25">
      <c r="A12" s="6" t="s">
        <v>34</v>
      </c>
      <c r="B12" s="2" t="s">
        <v>13</v>
      </c>
      <c r="C12" s="1" t="s">
        <v>6</v>
      </c>
      <c r="D12" s="1">
        <v>5</v>
      </c>
    </row>
    <row r="13" spans="1:4" x14ac:dyDescent="0.25">
      <c r="A13" s="3">
        <v>7</v>
      </c>
      <c r="B13" s="2" t="s">
        <v>14</v>
      </c>
      <c r="C13" s="1" t="s">
        <v>6</v>
      </c>
      <c r="D13" s="1">
        <v>1</v>
      </c>
    </row>
    <row r="14" spans="1:4" x14ac:dyDescent="0.25">
      <c r="A14" s="3">
        <v>8</v>
      </c>
      <c r="B14" s="2" t="s">
        <v>15</v>
      </c>
      <c r="C14" s="1" t="s">
        <v>16</v>
      </c>
      <c r="D14" s="1">
        <v>1</v>
      </c>
    </row>
    <row r="15" spans="1:4" x14ac:dyDescent="0.25">
      <c r="A15" s="3">
        <v>9</v>
      </c>
      <c r="B15" s="2" t="s">
        <v>17</v>
      </c>
      <c r="C15" s="1" t="s">
        <v>16</v>
      </c>
      <c r="D15" s="1">
        <v>1</v>
      </c>
    </row>
    <row r="16" spans="1:4" x14ac:dyDescent="0.25">
      <c r="A16" s="3">
        <v>10</v>
      </c>
      <c r="B16" s="2" t="s">
        <v>18</v>
      </c>
      <c r="C16" s="1" t="s">
        <v>16</v>
      </c>
      <c r="D16" s="1">
        <v>1</v>
      </c>
    </row>
    <row r="17" spans="1:4" x14ac:dyDescent="0.25">
      <c r="A17" s="3">
        <v>11</v>
      </c>
      <c r="B17" s="2" t="s">
        <v>19</v>
      </c>
      <c r="C17" s="1" t="s">
        <v>16</v>
      </c>
      <c r="D17" s="1">
        <v>1</v>
      </c>
    </row>
    <row r="18" spans="1:4" x14ac:dyDescent="0.25">
      <c r="A18" s="5" t="s">
        <v>20</v>
      </c>
      <c r="B18" s="4"/>
      <c r="C18" s="1"/>
      <c r="D18" s="1"/>
    </row>
    <row r="19" spans="1:4" ht="60" x14ac:dyDescent="0.25">
      <c r="A19" s="142">
        <v>1</v>
      </c>
      <c r="B19" s="2" t="s">
        <v>21</v>
      </c>
      <c r="C19" s="1" t="s">
        <v>22</v>
      </c>
      <c r="D19" s="1">
        <v>35</v>
      </c>
    </row>
    <row r="20" spans="1:4" ht="60" x14ac:dyDescent="0.25">
      <c r="A20" s="142">
        <v>2</v>
      </c>
      <c r="B20" s="2" t="s">
        <v>23</v>
      </c>
      <c r="C20" s="1" t="s">
        <v>22</v>
      </c>
      <c r="D20" s="1">
        <v>35</v>
      </c>
    </row>
    <row r="21" spans="1:4" ht="60" x14ac:dyDescent="0.25">
      <c r="A21" s="142">
        <v>3</v>
      </c>
      <c r="B21" s="2" t="s">
        <v>24</v>
      </c>
      <c r="C21" s="1" t="s">
        <v>22</v>
      </c>
      <c r="D21" s="1">
        <v>35</v>
      </c>
    </row>
    <row r="22" spans="1:4" x14ac:dyDescent="0.25">
      <c r="A22" s="3"/>
      <c r="B22" s="2"/>
      <c r="C22" s="1"/>
      <c r="D22" s="1">
        <f>SUM(D19:D21)</f>
        <v>105</v>
      </c>
    </row>
    <row r="23" spans="1:4" ht="45" x14ac:dyDescent="0.25">
      <c r="A23" s="143">
        <v>4</v>
      </c>
      <c r="B23" s="2" t="s">
        <v>209</v>
      </c>
      <c r="C23" s="1" t="s">
        <v>22</v>
      </c>
      <c r="D23" s="1">
        <v>40</v>
      </c>
    </row>
    <row r="24" spans="1:4" ht="45" x14ac:dyDescent="0.25">
      <c r="A24" s="142">
        <v>5</v>
      </c>
      <c r="B24" s="2" t="s">
        <v>25</v>
      </c>
      <c r="C24" s="1" t="s">
        <v>22</v>
      </c>
      <c r="D24" s="1">
        <v>40</v>
      </c>
    </row>
    <row r="25" spans="1:4" ht="45" x14ac:dyDescent="0.25">
      <c r="A25" s="142">
        <v>6</v>
      </c>
      <c r="B25" s="2" t="s">
        <v>26</v>
      </c>
      <c r="C25" s="1" t="s">
        <v>22</v>
      </c>
      <c r="D25" s="147">
        <v>40</v>
      </c>
    </row>
    <row r="26" spans="1:4" ht="60" x14ac:dyDescent="0.25">
      <c r="A26" s="3">
        <v>7</v>
      </c>
      <c r="B26" s="2" t="s">
        <v>27</v>
      </c>
      <c r="C26" s="1" t="s">
        <v>22</v>
      </c>
      <c r="D26" s="147">
        <v>40</v>
      </c>
    </row>
    <row r="27" spans="1:4" x14ac:dyDescent="0.25">
      <c r="D27">
        <f>SUM(D23:D26)</f>
        <v>160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opLeftCell="A21" workbookViewId="0">
      <selection activeCell="B30" sqref="B30"/>
    </sheetView>
  </sheetViews>
  <sheetFormatPr defaultRowHeight="15" x14ac:dyDescent="0.25"/>
  <cols>
    <col min="2" max="2" width="66.140625" customWidth="1"/>
    <col min="4" max="4" width="12.140625" customWidth="1"/>
  </cols>
  <sheetData>
    <row r="1" spans="1:4" ht="44.25" customHeight="1" x14ac:dyDescent="0.25">
      <c r="A1" s="198" t="s">
        <v>31</v>
      </c>
      <c r="B1" s="198"/>
      <c r="C1" s="198"/>
      <c r="D1" s="198"/>
    </row>
    <row r="2" spans="1:4" ht="17.25" customHeight="1" x14ac:dyDescent="0.2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25">
      <c r="A3" s="7" t="s">
        <v>35</v>
      </c>
    </row>
    <row r="4" spans="1:4" x14ac:dyDescent="0.25">
      <c r="A4" s="3">
        <v>1</v>
      </c>
      <c r="B4" s="1" t="s">
        <v>29</v>
      </c>
      <c r="C4" s="1"/>
      <c r="D4" s="1"/>
    </row>
    <row r="5" spans="1:4" ht="45" x14ac:dyDescent="0.25">
      <c r="A5" s="3">
        <v>2</v>
      </c>
      <c r="B5" s="2" t="s">
        <v>30</v>
      </c>
      <c r="C5" s="1"/>
      <c r="D5" s="1"/>
    </row>
    <row r="6" spans="1:4" x14ac:dyDescent="0.25">
      <c r="A6" s="3">
        <v>3</v>
      </c>
      <c r="B6" s="2" t="s">
        <v>5</v>
      </c>
      <c r="C6" s="1" t="s">
        <v>6</v>
      </c>
      <c r="D6" s="1">
        <v>1</v>
      </c>
    </row>
    <row r="7" spans="1:4" x14ac:dyDescent="0.25">
      <c r="A7" s="3">
        <v>4</v>
      </c>
      <c r="B7" s="2" t="s">
        <v>7</v>
      </c>
      <c r="C7" s="1" t="s">
        <v>8</v>
      </c>
      <c r="D7" s="1">
        <v>10</v>
      </c>
    </row>
    <row r="8" spans="1:4" ht="30" x14ac:dyDescent="0.25">
      <c r="A8" s="3">
        <v>5</v>
      </c>
      <c r="B8" s="2" t="s">
        <v>9</v>
      </c>
      <c r="C8" s="1" t="s">
        <v>6</v>
      </c>
      <c r="D8" s="1">
        <v>6</v>
      </c>
    </row>
    <row r="9" spans="1:4" x14ac:dyDescent="0.25">
      <c r="A9" s="3">
        <v>6</v>
      </c>
      <c r="B9" s="2" t="s">
        <v>10</v>
      </c>
      <c r="C9" s="1" t="s">
        <v>6</v>
      </c>
      <c r="D9" s="1">
        <v>1</v>
      </c>
    </row>
    <row r="10" spans="1:4" x14ac:dyDescent="0.25">
      <c r="A10" s="6" t="s">
        <v>32</v>
      </c>
      <c r="B10" s="2" t="s">
        <v>11</v>
      </c>
      <c r="C10" s="1" t="s">
        <v>6</v>
      </c>
      <c r="D10" s="1">
        <v>0.5</v>
      </c>
    </row>
    <row r="11" spans="1:4" x14ac:dyDescent="0.25">
      <c r="A11" s="6" t="s">
        <v>33</v>
      </c>
      <c r="B11" s="2" t="s">
        <v>12</v>
      </c>
      <c r="C11" s="1" t="s">
        <v>6</v>
      </c>
      <c r="D11" s="1">
        <v>1.5</v>
      </c>
    </row>
    <row r="12" spans="1:4" x14ac:dyDescent="0.25">
      <c r="A12" s="6" t="s">
        <v>34</v>
      </c>
      <c r="B12" s="2" t="s">
        <v>13</v>
      </c>
      <c r="C12" s="1" t="s">
        <v>6</v>
      </c>
      <c r="D12" s="1">
        <v>5</v>
      </c>
    </row>
    <row r="13" spans="1:4" x14ac:dyDescent="0.25">
      <c r="A13" s="3">
        <v>7</v>
      </c>
      <c r="B13" s="2" t="s">
        <v>14</v>
      </c>
      <c r="C13" s="1" t="s">
        <v>6</v>
      </c>
      <c r="D13" s="1">
        <v>1</v>
      </c>
    </row>
    <row r="14" spans="1:4" x14ac:dyDescent="0.25">
      <c r="A14" s="3">
        <v>8</v>
      </c>
      <c r="B14" s="2" t="s">
        <v>15</v>
      </c>
      <c r="C14" s="1" t="s">
        <v>16</v>
      </c>
      <c r="D14" s="1">
        <v>1</v>
      </c>
    </row>
    <row r="15" spans="1:4" x14ac:dyDescent="0.25">
      <c r="A15" s="3">
        <v>9</v>
      </c>
      <c r="B15" s="2" t="s">
        <v>17</v>
      </c>
      <c r="C15" s="1" t="s">
        <v>16</v>
      </c>
      <c r="D15" s="1">
        <v>1</v>
      </c>
    </row>
    <row r="16" spans="1:4" x14ac:dyDescent="0.25">
      <c r="A16" s="3">
        <v>10</v>
      </c>
      <c r="B16" s="2" t="s">
        <v>18</v>
      </c>
      <c r="C16" s="1" t="s">
        <v>16</v>
      </c>
      <c r="D16" s="1">
        <v>1</v>
      </c>
    </row>
    <row r="17" spans="1:4" x14ac:dyDescent="0.25">
      <c r="A17" s="3">
        <v>11</v>
      </c>
      <c r="B17" s="2" t="s">
        <v>19</v>
      </c>
      <c r="C17" s="1" t="s">
        <v>16</v>
      </c>
      <c r="D17" s="1">
        <v>1</v>
      </c>
    </row>
    <row r="18" spans="1:4" ht="39" customHeight="1" x14ac:dyDescent="0.25">
      <c r="A18" s="8">
        <v>12</v>
      </c>
      <c r="B18" s="9" t="s">
        <v>48</v>
      </c>
      <c r="C18" s="10" t="s">
        <v>8</v>
      </c>
      <c r="D18" s="10">
        <v>124</v>
      </c>
    </row>
    <row r="19" spans="1:4" x14ac:dyDescent="0.25">
      <c r="A19" s="5" t="s">
        <v>36</v>
      </c>
      <c r="B19" s="1"/>
      <c r="C19" s="1"/>
      <c r="D19" s="1"/>
    </row>
    <row r="20" spans="1:4" ht="60" x14ac:dyDescent="0.25">
      <c r="A20" s="8">
        <v>13</v>
      </c>
      <c r="B20" s="9" t="s">
        <v>37</v>
      </c>
      <c r="C20" s="1" t="s">
        <v>22</v>
      </c>
      <c r="D20" s="1">
        <v>35</v>
      </c>
    </row>
    <row r="21" spans="1:4" ht="60" x14ac:dyDescent="0.25">
      <c r="A21" s="8">
        <v>14</v>
      </c>
      <c r="B21" s="9" t="s">
        <v>38</v>
      </c>
      <c r="C21" s="1" t="s">
        <v>22</v>
      </c>
      <c r="D21" s="1">
        <v>35</v>
      </c>
    </row>
    <row r="22" spans="1:4" ht="60" x14ac:dyDescent="0.25">
      <c r="A22" s="8">
        <v>15</v>
      </c>
      <c r="B22" s="9" t="s">
        <v>39</v>
      </c>
      <c r="C22" s="1" t="s">
        <v>22</v>
      </c>
      <c r="D22" s="1">
        <v>35</v>
      </c>
    </row>
    <row r="23" spans="1:4" x14ac:dyDescent="0.25">
      <c r="A23" s="8"/>
      <c r="B23" s="9"/>
      <c r="C23" s="1"/>
      <c r="D23" s="1">
        <f>SUM(D20:D22)</f>
        <v>105</v>
      </c>
    </row>
    <row r="24" spans="1:4" ht="60" x14ac:dyDescent="0.25">
      <c r="A24" s="8">
        <v>16</v>
      </c>
      <c r="B24" s="9" t="s">
        <v>40</v>
      </c>
      <c r="C24" s="1" t="s">
        <v>22</v>
      </c>
      <c r="D24" s="1">
        <v>40</v>
      </c>
    </row>
    <row r="25" spans="1:4" ht="30" x14ac:dyDescent="0.25">
      <c r="A25" s="8">
        <v>17</v>
      </c>
      <c r="B25" s="9" t="s">
        <v>41</v>
      </c>
      <c r="C25" s="1" t="s">
        <v>22</v>
      </c>
      <c r="D25" s="1">
        <v>40</v>
      </c>
    </row>
    <row r="26" spans="1:4" ht="30" x14ac:dyDescent="0.25">
      <c r="A26" s="8">
        <v>18</v>
      </c>
      <c r="B26" s="95" t="s">
        <v>42</v>
      </c>
      <c r="C26" s="1"/>
      <c r="D26" s="1"/>
    </row>
    <row r="27" spans="1:4" ht="60" x14ac:dyDescent="0.25">
      <c r="A27" s="8">
        <v>19</v>
      </c>
      <c r="B27" s="95" t="s">
        <v>43</v>
      </c>
      <c r="C27" s="1" t="s">
        <v>22</v>
      </c>
      <c r="D27" s="1">
        <v>40</v>
      </c>
    </row>
    <row r="28" spans="1:4" ht="60" x14ac:dyDescent="0.25">
      <c r="A28" s="8">
        <v>20</v>
      </c>
      <c r="B28" s="95" t="s">
        <v>44</v>
      </c>
      <c r="C28" s="1" t="s">
        <v>22</v>
      </c>
      <c r="D28" s="1">
        <v>40</v>
      </c>
    </row>
    <row r="29" spans="1:4" ht="60" x14ac:dyDescent="0.25">
      <c r="A29" s="8">
        <v>21</v>
      </c>
      <c r="B29" s="95" t="s">
        <v>45</v>
      </c>
      <c r="C29" s="1" t="s">
        <v>22</v>
      </c>
      <c r="D29" s="1">
        <v>40</v>
      </c>
    </row>
    <row r="30" spans="1:4" ht="60" x14ac:dyDescent="0.25">
      <c r="A30" s="8">
        <v>22</v>
      </c>
      <c r="B30" s="95" t="s">
        <v>46</v>
      </c>
      <c r="C30" s="1" t="s">
        <v>22</v>
      </c>
      <c r="D30" s="1">
        <v>40</v>
      </c>
    </row>
    <row r="31" spans="1:4" ht="60" x14ac:dyDescent="0.25">
      <c r="A31" s="8">
        <v>23</v>
      </c>
      <c r="B31" s="9" t="s">
        <v>47</v>
      </c>
      <c r="C31" s="1" t="s">
        <v>22</v>
      </c>
      <c r="D31" s="1">
        <v>40</v>
      </c>
    </row>
    <row r="32" spans="1:4" x14ac:dyDescent="0.25">
      <c r="D32">
        <f>SUM(D27:D31)</f>
        <v>200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16" workbookViewId="0">
      <selection activeCell="B25" sqref="B25"/>
    </sheetView>
  </sheetViews>
  <sheetFormatPr defaultRowHeight="15" x14ac:dyDescent="0.25"/>
  <cols>
    <col min="2" max="2" width="66.140625" customWidth="1"/>
    <col min="4" max="4" width="12.140625" customWidth="1"/>
  </cols>
  <sheetData>
    <row r="1" spans="1:4" ht="44.25" customHeight="1" x14ac:dyDescent="0.25">
      <c r="A1" s="198" t="s">
        <v>60</v>
      </c>
      <c r="B1" s="198"/>
      <c r="C1" s="198"/>
      <c r="D1" s="198"/>
    </row>
    <row r="2" spans="1:4" ht="17.25" customHeight="1" x14ac:dyDescent="0.2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25">
      <c r="A3" s="5" t="s">
        <v>49</v>
      </c>
    </row>
    <row r="4" spans="1:4" x14ac:dyDescent="0.25">
      <c r="A4" s="3">
        <v>1</v>
      </c>
      <c r="B4" s="1" t="s">
        <v>29</v>
      </c>
      <c r="C4" s="1"/>
      <c r="D4" s="1"/>
    </row>
    <row r="5" spans="1:4" ht="45" x14ac:dyDescent="0.25">
      <c r="A5" s="3">
        <v>2</v>
      </c>
      <c r="B5" s="2" t="s">
        <v>62</v>
      </c>
      <c r="C5" s="1"/>
      <c r="D5" s="1"/>
    </row>
    <row r="6" spans="1:4" x14ac:dyDescent="0.25">
      <c r="A6" s="3">
        <v>3</v>
      </c>
      <c r="B6" s="2" t="s">
        <v>5</v>
      </c>
      <c r="C6" s="1" t="s">
        <v>6</v>
      </c>
      <c r="D6" s="1">
        <v>1</v>
      </c>
    </row>
    <row r="7" spans="1:4" x14ac:dyDescent="0.25">
      <c r="A7" s="3">
        <v>4</v>
      </c>
      <c r="B7" s="2" t="s">
        <v>7</v>
      </c>
      <c r="C7" s="1" t="s">
        <v>8</v>
      </c>
      <c r="D7" s="1">
        <v>15</v>
      </c>
    </row>
    <row r="8" spans="1:4" ht="30" x14ac:dyDescent="0.25">
      <c r="A8" s="3">
        <v>5</v>
      </c>
      <c r="B8" s="2" t="s">
        <v>9</v>
      </c>
      <c r="C8" s="1" t="s">
        <v>6</v>
      </c>
      <c r="D8" s="1">
        <v>9</v>
      </c>
    </row>
    <row r="9" spans="1:4" x14ac:dyDescent="0.25">
      <c r="A9" s="3">
        <v>6</v>
      </c>
      <c r="B9" s="2" t="s">
        <v>10</v>
      </c>
      <c r="C9" s="1" t="s">
        <v>6</v>
      </c>
      <c r="D9" s="1">
        <v>1</v>
      </c>
    </row>
    <row r="10" spans="1:4" x14ac:dyDescent="0.25">
      <c r="A10" s="6" t="s">
        <v>32</v>
      </c>
      <c r="B10" s="2" t="s">
        <v>11</v>
      </c>
      <c r="C10" s="1" t="s">
        <v>6</v>
      </c>
      <c r="D10" s="1">
        <v>1</v>
      </c>
    </row>
    <row r="11" spans="1:4" x14ac:dyDescent="0.25">
      <c r="A11" s="6" t="s">
        <v>33</v>
      </c>
      <c r="B11" s="2" t="s">
        <v>12</v>
      </c>
      <c r="C11" s="1" t="s">
        <v>6</v>
      </c>
      <c r="D11" s="1">
        <v>2</v>
      </c>
    </row>
    <row r="12" spans="1:4" x14ac:dyDescent="0.25">
      <c r="A12" s="6" t="s">
        <v>34</v>
      </c>
      <c r="B12" s="2" t="s">
        <v>13</v>
      </c>
      <c r="C12" s="1" t="s">
        <v>6</v>
      </c>
      <c r="D12" s="1">
        <v>7</v>
      </c>
    </row>
    <row r="13" spans="1:4" x14ac:dyDescent="0.25">
      <c r="A13" s="3">
        <v>7</v>
      </c>
      <c r="B13" s="2" t="s">
        <v>14</v>
      </c>
      <c r="C13" s="1" t="s">
        <v>6</v>
      </c>
      <c r="D13" s="1">
        <v>1</v>
      </c>
    </row>
    <row r="14" spans="1:4" x14ac:dyDescent="0.25">
      <c r="A14" s="3">
        <v>8</v>
      </c>
      <c r="B14" s="2" t="s">
        <v>15</v>
      </c>
      <c r="C14" s="1" t="s">
        <v>16</v>
      </c>
      <c r="D14" s="1">
        <v>1</v>
      </c>
    </row>
    <row r="15" spans="1:4" x14ac:dyDescent="0.25">
      <c r="A15" s="3">
        <v>9</v>
      </c>
      <c r="B15" s="2" t="s">
        <v>17</v>
      </c>
      <c r="C15" s="1" t="s">
        <v>16</v>
      </c>
      <c r="D15" s="1">
        <v>1</v>
      </c>
    </row>
    <row r="16" spans="1:4" x14ac:dyDescent="0.25">
      <c r="A16" s="3">
        <v>10</v>
      </c>
      <c r="B16" s="2" t="s">
        <v>18</v>
      </c>
      <c r="C16" s="1" t="s">
        <v>16</v>
      </c>
      <c r="D16" s="1">
        <v>2</v>
      </c>
    </row>
    <row r="17" spans="1:4" x14ac:dyDescent="0.25">
      <c r="A17" s="3">
        <v>11</v>
      </c>
      <c r="B17" s="2" t="s">
        <v>19</v>
      </c>
      <c r="C17" s="1" t="s">
        <v>16</v>
      </c>
      <c r="D17" s="1">
        <v>1</v>
      </c>
    </row>
    <row r="18" spans="1:4" ht="39" customHeight="1" x14ac:dyDescent="0.25">
      <c r="A18" s="8">
        <v>12</v>
      </c>
      <c r="B18" s="9" t="s">
        <v>61</v>
      </c>
      <c r="C18" s="10" t="s">
        <v>8</v>
      </c>
      <c r="D18" s="10">
        <v>209</v>
      </c>
    </row>
    <row r="19" spans="1:4" x14ac:dyDescent="0.25">
      <c r="A19" s="5" t="s">
        <v>50</v>
      </c>
      <c r="B19" s="1"/>
      <c r="C19" s="1"/>
      <c r="D19" s="1"/>
    </row>
    <row r="20" spans="1:4" ht="60" x14ac:dyDescent="0.25">
      <c r="A20" s="8">
        <v>13</v>
      </c>
      <c r="B20" s="9" t="s">
        <v>51</v>
      </c>
      <c r="C20" s="1" t="s">
        <v>22</v>
      </c>
      <c r="D20" s="1">
        <v>35</v>
      </c>
    </row>
    <row r="21" spans="1:4" ht="60" x14ac:dyDescent="0.25">
      <c r="A21" s="8">
        <v>14</v>
      </c>
      <c r="B21" s="9" t="s">
        <v>39</v>
      </c>
      <c r="C21" s="1" t="s">
        <v>22</v>
      </c>
      <c r="D21" s="1">
        <v>35</v>
      </c>
    </row>
    <row r="22" spans="1:4" x14ac:dyDescent="0.25">
      <c r="A22" s="8"/>
      <c r="B22" s="9"/>
      <c r="C22" s="1"/>
      <c r="D22" s="1">
        <f>SUM(D20:D21)</f>
        <v>70</v>
      </c>
    </row>
    <row r="23" spans="1:4" ht="60" x14ac:dyDescent="0.25">
      <c r="A23" s="8">
        <v>15</v>
      </c>
      <c r="B23" s="9" t="s">
        <v>52</v>
      </c>
      <c r="C23" s="1" t="s">
        <v>22</v>
      </c>
      <c r="D23" s="1">
        <v>40</v>
      </c>
    </row>
    <row r="24" spans="1:4" ht="60" x14ac:dyDescent="0.25">
      <c r="A24" s="8">
        <v>16</v>
      </c>
      <c r="B24" s="9" t="s">
        <v>53</v>
      </c>
      <c r="C24" s="1" t="s">
        <v>22</v>
      </c>
      <c r="D24" s="1">
        <v>40</v>
      </c>
    </row>
    <row r="25" spans="1:4" ht="60" x14ac:dyDescent="0.25">
      <c r="A25" s="8">
        <v>17</v>
      </c>
      <c r="B25" s="9" t="s">
        <v>54</v>
      </c>
      <c r="C25" s="1" t="s">
        <v>22</v>
      </c>
      <c r="D25" s="1">
        <v>40</v>
      </c>
    </row>
    <row r="26" spans="1:4" ht="60" x14ac:dyDescent="0.25">
      <c r="A26" s="8">
        <v>18</v>
      </c>
      <c r="B26" s="9" t="s">
        <v>55</v>
      </c>
      <c r="C26" s="1" t="s">
        <v>22</v>
      </c>
      <c r="D26" s="1">
        <v>40</v>
      </c>
    </row>
    <row r="27" spans="1:4" ht="60" x14ac:dyDescent="0.25">
      <c r="A27" s="8">
        <v>19</v>
      </c>
      <c r="B27" s="9" t="s">
        <v>56</v>
      </c>
      <c r="C27" s="1" t="s">
        <v>22</v>
      </c>
      <c r="D27" s="1">
        <v>40</v>
      </c>
    </row>
    <row r="28" spans="1:4" x14ac:dyDescent="0.25">
      <c r="A28" s="8"/>
      <c r="B28" s="9"/>
      <c r="C28" s="1"/>
      <c r="D28" s="1">
        <f>SUM(D23:D27)</f>
        <v>200</v>
      </c>
    </row>
    <row r="29" spans="1:4" x14ac:dyDescent="0.25">
      <c r="A29" s="8">
        <v>20</v>
      </c>
      <c r="B29" s="9" t="s">
        <v>57</v>
      </c>
      <c r="C29" s="1" t="s">
        <v>6</v>
      </c>
      <c r="D29" s="1">
        <v>8</v>
      </c>
    </row>
    <row r="30" spans="1:4" x14ac:dyDescent="0.25">
      <c r="A30" s="8">
        <v>21</v>
      </c>
      <c r="B30" s="9" t="s">
        <v>58</v>
      </c>
      <c r="C30" s="1" t="s">
        <v>6</v>
      </c>
      <c r="D30" s="1">
        <v>8</v>
      </c>
    </row>
    <row r="31" spans="1:4" x14ac:dyDescent="0.25">
      <c r="A31" s="8">
        <v>22</v>
      </c>
      <c r="B31" s="9" t="s">
        <v>59</v>
      </c>
      <c r="C31" s="1" t="s">
        <v>6</v>
      </c>
      <c r="D31" s="1">
        <v>16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№1 Дем. ТП</vt:lpstr>
      <vt:lpstr>№3 НЦС КТП 250</vt:lpstr>
      <vt:lpstr>№3 Перезаводка КЛ 6-0,4 кВ</vt:lpstr>
      <vt:lpstr>Свод</vt:lpstr>
      <vt:lpstr>№2 НЦС КТП</vt:lpstr>
      <vt:lpstr>ТП-2_1</vt:lpstr>
      <vt:lpstr>ТП-1</vt:lpstr>
      <vt:lpstr>ТП-4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Александрович Денисов</dc:creator>
  <cp:lastModifiedBy>Сердобинцева Екатерина Александровна</cp:lastModifiedBy>
  <dcterms:created xsi:type="dcterms:W3CDTF">2024-12-25T11:44:39Z</dcterms:created>
  <dcterms:modified xsi:type="dcterms:W3CDTF">2025-03-28T08:09:10Z</dcterms:modified>
</cp:coreProperties>
</file>