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33\obmennaya_papka\Гончарова Е.Н\ИНВЕСТПРОГРАММА\ИП_ЛО на 2025-2028\Обосновывающие материалы\P_РЭ_0014РКЛО\Сметы\"/>
    </mc:Choice>
  </mc:AlternateContent>
  <bookViews>
    <workbookView xWindow="0" yWindow="0" windowWidth="28800" windowHeight="12165"/>
  </bookViews>
  <sheets>
    <sheet name="Геодезия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1">#REF!</definedName>
    <definedName name="_AUTOEXEC">#REF!</definedName>
    <definedName name="_k">#REF!</definedName>
    <definedName name="_m">#REF!</definedName>
    <definedName name="_s">#REF!</definedName>
    <definedName name="_z">#REF!</definedName>
    <definedName name="_Восемь">'[1]Таблица 4 АСУТП'!$B$84:$B$86</definedName>
    <definedName name="_два_1">'[1]Таблица 4 АСУТП'!$B$16:$B$23</definedName>
    <definedName name="_два_2">'[1]Таблица 4 АСУТП'!$B$24:$B$25</definedName>
    <definedName name="_Девять">'[1]Таблица 4 АСУТП'!$B$90:$B$92</definedName>
    <definedName name="_пять">'[1]Таблица 4 АСУТП'!$B$42:$B$47</definedName>
    <definedName name="_Раз">'[1]Таблица 4 АСУТП'!$B$8:$B$14</definedName>
    <definedName name="_семь_1">'[1]Таблица 4 АСУТП'!$B$66:$B$79</definedName>
    <definedName name="_семь_2">'[1]Таблица 4 АСУТП'!$B$80:$B$81</definedName>
    <definedName name="_три">'[1]Таблица 4 АСУТП'!$B$27:$B$31</definedName>
    <definedName name="_четыре">'[1]Таблица 4 АСУТП'!$B$33:$B$40</definedName>
    <definedName name="_шесть_1">'[1]Таблица 4 АСУТП'!$B$49:$B$62</definedName>
    <definedName name="_шесть_2">'[1]Таблица 4 АСУТП'!$B$63:$B$64</definedName>
    <definedName name="dck">[2]топография!#REF!</definedName>
    <definedName name="Excel_BuiltIn_Print_Area_11_1">#REF!</definedName>
    <definedName name="Excel_BuiltIn_Print_Area_12">#REF!</definedName>
    <definedName name="Excel_BuiltIn_Print_Area_7_1">#REF!</definedName>
    <definedName name="Itog">#REF!</definedName>
    <definedName name="SM">#REF!</definedName>
    <definedName name="SM_STO">#REF!</definedName>
    <definedName name="SM_STO1">#REF!</definedName>
    <definedName name="SM_STO2">#REF!</definedName>
    <definedName name="SM_STO3">#REF!</definedName>
    <definedName name="SUM_">#REF!</definedName>
    <definedName name="SUM_1">#REF!</definedName>
    <definedName name="SUM_3">#REF!</definedName>
    <definedName name="ujl">#REF!</definedName>
    <definedName name="ZAK1">#REF!</definedName>
    <definedName name="ZAK2">#REF!</definedName>
    <definedName name="а35">#REF!</definedName>
    <definedName name="а36">#REF!</definedName>
    <definedName name="аа">[3]топография!#REF!</definedName>
    <definedName name="ААА">#REF!</definedName>
    <definedName name="ааааа">#REF!</definedName>
    <definedName name="ааааааа">#REF!</definedName>
    <definedName name="ав">#REF!</definedName>
    <definedName name="БАК2">#REF!</definedName>
    <definedName name="ва3">#REF!</definedName>
    <definedName name="ВАЛ_">#REF!</definedName>
    <definedName name="ВАЛ_1">#REF!</definedName>
    <definedName name="ВАЛ_4">#REF!</definedName>
    <definedName name="Валаам">#REF!</definedName>
    <definedName name="вапр">#REF!</definedName>
    <definedName name="ввв">[3]топография!#REF!</definedName>
    <definedName name="вввв">#REF!</definedName>
    <definedName name="ГИП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[4]Смета!#REF!</definedName>
    <definedName name="Дефлятор">#REF!</definedName>
    <definedName name="Длинна_границы">#REF!</definedName>
    <definedName name="Длинна_трассы">#REF!</definedName>
    <definedName name="Должность">'[5]Прямые расходы'!$C$10:$C$97</definedName>
    <definedName name="ДСК">[6]топография!#REF!</definedName>
    <definedName name="ДСК_14">[7]топография!#REF!</definedName>
    <definedName name="Заказчик">#REF!</definedName>
    <definedName name="и">#REF!</definedName>
    <definedName name="импарьа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алплан">#REF!</definedName>
    <definedName name="Категория_сложности">#REF!</definedName>
    <definedName name="керл">#REF!</definedName>
    <definedName name="ккк">[7]топография!#REF!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нПериода">[8]Реестр!$Y$4:$Y$16</definedName>
    <definedName name="Коэффициент">#REF!</definedName>
    <definedName name="лордгшпб">#REF!</definedName>
    <definedName name="Месяцы">#REF!</definedName>
    <definedName name="МИ_Т">#REF!</definedName>
    <definedName name="МИА5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звание_проекта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ачПериода">[8]Реестр!$X$4:$X$16</definedName>
    <definedName name="Номер_договора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_xlnm.Print_Area" localSheetId="0">Геодезия!$A$1:$L$55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бъекты">'[9]Список объектов'!$B$6:$C$101</definedName>
    <definedName name="объем">NA()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п">[10]Смета!#REF!</definedName>
    <definedName name="Основание">#REF!</definedName>
    <definedName name="Отчетный_период__учет_выполненных_работ">#REF!</definedName>
    <definedName name="пао">#REF!</definedName>
    <definedName name="план">[7]топография!#REF!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правочные_коэффициенты_по_письму_Госстроя_от_25.12.90">NA()</definedName>
    <definedName name="пробная">#REF!</definedName>
    <definedName name="Проверил">#REF!</definedName>
    <definedName name="проект">#REF!</definedName>
    <definedName name="прост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йонный_к_т_к_ЗП">#REF!</definedName>
    <definedName name="Районный_к_т_к_ЗП_по_ресурсному_расчету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оп22">#REF!</definedName>
    <definedName name="ропра">#REF!</definedName>
    <definedName name="Руководитель">#REF!</definedName>
    <definedName name="саа">#REF!</definedName>
    <definedName name="см">#REF!</definedName>
    <definedName name="СМА">[7]топография!#REF!</definedName>
    <definedName name="Смет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мр">#REF!</definedName>
    <definedName name="Согласование">#REF!</definedName>
    <definedName name="Составил">#REF!</definedName>
    <definedName name="Составитель">#REF!</definedName>
    <definedName name="список">[11]Списки!$A$1:$A$65536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ороны">[12]Списки!$A$1:$A$440</definedName>
    <definedName name="Строительная_полоса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ее">#REF!</definedName>
    <definedName name="укк_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часток">#REF!</definedName>
    <definedName name="цена">NA()</definedName>
    <definedName name="ыыыы">#REF!</definedName>
    <definedName name="ЬОРЛНГАГНБ">#REF!</definedName>
    <definedName name="ююю">[3]топография!#REF!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4" i="1" l="1"/>
  <c r="L53" i="1"/>
  <c r="L52" i="1"/>
  <c r="L51" i="1"/>
  <c r="I51" i="1"/>
  <c r="L27" i="1" l="1"/>
  <c r="L15" i="1"/>
  <c r="L18" i="1"/>
  <c r="L19" i="1" l="1"/>
  <c r="L20" i="1" s="1"/>
  <c r="L26" i="1"/>
  <c r="L17" i="1"/>
  <c r="L16" i="1"/>
  <c r="L25" i="1"/>
  <c r="L32" i="1" l="1"/>
  <c r="L23" i="1" l="1"/>
  <c r="L49" i="1" s="1"/>
  <c r="L50" i="1" l="1"/>
</calcChain>
</file>

<file path=xl/sharedStrings.xml><?xml version="1.0" encoding="utf-8"?>
<sst xmlns="http://schemas.openxmlformats.org/spreadsheetml/2006/main" count="71" uniqueCount="60">
  <si>
    <t>на проектные (изыскательские) работы</t>
  </si>
  <si>
    <t xml:space="preserve">Наименование предприятия, здания, сооружения, стадии проектирования, этапа, вида проектных или изыскательских работ: </t>
  </si>
  <si>
    <t>Сметный расчет составлен по
следующим документам</t>
  </si>
  <si>
    <t>№ п/п</t>
  </si>
  <si>
    <t>Наименование работ и затрат</t>
  </si>
  <si>
    <t>Единица измерения</t>
  </si>
  <si>
    <t>Кол-во</t>
  </si>
  <si>
    <t>Обоснование стоимости</t>
  </si>
  <si>
    <t>Расчет стоимости</t>
  </si>
  <si>
    <t>Полевые работы</t>
  </si>
  <si>
    <t>1 га</t>
  </si>
  <si>
    <t>%</t>
  </si>
  <si>
    <t>Расходы по организации и ликвидации работ на объекте</t>
  </si>
  <si>
    <t>Итого Полевые работы</t>
  </si>
  <si>
    <t>Камеральные работы</t>
  </si>
  <si>
    <t>Итого Камеральные работы</t>
  </si>
  <si>
    <t>№</t>
  </si>
  <si>
    <t>Наименование</t>
  </si>
  <si>
    <t>Коэффициент</t>
  </si>
  <si>
    <t>-</t>
  </si>
  <si>
    <t>Создание (развитие) плановой опорной геодезической сети</t>
  </si>
  <si>
    <t>1 пункт</t>
  </si>
  <si>
    <t>Создание (развитие) высотной опорной геодезической сети</t>
  </si>
  <si>
    <t xml:space="preserve"> </t>
  </si>
  <si>
    <t>Сметный расчет составлен по справочнику базовых цен на инженерные изыскания для строительства «Инженерно-геодезические изыскания», 2004г, (СБЦИИС-2004), утвержденному Постановлением Госстроя России № 213 от 23,12,2003 (регистрационный номер сметного норматива и дата его включения в Реестр: №112 от 15,12,2009),</t>
  </si>
  <si>
    <t>Стоимость работ, руб,</t>
  </si>
  <si>
    <t xml:space="preserve">Инженерно-геодезические изыскания, 2004 г,, ОУ п, 13
</t>
  </si>
  <si>
    <t>Инженерно-геодезические изыскания, 2004 г, ОУ п,9, табл, 5, §2</t>
  </si>
  <si>
    <t>(п1+п2+п3+п4)*19,6%</t>
  </si>
  <si>
    <t>(п1+п2+п3+п4+п5)*6%</t>
  </si>
  <si>
    <t>Расходы по внешнему транспорту Расстояние проезда и перевозки в одном направлении 190 км</t>
  </si>
  <si>
    <t>Расходы по внутреннему транспорту, Расстояние проезда и перевозки в одном направлении до 5 км</t>
  </si>
  <si>
    <t>Инженерно-геодезические изыскания, 2004 г, ОУ п,9, табл, 4, §1</t>
  </si>
  <si>
    <t>Стадия проектирования - Проектная документация. Рабочая документация</t>
  </si>
  <si>
    <t>Наименование организации заказчика: ООО "Сетевое предприятие "Росэнерго"</t>
  </si>
  <si>
    <t>(п1+п2+п3)*8,75%</t>
  </si>
  <si>
    <t>2538*3*0,7</t>
  </si>
  <si>
    <t xml:space="preserve">Инженерно-геодезические изыскания, 2004 г, Часть 1 Глава 2 Таблица 9, §5
1) К=1,2 (Табл, 9 прим, 4)
</t>
  </si>
  <si>
    <t>6426*3*0,7</t>
  </si>
  <si>
    <t>1897*3*0,4</t>
  </si>
  <si>
    <t>Инженерно-геодезические изыскания, 2004 г, Часть 1 Глава 1 Таблица 8, п,3
1) K=0,7 (Прим, к табл, 08 п,1) Измерения без закладки центров</t>
  </si>
  <si>
    <t>Инженерно-геодезические изыскания, 2004 г, Часть 1 Глава 1 Таблица 8, п,4
1) K=0,4 (Прим, к табл, 08 п,1) Измерения без закладки центров</t>
  </si>
  <si>
    <t>Инженерно-геодезические изыскания, 2004 г, Часть 1 Глава 1 Таблица 8, п,3
1) K=0,7 (Прим, к табл, 09 п,1) Измерения без закладки центров</t>
  </si>
  <si>
    <t>Инженерно-геодезические изыскания, 2004 г, Часть 1 Глава 1 Таблица 8, п,4) 
1) K=0,4 (Прим, к табл, 09 п,1) Измерения без закладки центров</t>
  </si>
  <si>
    <t>428*3*0,4</t>
  </si>
  <si>
    <t>Инженерно-геодезические изыскания, 2004 г, Часть 1 Глава 2 Таблица 9, §6
1) К=1,1 (ОУ, г, составление плана в цвете)
2) К=1,75 (ОУ, п, 15е)
3) К=1,2 (Табл, 9 прим, 4)</t>
  </si>
  <si>
    <t>ИТОГО с НДС</t>
  </si>
  <si>
    <t xml:space="preserve">Основание: Договор № </t>
  </si>
  <si>
    <t>Создание инженерно-топографических планов на незастроенной территории в масштабе 1:500 с высотой сечения рельефа 0,5м, Категория сложности II</t>
  </si>
  <si>
    <t>Создание инженерно-топографических планов незастроенной территории в масштабе 1:500 с высотой сечения рельефа 0,5м, Категория сложности II</t>
  </si>
  <si>
    <t xml:space="preserve">Наименование проектной (изыскательской организации): </t>
  </si>
  <si>
    <t>СМЕТА №12-1</t>
  </si>
  <si>
    <t>Реконструкция участка КВЛ6кВ ф.57-06 по всей протяженности.  Инженерно-геодезический изыскания</t>
  </si>
  <si>
    <t>ИТОГО</t>
  </si>
  <si>
    <t>НДС 20 %</t>
  </si>
  <si>
    <t>Итого по смете "инженерно-геодезические изыскания" (СБЦИЦ 2004 г,) в ценах на 01.01.2001г.</t>
  </si>
  <si>
    <t xml:space="preserve">Индекс на I квартал 2025 года на проектные работы к уровню цен 01.01.2001  (Письмо Минстроя России
№ 5170-ИФ/09 от 01.02.2025)
</t>
  </si>
  <si>
    <t>3284*1,2*3</t>
  </si>
  <si>
    <t>1067*1,1*1,75*1,2*3</t>
  </si>
  <si>
    <t>Индекс-дефлятор 2025/2026/2027 (1,078*1,053*1,044)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</si>
</sst>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[$-F419]yyyy\,\ mmmm;@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3">
    <xf numFmtId="0" fontId="0" fillId="0" borderId="0"/>
    <xf numFmtId="0" fontId="2" fillId="0" borderId="0"/>
    <xf numFmtId="0" fontId="5" fillId="0" borderId="0"/>
    <xf numFmtId="0" fontId="5" fillId="0" borderId="0"/>
    <xf numFmtId="0" fontId="1" fillId="0" borderId="0"/>
    <xf numFmtId="0" fontId="11" fillId="0" borderId="0">
      <alignment horizontal="left" vertical="top"/>
    </xf>
    <xf numFmtId="0" fontId="13" fillId="0" borderId="0">
      <alignment horizontal="left" vertical="top"/>
    </xf>
    <xf numFmtId="0" fontId="13" fillId="0" borderId="2">
      <alignment horizontal="center" vertical="center"/>
    </xf>
    <xf numFmtId="0" fontId="13" fillId="0" borderId="3">
      <alignment horizontal="center" vertical="center"/>
    </xf>
    <xf numFmtId="0" fontId="11" fillId="0" borderId="2">
      <alignment horizontal="center" vertical="center"/>
    </xf>
    <xf numFmtId="0" fontId="13" fillId="0" borderId="6">
      <alignment horizontal="left" vertical="top"/>
    </xf>
    <xf numFmtId="0" fontId="13" fillId="0" borderId="2">
      <alignment horizontal="left" vertical="center"/>
    </xf>
    <xf numFmtId="0" fontId="13" fillId="0" borderId="2">
      <alignment horizontal="right" vertical="center"/>
    </xf>
    <xf numFmtId="0" fontId="14" fillId="0" borderId="0"/>
    <xf numFmtId="0" fontId="15" fillId="0" borderId="0"/>
    <xf numFmtId="0" fontId="15" fillId="0" borderId="0"/>
    <xf numFmtId="0" fontId="18" fillId="0" borderId="0">
      <alignment horizontal="left" vertical="top"/>
    </xf>
    <xf numFmtId="0" fontId="14" fillId="0" borderId="0"/>
    <xf numFmtId="0" fontId="19" fillId="3" borderId="0">
      <alignment horizontal="center" vertical="center"/>
    </xf>
    <xf numFmtId="0" fontId="15" fillId="0" borderId="0"/>
    <xf numFmtId="166" fontId="5" fillId="0" borderId="0"/>
    <xf numFmtId="0" fontId="8" fillId="0" borderId="0"/>
    <xf numFmtId="0" fontId="5" fillId="0" borderId="0"/>
  </cellStyleXfs>
  <cellXfs count="111">
    <xf numFmtId="0" fontId="0" fillId="0" borderId="0" xfId="0"/>
    <xf numFmtId="0" fontId="5" fillId="0" borderId="0" xfId="2"/>
    <xf numFmtId="0" fontId="6" fillId="0" borderId="0" xfId="4" applyFont="1"/>
    <xf numFmtId="0" fontId="3" fillId="0" borderId="0" xfId="2" applyFont="1" applyFill="1" applyAlignment="1">
      <alignment vertical="center"/>
    </xf>
    <xf numFmtId="0" fontId="7" fillId="0" borderId="0" xfId="2" applyFont="1" applyFill="1" applyAlignment="1">
      <alignment vertical="center"/>
    </xf>
    <xf numFmtId="0" fontId="4" fillId="0" borderId="0" xfId="2" applyFont="1"/>
    <xf numFmtId="0" fontId="3" fillId="0" borderId="0" xfId="2" applyFont="1" applyFill="1" applyAlignment="1">
      <alignment vertical="center" wrapText="1"/>
    </xf>
    <xf numFmtId="0" fontId="3" fillId="0" borderId="0" xfId="2" applyFont="1" applyFill="1" applyAlignment="1">
      <alignment horizontal="left" vertical="center" wrapText="1"/>
    </xf>
    <xf numFmtId="0" fontId="4" fillId="0" borderId="0" xfId="2" applyNumberFormat="1" applyFont="1" applyBorder="1" applyAlignment="1">
      <alignment vertical="top" wrapText="1"/>
    </xf>
    <xf numFmtId="0" fontId="3" fillId="0" borderId="0" xfId="4" applyNumberFormat="1" applyFont="1" applyAlignment="1">
      <alignment vertical="center" wrapText="1"/>
    </xf>
    <xf numFmtId="0" fontId="4" fillId="0" borderId="0" xfId="2" applyNumberFormat="1" applyFont="1" applyAlignment="1">
      <alignment wrapText="1"/>
    </xf>
    <xf numFmtId="0" fontId="3" fillId="0" borderId="0" xfId="4" applyNumberFormat="1" applyFont="1" applyBorder="1" applyAlignment="1">
      <alignment vertical="center" wrapText="1"/>
    </xf>
    <xf numFmtId="0" fontId="3" fillId="0" borderId="0" xfId="1" applyFont="1" applyAlignment="1">
      <alignment horizontal="right" vertical="center" wrapText="1"/>
    </xf>
    <xf numFmtId="0" fontId="3" fillId="0" borderId="0" xfId="1" applyFont="1" applyAlignment="1">
      <alignment vertical="center"/>
    </xf>
    <xf numFmtId="0" fontId="6" fillId="0" borderId="0" xfId="2" applyFont="1"/>
    <xf numFmtId="0" fontId="12" fillId="0" borderId="1" xfId="5" quotePrefix="1" applyFont="1" applyBorder="1" applyAlignment="1">
      <alignment vertical="top" wrapText="1"/>
    </xf>
    <xf numFmtId="0" fontId="1" fillId="0" borderId="0" xfId="4"/>
    <xf numFmtId="0" fontId="6" fillId="0" borderId="2" xfId="7" quotePrefix="1" applyFont="1" applyAlignment="1">
      <alignment horizontal="center" vertical="center" wrapText="1"/>
    </xf>
    <xf numFmtId="0" fontId="6" fillId="0" borderId="3" xfId="8" quotePrefix="1" applyFont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top" wrapText="1"/>
    </xf>
    <xf numFmtId="0" fontId="6" fillId="2" borderId="2" xfId="2" applyFont="1" applyFill="1" applyBorder="1" applyAlignment="1">
      <alignment horizontal="center" vertical="center" wrapText="1"/>
    </xf>
    <xf numFmtId="1" fontId="6" fillId="0" borderId="2" xfId="2" applyNumberFormat="1" applyFont="1" applyBorder="1" applyAlignment="1">
      <alignment horizontal="center" vertical="center" wrapText="1"/>
    </xf>
    <xf numFmtId="1" fontId="6" fillId="0" borderId="2" xfId="2" applyNumberFormat="1" applyFont="1" applyFill="1" applyBorder="1" applyAlignment="1">
      <alignment horizontal="center" vertical="center" wrapText="1"/>
    </xf>
    <xf numFmtId="1" fontId="12" fillId="0" borderId="2" xfId="2" applyNumberFormat="1" applyFont="1" applyBorder="1" applyAlignment="1">
      <alignment horizontal="center" vertical="center" wrapText="1"/>
    </xf>
    <xf numFmtId="1" fontId="6" fillId="0" borderId="2" xfId="2" applyNumberFormat="1" applyFont="1" applyBorder="1" applyAlignment="1">
      <alignment horizontal="left" vertical="top" wrapText="1"/>
    </xf>
    <xf numFmtId="1" fontId="6" fillId="0" borderId="2" xfId="2" applyNumberFormat="1" applyFont="1" applyFill="1" applyBorder="1" applyAlignment="1">
      <alignment horizontal="left" vertical="top" wrapText="1"/>
    </xf>
    <xf numFmtId="0" fontId="6" fillId="0" borderId="0" xfId="4" applyFont="1" applyFill="1"/>
    <xf numFmtId="2" fontId="6" fillId="0" borderId="0" xfId="4" applyNumberFormat="1" applyFont="1"/>
    <xf numFmtId="1" fontId="6" fillId="0" borderId="2" xfId="2" quotePrefix="1" applyNumberFormat="1" applyFont="1" applyBorder="1" applyAlignment="1">
      <alignment horizontal="left" vertical="top" wrapText="1"/>
    </xf>
    <xf numFmtId="3" fontId="6" fillId="0" borderId="2" xfId="2" applyNumberFormat="1" applyFont="1" applyBorder="1" applyAlignment="1">
      <alignment horizontal="center" vertical="center" wrapText="1"/>
    </xf>
    <xf numFmtId="0" fontId="6" fillId="0" borderId="2" xfId="2" quotePrefix="1" applyFont="1" applyBorder="1" applyAlignment="1">
      <alignment horizontal="left" vertical="top" wrapText="1"/>
    </xf>
    <xf numFmtId="2" fontId="6" fillId="0" borderId="2" xfId="2" applyNumberFormat="1" applyFont="1" applyBorder="1" applyAlignment="1">
      <alignment horizontal="center" vertical="center" wrapText="1"/>
    </xf>
    <xf numFmtId="0" fontId="6" fillId="0" borderId="2" xfId="11" quotePrefix="1" applyFont="1" applyBorder="1" applyAlignment="1">
      <alignment horizontal="left" vertical="center" wrapText="1"/>
    </xf>
    <xf numFmtId="0" fontId="6" fillId="0" borderId="2" xfId="11" quotePrefix="1" applyFont="1" applyBorder="1" applyAlignment="1">
      <alignment horizontal="center" vertical="center" wrapText="1"/>
    </xf>
    <xf numFmtId="164" fontId="6" fillId="0" borderId="2" xfId="12" applyNumberFormat="1" applyFont="1" applyBorder="1" applyAlignment="1">
      <alignment horizontal="center" vertical="center" wrapText="1"/>
    </xf>
    <xf numFmtId="0" fontId="12" fillId="0" borderId="2" xfId="7" quotePrefix="1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4" fillId="0" borderId="0" xfId="2" applyNumberFormat="1" applyFont="1" applyBorder="1"/>
    <xf numFmtId="165" fontId="6" fillId="0" borderId="0" xfId="4" applyNumberFormat="1" applyFont="1"/>
    <xf numFmtId="0" fontId="16" fillId="0" borderId="0" xfId="4" applyFont="1"/>
    <xf numFmtId="0" fontId="17" fillId="0" borderId="0" xfId="4" applyFont="1" applyBorder="1" applyAlignment="1"/>
    <xf numFmtId="0" fontId="6" fillId="0" borderId="2" xfId="2" applyFont="1" applyBorder="1" applyAlignment="1">
      <alignment horizontal="center" vertical="center" wrapText="1"/>
    </xf>
    <xf numFmtId="0" fontId="12" fillId="0" borderId="2" xfId="7" quotePrefix="1" applyFont="1" applyBorder="1" applyAlignment="1">
      <alignment horizontal="center" vertical="center" wrapText="1"/>
    </xf>
    <xf numFmtId="165" fontId="6" fillId="0" borderId="2" xfId="2" applyNumberFormat="1" applyFont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4" fontId="20" fillId="0" borderId="0" xfId="22" applyNumberFormat="1" applyFont="1" applyAlignment="1">
      <alignment horizontal="center" vertical="top" wrapText="1"/>
    </xf>
    <xf numFmtId="49" fontId="21" fillId="0" borderId="0" xfId="22" applyNumberFormat="1" applyFont="1" applyAlignment="1">
      <alignment horizontal="center" vertical="top" wrapText="1"/>
    </xf>
    <xf numFmtId="4" fontId="21" fillId="0" borderId="0" xfId="22" applyNumberFormat="1" applyFont="1" applyAlignment="1">
      <alignment horizontal="left" vertical="top" wrapText="1"/>
    </xf>
    <xf numFmtId="4" fontId="2" fillId="0" borderId="0" xfId="22" applyNumberFormat="1" applyFont="1" applyAlignment="1">
      <alignment wrapText="1"/>
    </xf>
    <xf numFmtId="4" fontId="2" fillId="0" borderId="0" xfId="22" applyNumberFormat="1" applyFont="1" applyAlignment="1">
      <alignment horizontal="center" vertical="center" wrapText="1"/>
    </xf>
    <xf numFmtId="4" fontId="22" fillId="0" borderId="0" xfId="22" applyNumberFormat="1" applyFont="1" applyAlignment="1">
      <alignment horizontal="right" vertical="top" wrapText="1"/>
    </xf>
    <xf numFmtId="4" fontId="9" fillId="0" borderId="0" xfId="22" applyNumberFormat="1" applyFont="1" applyAlignment="1">
      <alignment vertical="top" wrapText="1"/>
    </xf>
    <xf numFmtId="4" fontId="20" fillId="0" borderId="0" xfId="22" applyNumberFormat="1" applyFont="1" applyAlignment="1">
      <alignment vertical="top" wrapText="1"/>
    </xf>
    <xf numFmtId="0" fontId="6" fillId="0" borderId="2" xfId="4" applyFont="1" applyBorder="1" applyAlignment="1">
      <alignment horizontal="center" vertical="center" wrapText="1"/>
    </xf>
    <xf numFmtId="2" fontId="6" fillId="2" borderId="2" xfId="2" applyNumberFormat="1" applyFont="1" applyFill="1" applyBorder="1" applyAlignment="1">
      <alignment horizontal="center" vertical="center" wrapText="1"/>
    </xf>
    <xf numFmtId="2" fontId="6" fillId="0" borderId="2" xfId="2" applyNumberFormat="1" applyFont="1" applyFill="1" applyBorder="1" applyAlignment="1">
      <alignment horizontal="center" vertical="center" wrapText="1"/>
    </xf>
    <xf numFmtId="4" fontId="3" fillId="0" borderId="2" xfId="2" applyNumberFormat="1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4" fontId="12" fillId="0" borderId="2" xfId="2" applyNumberFormat="1" applyFont="1" applyBorder="1" applyAlignment="1">
      <alignment horizontal="center" vertical="center" wrapText="1"/>
    </xf>
    <xf numFmtId="0" fontId="7" fillId="0" borderId="0" xfId="2" applyFont="1" applyFill="1" applyAlignment="1">
      <alignment horizontal="center" vertical="center"/>
    </xf>
    <xf numFmtId="0" fontId="10" fillId="0" borderId="0" xfId="1" applyFont="1" applyAlignment="1">
      <alignment horizontal="left" vertical="center"/>
    </xf>
    <xf numFmtId="0" fontId="6" fillId="0" borderId="3" xfId="7" quotePrefix="1" applyFont="1" applyBorder="1" applyAlignment="1">
      <alignment horizontal="center" vertical="center" wrapText="1"/>
    </xf>
    <xf numFmtId="0" fontId="6" fillId="0" borderId="4" xfId="2" applyFont="1" applyBorder="1" applyAlignment="1">
      <alignment wrapText="1"/>
    </xf>
    <xf numFmtId="0" fontId="6" fillId="0" borderId="5" xfId="2" applyFont="1" applyBorder="1" applyAlignment="1">
      <alignment wrapText="1"/>
    </xf>
    <xf numFmtId="0" fontId="12" fillId="0" borderId="3" xfId="9" quotePrefix="1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2" xfId="10" quotePrefix="1" applyFont="1" applyBorder="1" applyAlignment="1">
      <alignment horizontal="left" vertical="top" wrapText="1"/>
    </xf>
    <xf numFmtId="0" fontId="6" fillId="0" borderId="2" xfId="2" applyFont="1" applyBorder="1" applyAlignment="1">
      <alignment horizontal="center" vertical="center" wrapText="1"/>
    </xf>
    <xf numFmtId="0" fontId="9" fillId="0" borderId="0" xfId="2" applyFont="1" applyFill="1" applyAlignment="1">
      <alignment horizontal="left" vertical="center" wrapText="1"/>
    </xf>
    <xf numFmtId="0" fontId="7" fillId="0" borderId="0" xfId="2" applyFont="1" applyFill="1" applyAlignment="1">
      <alignment horizontal="left" vertical="center" wrapText="1"/>
    </xf>
    <xf numFmtId="0" fontId="10" fillId="0" borderId="0" xfId="2" applyNumberFormat="1" applyFont="1" applyBorder="1" applyAlignment="1">
      <alignment horizontal="left" vertical="center" wrapText="1"/>
    </xf>
    <xf numFmtId="0" fontId="12" fillId="0" borderId="1" xfId="2" quotePrefix="1" applyFont="1" applyBorder="1" applyAlignment="1">
      <alignment horizontal="left" vertical="top" wrapText="1"/>
    </xf>
    <xf numFmtId="0" fontId="6" fillId="0" borderId="1" xfId="2" quotePrefix="1" applyFont="1" applyBorder="1" applyAlignment="1">
      <alignment horizontal="left" vertical="top" wrapText="1"/>
    </xf>
    <xf numFmtId="0" fontId="6" fillId="0" borderId="1" xfId="6" quotePrefix="1" applyFont="1" applyBorder="1" applyAlignment="1">
      <alignment horizontal="left" vertical="top" wrapText="1"/>
    </xf>
    <xf numFmtId="0" fontId="6" fillId="0" borderId="1" xfId="2" applyFont="1" applyBorder="1" applyAlignment="1">
      <alignment vertical="top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6" fillId="0" borderId="2" xfId="2" quotePrefix="1" applyFont="1" applyBorder="1" applyAlignment="1">
      <alignment horizontal="center" vertical="center" wrapText="1"/>
    </xf>
    <xf numFmtId="1" fontId="6" fillId="0" borderId="2" xfId="2" applyNumberFormat="1" applyFont="1" applyBorder="1" applyAlignment="1">
      <alignment horizontal="center" vertical="center" wrapText="1"/>
    </xf>
    <xf numFmtId="1" fontId="6" fillId="0" borderId="2" xfId="10" quotePrefix="1" applyNumberFormat="1" applyFont="1" applyBorder="1" applyAlignment="1">
      <alignment horizontal="left" vertical="top" wrapText="1"/>
    </xf>
    <xf numFmtId="1" fontId="12" fillId="0" borderId="2" xfId="2" applyNumberFormat="1" applyFont="1" applyBorder="1" applyAlignment="1">
      <alignment horizontal="left" vertical="top" wrapText="1"/>
    </xf>
    <xf numFmtId="1" fontId="12" fillId="0" borderId="3" xfId="9" quotePrefix="1" applyNumberFormat="1" applyFont="1" applyBorder="1" applyAlignment="1">
      <alignment horizontal="center" vertical="center" wrapText="1"/>
    </xf>
    <xf numFmtId="1" fontId="6" fillId="0" borderId="5" xfId="2" applyNumberFormat="1" applyFont="1" applyBorder="1" applyAlignment="1">
      <alignment wrapText="1"/>
    </xf>
    <xf numFmtId="1" fontId="6" fillId="0" borderId="4" xfId="2" applyNumberFormat="1" applyFont="1" applyBorder="1" applyAlignment="1">
      <alignment wrapText="1"/>
    </xf>
    <xf numFmtId="1" fontId="6" fillId="0" borderId="2" xfId="2" applyNumberFormat="1" applyFont="1" applyFill="1" applyBorder="1" applyAlignment="1">
      <alignment horizontal="center" vertical="center" wrapText="1"/>
    </xf>
    <xf numFmtId="1" fontId="6" fillId="0" borderId="2" xfId="10" quotePrefix="1" applyNumberFormat="1" applyFont="1" applyFill="1" applyBorder="1" applyAlignment="1">
      <alignment horizontal="left" vertical="top" wrapText="1"/>
    </xf>
    <xf numFmtId="0" fontId="6" fillId="0" borderId="2" xfId="11" quotePrefix="1" applyFont="1" applyBorder="1" applyAlignment="1">
      <alignment horizontal="center" vertical="center" wrapText="1"/>
    </xf>
    <xf numFmtId="0" fontId="6" fillId="0" borderId="2" xfId="11" quotePrefix="1" applyFont="1" applyBorder="1" applyAlignment="1">
      <alignment horizontal="left" vertical="top" wrapText="1"/>
    </xf>
    <xf numFmtId="0" fontId="12" fillId="0" borderId="2" xfId="2" applyFont="1" applyBorder="1" applyAlignment="1">
      <alignment horizontal="left" vertical="top" wrapText="1"/>
    </xf>
    <xf numFmtId="0" fontId="6" fillId="2" borderId="3" xfId="2" applyFont="1" applyFill="1" applyBorder="1" applyAlignment="1">
      <alignment horizontal="left" vertical="top" wrapText="1"/>
    </xf>
    <xf numFmtId="0" fontId="6" fillId="2" borderId="5" xfId="2" applyFont="1" applyFill="1" applyBorder="1" applyAlignment="1">
      <alignment horizontal="left" vertical="top" wrapText="1"/>
    </xf>
    <xf numFmtId="0" fontId="6" fillId="2" borderId="4" xfId="2" applyFont="1" applyFill="1" applyBorder="1" applyAlignment="1">
      <alignment horizontal="left" vertical="top" wrapText="1"/>
    </xf>
    <xf numFmtId="0" fontId="6" fillId="0" borderId="3" xfId="10" quotePrefix="1" applyFont="1" applyBorder="1" applyAlignment="1">
      <alignment horizontal="left" vertical="top" wrapText="1"/>
    </xf>
    <xf numFmtId="0" fontId="6" fillId="0" borderId="5" xfId="10" quotePrefix="1" applyFont="1" applyBorder="1" applyAlignment="1">
      <alignment horizontal="left" vertical="top" wrapText="1"/>
    </xf>
    <xf numFmtId="0" fontId="6" fillId="0" borderId="4" xfId="10" quotePrefix="1" applyFont="1" applyBorder="1" applyAlignment="1">
      <alignment horizontal="left" vertical="top" wrapText="1"/>
    </xf>
    <xf numFmtId="0" fontId="6" fillId="0" borderId="2" xfId="4" applyFont="1" applyBorder="1" applyAlignment="1">
      <alignment horizontal="left" vertical="center" wrapText="1"/>
    </xf>
    <xf numFmtId="0" fontId="6" fillId="0" borderId="2" xfId="4" applyFont="1" applyBorder="1" applyAlignment="1">
      <alignment horizontal="center" vertical="center" wrapText="1"/>
    </xf>
    <xf numFmtId="4" fontId="9" fillId="0" borderId="0" xfId="22" applyNumberFormat="1" applyFont="1" applyAlignment="1">
      <alignment horizontal="center" vertical="top" wrapText="1"/>
    </xf>
    <xf numFmtId="0" fontId="6" fillId="0" borderId="3" xfId="2" quotePrefix="1" applyFont="1" applyBorder="1" applyAlignment="1">
      <alignment horizontal="center" vertical="center" wrapText="1"/>
    </xf>
    <xf numFmtId="0" fontId="6" fillId="0" borderId="4" xfId="2" quotePrefix="1" applyFont="1" applyBorder="1" applyAlignment="1">
      <alignment horizontal="center" vertical="center" wrapText="1"/>
    </xf>
    <xf numFmtId="0" fontId="12" fillId="0" borderId="2" xfId="7" quotePrefix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left" vertical="top" wrapText="1"/>
    </xf>
    <xf numFmtId="0" fontId="6" fillId="0" borderId="5" xfId="2" applyFont="1" applyBorder="1" applyAlignment="1">
      <alignment horizontal="left" vertical="top" wrapText="1"/>
    </xf>
    <xf numFmtId="0" fontId="6" fillId="0" borderId="4" xfId="2" applyFont="1" applyBorder="1" applyAlignment="1">
      <alignment horizontal="left" vertical="top" wrapText="1"/>
    </xf>
    <xf numFmtId="0" fontId="6" fillId="0" borderId="2" xfId="2" applyFont="1" applyBorder="1" applyAlignment="1">
      <alignment horizontal="left" vertical="center" wrapText="1"/>
    </xf>
  </cellXfs>
  <cellStyles count="23">
    <cellStyle name="S10 7" xfId="11"/>
    <cellStyle name="S11 7" xfId="12"/>
    <cellStyle name="S15 7" xfId="9"/>
    <cellStyle name="S16 6" xfId="10"/>
    <cellStyle name="S17 12" xfId="8"/>
    <cellStyle name="S3 6" xfId="6"/>
    <cellStyle name="S5 2 4" xfId="16"/>
    <cellStyle name="S6 2 2" xfId="18"/>
    <cellStyle name="S6 6" xfId="5"/>
    <cellStyle name="S7 5" xfId="7"/>
    <cellStyle name="Обычный" xfId="0" builtinId="0"/>
    <cellStyle name="Обычный 10 3" xfId="13"/>
    <cellStyle name="Обычный 11 2 2 2" xfId="4"/>
    <cellStyle name="Обычный 12 2" xfId="22"/>
    <cellStyle name="Обычный 2 10 2" xfId="15"/>
    <cellStyle name="Обычный 2 2 2 3" xfId="2"/>
    <cellStyle name="Обычный 2 4 4 5" xfId="17"/>
    <cellStyle name="Обычный 3 4 6" xfId="1"/>
    <cellStyle name="Обычный 4 2" xfId="19"/>
    <cellStyle name="Обычный 4 3" xfId="21"/>
    <cellStyle name="Обычный 57" xfId="14"/>
    <cellStyle name="Обычный 8 2" xfId="3"/>
    <cellStyle name="Обычный 9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galkina\Desktop\&#1057;&#1044;&#1054;\&#1057;&#1084;&#1077;&#1090;&#1099;%20&#1085;&#1072;%20&#1055;&#1048;&#1056;%20&#1050;&#1057;-2,&#1050;&#1057;-3,&#1050;&#1057;-5%20&#1051;&#1077;&#1085;&#1101;&#1085;&#1077;&#1088;&#1075;&#1086;\&#1057;&#1086;&#1075;&#1083;&#1072;&#1089;&#1086;&#1074;&#1072;&#1085;&#1080;&#1103;%20&#1087;&#1088;&#1086;&#1077;&#1082;&#1090;&#1072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tmp\Temporary%20Internet%20Files\Content.Outlook\I72ZG5PP\&#1041;&#1044;&#1056;%20&#1057;&#1057;%201%20&#1082;&#1074;%202008%2014%2007%20200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 t="str">
            <v/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 t="str">
            <v/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 t="str">
            <v/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 t="str">
            <v/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 t="str">
            <v/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 t="str">
            <v/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 t="str">
            <v/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 t="str">
            <v/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 t="str">
            <v/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 t="str">
            <v/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Lucent"/>
      <sheetName val="ПД-2.2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#ССЫЛКА"/>
      <sheetName val="База"/>
      <sheetName val="ИД ПНР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Технический лист"/>
      <sheetName val="анализ 2003_2004исполнение МТО"/>
      <sheetName val="Main list"/>
      <sheetName val="Приложение 2"/>
      <sheetName val="Имя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/>
      <sheetData sheetId="242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Lucent"/>
      <sheetName val="BACT"/>
      <sheetName val="АСУ-линия-1"/>
      <sheetName val="ТЗ АСУ-1"/>
      <sheetName val="2-stage"/>
      <sheetName val="лч и кам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Норм"/>
      <sheetName val="ИД СМР"/>
      <sheetName val="ФОТ для смет"/>
      <sheetName val="ЛС_РЕС"/>
      <sheetName val="Общ"/>
      <sheetName val="_x0000__x0000_"/>
      <sheetName val="таблица_руко_x0019__x0015_ _x0003__x000c__x0011__x0011_"/>
      <sheetName val="КБК ДП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2"/>
  <sheetViews>
    <sheetView tabSelected="1" topLeftCell="A20" zoomScale="85" zoomScaleNormal="85" zoomScaleSheetLayoutView="100" workbookViewId="0">
      <selection activeCell="O32" sqref="O32"/>
    </sheetView>
  </sheetViews>
  <sheetFormatPr defaultColWidth="9.140625" defaultRowHeight="12.75" x14ac:dyDescent="0.2"/>
  <cols>
    <col min="1" max="1" width="5.7109375" style="1" customWidth="1"/>
    <col min="2" max="2" width="34" style="1" customWidth="1"/>
    <col min="3" max="4" width="6.42578125" style="1" customWidth="1"/>
    <col min="5" max="5" width="8" style="1" customWidth="1"/>
    <col min="6" max="8" width="9.140625" style="1"/>
    <col min="9" max="9" width="10.7109375" style="1" bestFit="1" customWidth="1"/>
    <col min="10" max="11" width="9.140625" style="1"/>
    <col min="12" max="12" width="14" style="1" customWidth="1"/>
    <col min="13" max="13" width="20.5703125" style="1" customWidth="1"/>
    <col min="14" max="16384" width="9.140625" style="1"/>
  </cols>
  <sheetData>
    <row r="1" spans="1:16" ht="15.75" x14ac:dyDescent="0.2">
      <c r="A1" s="2"/>
      <c r="B1" s="61" t="s">
        <v>51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4"/>
      <c r="N1" s="3"/>
      <c r="O1" s="3"/>
      <c r="P1" s="3"/>
    </row>
    <row r="2" spans="1:16" ht="15.75" customHeight="1" x14ac:dyDescent="0.2">
      <c r="A2" s="3"/>
      <c r="B2" s="61" t="s">
        <v>0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4"/>
      <c r="N2" s="3"/>
      <c r="O2" s="3"/>
      <c r="P2" s="3"/>
    </row>
    <row r="3" spans="1:16" ht="15.75" customHeight="1" x14ac:dyDescent="0.25">
      <c r="A3" s="5"/>
      <c r="B3" s="71" t="s">
        <v>1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6"/>
      <c r="N3" s="6"/>
      <c r="O3" s="6"/>
      <c r="P3" s="6"/>
    </row>
    <row r="4" spans="1:16" ht="15.75" hidden="1" x14ac:dyDescent="0.25">
      <c r="A4" s="5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6"/>
      <c r="N4" s="6"/>
      <c r="O4" s="6"/>
      <c r="P4" s="6"/>
    </row>
    <row r="5" spans="1:16" ht="15.75" x14ac:dyDescent="0.25">
      <c r="A5" s="5"/>
      <c r="B5" s="78" t="s">
        <v>52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"/>
      <c r="N5" s="7"/>
      <c r="O5" s="7"/>
      <c r="P5" s="7"/>
    </row>
    <row r="6" spans="1:16" ht="26.25" customHeight="1" x14ac:dyDescent="0.2">
      <c r="A6" s="8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9"/>
      <c r="N6" s="9"/>
      <c r="O6" s="9"/>
      <c r="P6" s="9"/>
    </row>
    <row r="7" spans="1:16" ht="15.75" customHeight="1" x14ac:dyDescent="0.25">
      <c r="A7" s="10"/>
      <c r="B7" s="73" t="s">
        <v>33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11"/>
      <c r="N7" s="11"/>
      <c r="O7" s="11"/>
      <c r="P7" s="11"/>
    </row>
    <row r="8" spans="1:16" ht="15.75" x14ac:dyDescent="0.2">
      <c r="A8" s="12"/>
      <c r="B8" s="62" t="s">
        <v>50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13"/>
      <c r="N8" s="13"/>
      <c r="O8" s="13"/>
      <c r="P8" s="13"/>
    </row>
    <row r="9" spans="1:16" ht="15.75" x14ac:dyDescent="0.2">
      <c r="A9" s="12"/>
      <c r="B9" s="62" t="s">
        <v>34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13"/>
      <c r="N9" s="13"/>
      <c r="O9" s="13"/>
      <c r="P9" s="13"/>
    </row>
    <row r="10" spans="1:16" x14ac:dyDescent="0.2">
      <c r="A10" s="14"/>
      <c r="B10" s="62" t="s">
        <v>47</v>
      </c>
      <c r="C10" s="62"/>
      <c r="D10" s="62"/>
      <c r="E10" s="62"/>
      <c r="F10" s="62"/>
      <c r="G10" s="62"/>
      <c r="H10" s="62"/>
      <c r="I10" s="62"/>
      <c r="J10" s="62"/>
      <c r="K10" s="62"/>
      <c r="L10" s="62"/>
    </row>
    <row r="11" spans="1:16" ht="53.25" customHeight="1" x14ac:dyDescent="0.25">
      <c r="A11" s="15"/>
      <c r="B11" s="74" t="s">
        <v>2</v>
      </c>
      <c r="C11" s="75"/>
      <c r="D11" s="76" t="s">
        <v>24</v>
      </c>
      <c r="E11" s="77"/>
      <c r="F11" s="77"/>
      <c r="G11" s="77"/>
      <c r="H11" s="77"/>
      <c r="I11" s="77"/>
      <c r="J11" s="77"/>
      <c r="K11" s="77"/>
      <c r="L11" s="77"/>
      <c r="M11" s="16"/>
      <c r="N11" s="16"/>
      <c r="O11" s="16"/>
      <c r="P11" s="16"/>
    </row>
    <row r="12" spans="1:16" ht="25.5" customHeight="1" x14ac:dyDescent="0.2">
      <c r="A12" s="17" t="s">
        <v>3</v>
      </c>
      <c r="B12" s="18" t="s">
        <v>4</v>
      </c>
      <c r="C12" s="63" t="s">
        <v>5</v>
      </c>
      <c r="D12" s="64"/>
      <c r="E12" s="17" t="s">
        <v>6</v>
      </c>
      <c r="F12" s="63" t="s">
        <v>7</v>
      </c>
      <c r="G12" s="65"/>
      <c r="H12" s="65"/>
      <c r="I12" s="64"/>
      <c r="J12" s="63" t="s">
        <v>8</v>
      </c>
      <c r="K12" s="64"/>
      <c r="L12" s="17" t="s">
        <v>25</v>
      </c>
    </row>
    <row r="13" spans="1:16" ht="12.75" customHeight="1" x14ac:dyDescent="0.2">
      <c r="A13" s="66" t="s">
        <v>9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4"/>
    </row>
    <row r="14" spans="1:16" x14ac:dyDescent="0.2">
      <c r="A14" s="19"/>
      <c r="B14" s="20"/>
      <c r="C14" s="67"/>
      <c r="D14" s="68"/>
      <c r="E14" s="19"/>
      <c r="F14" s="69"/>
      <c r="G14" s="69"/>
      <c r="H14" s="69"/>
      <c r="I14" s="69"/>
      <c r="J14" s="70"/>
      <c r="K14" s="70"/>
      <c r="L14" s="19"/>
    </row>
    <row r="15" spans="1:16" ht="56.25" customHeight="1" x14ac:dyDescent="0.2">
      <c r="A15" s="21">
        <v>1</v>
      </c>
      <c r="B15" s="20" t="s">
        <v>48</v>
      </c>
      <c r="C15" s="70" t="s">
        <v>10</v>
      </c>
      <c r="D15" s="70"/>
      <c r="E15" s="44">
        <v>3</v>
      </c>
      <c r="F15" s="69" t="s">
        <v>37</v>
      </c>
      <c r="G15" s="69"/>
      <c r="H15" s="69"/>
      <c r="I15" s="69"/>
      <c r="J15" s="70" t="s">
        <v>57</v>
      </c>
      <c r="K15" s="70"/>
      <c r="L15" s="56">
        <f>3284*1.2*3</f>
        <v>11822.4</v>
      </c>
      <c r="N15" s="1" t="s">
        <v>23</v>
      </c>
    </row>
    <row r="16" spans="1:16" ht="60" customHeight="1" x14ac:dyDescent="0.2">
      <c r="A16" s="21">
        <v>2</v>
      </c>
      <c r="B16" s="31" t="s">
        <v>20</v>
      </c>
      <c r="C16" s="67" t="s">
        <v>21</v>
      </c>
      <c r="D16" s="68"/>
      <c r="E16" s="21">
        <v>3</v>
      </c>
      <c r="F16" s="69" t="s">
        <v>40</v>
      </c>
      <c r="G16" s="69"/>
      <c r="H16" s="69"/>
      <c r="I16" s="69"/>
      <c r="J16" s="80" t="s">
        <v>38</v>
      </c>
      <c r="K16" s="70"/>
      <c r="L16" s="55">
        <f>6426*3*0.7</f>
        <v>13494.599999999999</v>
      </c>
    </row>
    <row r="17" spans="1:18" ht="61.5" customHeight="1" x14ac:dyDescent="0.2">
      <c r="A17" s="21">
        <v>3</v>
      </c>
      <c r="B17" s="31" t="s">
        <v>22</v>
      </c>
      <c r="C17" s="67" t="s">
        <v>21</v>
      </c>
      <c r="D17" s="68"/>
      <c r="E17" s="21">
        <v>3</v>
      </c>
      <c r="F17" s="69" t="s">
        <v>41</v>
      </c>
      <c r="G17" s="69"/>
      <c r="H17" s="69"/>
      <c r="I17" s="69"/>
      <c r="J17" s="80" t="s">
        <v>39</v>
      </c>
      <c r="K17" s="70"/>
      <c r="L17" s="55">
        <f>1897*3*0.4</f>
        <v>2276.4</v>
      </c>
    </row>
    <row r="18" spans="1:18" ht="39" customHeight="1" x14ac:dyDescent="0.2">
      <c r="A18" s="21">
        <v>4</v>
      </c>
      <c r="B18" s="20" t="s">
        <v>31</v>
      </c>
      <c r="C18" s="67" t="s">
        <v>11</v>
      </c>
      <c r="D18" s="68"/>
      <c r="E18" s="21">
        <v>8.75</v>
      </c>
      <c r="F18" s="69" t="s">
        <v>32</v>
      </c>
      <c r="G18" s="69"/>
      <c r="H18" s="69"/>
      <c r="I18" s="69"/>
      <c r="J18" s="70" t="s">
        <v>35</v>
      </c>
      <c r="K18" s="70"/>
      <c r="L18" s="56">
        <f>SUM(L15:L17)*8.75%</f>
        <v>2414.4225000000001</v>
      </c>
    </row>
    <row r="19" spans="1:18" ht="42" customHeight="1" x14ac:dyDescent="0.2">
      <c r="A19" s="21">
        <v>5</v>
      </c>
      <c r="B19" s="20" t="s">
        <v>30</v>
      </c>
      <c r="C19" s="67" t="s">
        <v>11</v>
      </c>
      <c r="D19" s="68"/>
      <c r="E19" s="21">
        <v>19.600000000000001</v>
      </c>
      <c r="F19" s="69" t="s">
        <v>27</v>
      </c>
      <c r="G19" s="69"/>
      <c r="H19" s="69"/>
      <c r="I19" s="69"/>
      <c r="J19" s="70" t="s">
        <v>28</v>
      </c>
      <c r="K19" s="70"/>
      <c r="L19" s="56">
        <f>SUM(L15:L18)*19.6%</f>
        <v>5881.5332100000005</v>
      </c>
    </row>
    <row r="20" spans="1:18" ht="35.25" customHeight="1" x14ac:dyDescent="0.2">
      <c r="A20" s="21">
        <v>6</v>
      </c>
      <c r="B20" s="20" t="s">
        <v>12</v>
      </c>
      <c r="C20" s="67" t="s">
        <v>11</v>
      </c>
      <c r="D20" s="68"/>
      <c r="E20" s="42">
        <v>6</v>
      </c>
      <c r="F20" s="69" t="s">
        <v>26</v>
      </c>
      <c r="G20" s="69"/>
      <c r="H20" s="69"/>
      <c r="I20" s="69"/>
      <c r="J20" s="70" t="s">
        <v>29</v>
      </c>
      <c r="K20" s="70"/>
      <c r="L20" s="32">
        <f>SUM(L15:L19)*0.06</f>
        <v>2153.3613426000002</v>
      </c>
    </row>
    <row r="21" spans="1:18" ht="12.75" hidden="1" customHeight="1" x14ac:dyDescent="0.2">
      <c r="A21" s="21"/>
      <c r="B21" s="92"/>
      <c r="C21" s="93"/>
      <c r="D21" s="93"/>
      <c r="E21" s="94"/>
      <c r="F21" s="69"/>
      <c r="G21" s="69"/>
      <c r="H21" s="69"/>
      <c r="I21" s="69"/>
      <c r="J21" s="67"/>
      <c r="K21" s="68"/>
      <c r="L21" s="32"/>
    </row>
    <row r="22" spans="1:18" ht="6" hidden="1" customHeight="1" x14ac:dyDescent="0.2">
      <c r="A22" s="21"/>
      <c r="B22" s="92"/>
      <c r="C22" s="93"/>
      <c r="D22" s="93"/>
      <c r="E22" s="94"/>
      <c r="F22" s="95"/>
      <c r="G22" s="96"/>
      <c r="H22" s="96"/>
      <c r="I22" s="97"/>
      <c r="J22" s="67"/>
      <c r="K22" s="68"/>
      <c r="L22" s="56"/>
    </row>
    <row r="23" spans="1:18" ht="12.75" customHeight="1" x14ac:dyDescent="0.2">
      <c r="A23" s="91" t="s">
        <v>13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60">
        <f>SUM(L15:L20)</f>
        <v>38042.717052600005</v>
      </c>
    </row>
    <row r="24" spans="1:18" ht="11.25" customHeight="1" x14ac:dyDescent="0.2">
      <c r="A24" s="66" t="s">
        <v>14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4"/>
    </row>
    <row r="25" spans="1:18" ht="59.25" customHeight="1" x14ac:dyDescent="0.2">
      <c r="A25" s="21">
        <v>7</v>
      </c>
      <c r="B25" s="31" t="s">
        <v>20</v>
      </c>
      <c r="C25" s="67" t="s">
        <v>21</v>
      </c>
      <c r="D25" s="68"/>
      <c r="E25" s="45">
        <v>3</v>
      </c>
      <c r="F25" s="95" t="s">
        <v>42</v>
      </c>
      <c r="G25" s="96"/>
      <c r="H25" s="96"/>
      <c r="I25" s="97"/>
      <c r="J25" s="101" t="s">
        <v>36</v>
      </c>
      <c r="K25" s="102"/>
      <c r="L25" s="32">
        <f>2538*3*0.7</f>
        <v>5329.7999999999993</v>
      </c>
    </row>
    <row r="26" spans="1:18" ht="51.75" customHeight="1" x14ac:dyDescent="0.2">
      <c r="A26" s="21">
        <v>8</v>
      </c>
      <c r="B26" s="31" t="s">
        <v>22</v>
      </c>
      <c r="C26" s="67" t="s">
        <v>21</v>
      </c>
      <c r="D26" s="68"/>
      <c r="E26" s="45">
        <v>3</v>
      </c>
      <c r="F26" s="95" t="s">
        <v>43</v>
      </c>
      <c r="G26" s="96"/>
      <c r="H26" s="96"/>
      <c r="I26" s="97"/>
      <c r="J26" s="101" t="s">
        <v>44</v>
      </c>
      <c r="K26" s="102"/>
      <c r="L26" s="32">
        <f>428*3*0.4</f>
        <v>513.6</v>
      </c>
    </row>
    <row r="27" spans="1:18" ht="67.5" customHeight="1" x14ac:dyDescent="0.2">
      <c r="A27" s="19">
        <v>9</v>
      </c>
      <c r="B27" s="20" t="s">
        <v>49</v>
      </c>
      <c r="C27" s="70" t="s">
        <v>10</v>
      </c>
      <c r="D27" s="70"/>
      <c r="E27" s="44">
        <v>3</v>
      </c>
      <c r="F27" s="69" t="s">
        <v>45</v>
      </c>
      <c r="G27" s="69"/>
      <c r="H27" s="69"/>
      <c r="I27" s="69"/>
      <c r="J27" s="70" t="s">
        <v>58</v>
      </c>
      <c r="K27" s="70"/>
      <c r="L27" s="32">
        <f>1067*1.1*1.75*1.2*3</f>
        <v>7394.3099999999995</v>
      </c>
    </row>
    <row r="28" spans="1:18" ht="67.5" hidden="1" customHeight="1" x14ac:dyDescent="0.2">
      <c r="A28" s="21"/>
      <c r="B28" s="20"/>
      <c r="C28" s="70"/>
      <c r="D28" s="70"/>
      <c r="E28" s="19"/>
      <c r="F28" s="69"/>
      <c r="G28" s="69"/>
      <c r="H28" s="69"/>
      <c r="I28" s="69"/>
      <c r="J28" s="70"/>
      <c r="K28" s="70"/>
      <c r="L28" s="32"/>
    </row>
    <row r="29" spans="1:18" ht="67.5" hidden="1" customHeight="1" x14ac:dyDescent="0.2">
      <c r="A29" s="21"/>
      <c r="B29" s="20"/>
      <c r="C29" s="70"/>
      <c r="D29" s="70"/>
      <c r="E29" s="19"/>
      <c r="F29" s="69"/>
      <c r="G29" s="69"/>
      <c r="H29" s="69"/>
      <c r="I29" s="69"/>
      <c r="J29" s="70"/>
      <c r="K29" s="70"/>
      <c r="L29" s="32"/>
    </row>
    <row r="30" spans="1:18" ht="55.5" hidden="1" customHeight="1" x14ac:dyDescent="0.25">
      <c r="A30" s="22"/>
      <c r="B30" s="25"/>
      <c r="C30" s="81"/>
      <c r="D30" s="81"/>
      <c r="E30" s="22"/>
      <c r="F30" s="82"/>
      <c r="G30" s="82"/>
      <c r="H30" s="82"/>
      <c r="I30" s="82"/>
      <c r="J30" s="81"/>
      <c r="K30" s="81"/>
      <c r="L30" s="32"/>
      <c r="M30" s="16"/>
      <c r="N30" s="16"/>
      <c r="O30" s="16"/>
      <c r="P30" s="16"/>
      <c r="Q30" s="16"/>
      <c r="R30" s="16"/>
    </row>
    <row r="31" spans="1:18" ht="0.75" customHeight="1" x14ac:dyDescent="0.25">
      <c r="A31" s="22"/>
      <c r="B31" s="25"/>
      <c r="C31" s="81"/>
      <c r="D31" s="81"/>
      <c r="E31" s="22"/>
      <c r="F31" s="82"/>
      <c r="G31" s="82"/>
      <c r="H31" s="82"/>
      <c r="I31" s="82"/>
      <c r="J31" s="81"/>
      <c r="K31" s="81"/>
      <c r="L31" s="32"/>
      <c r="M31" s="16"/>
      <c r="N31" s="16"/>
      <c r="O31" s="16"/>
      <c r="P31" s="16"/>
      <c r="Q31" s="16"/>
      <c r="R31" s="16"/>
    </row>
    <row r="32" spans="1:18" ht="20.25" customHeight="1" x14ac:dyDescent="0.25">
      <c r="A32" s="83" t="s">
        <v>15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60">
        <f>SUM(L25:L31)</f>
        <v>13237.71</v>
      </c>
      <c r="M32" s="16"/>
      <c r="N32" s="16"/>
      <c r="O32" s="16"/>
      <c r="P32" s="16"/>
      <c r="Q32" s="16"/>
      <c r="R32" s="16"/>
    </row>
    <row r="33" spans="1:18" ht="15" hidden="1" customHeight="1" x14ac:dyDescent="0.25">
      <c r="A33" s="84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6"/>
      <c r="M33" s="16"/>
      <c r="N33" s="16"/>
      <c r="O33" s="16"/>
      <c r="P33" s="16"/>
      <c r="Q33" s="16"/>
      <c r="R33" s="16"/>
    </row>
    <row r="34" spans="1:18" ht="55.5" hidden="1" customHeight="1" x14ac:dyDescent="0.25">
      <c r="A34" s="23"/>
      <c r="B34" s="26"/>
      <c r="C34" s="87"/>
      <c r="D34" s="87"/>
      <c r="E34" s="23"/>
      <c r="F34" s="88"/>
      <c r="G34" s="88"/>
      <c r="H34" s="88"/>
      <c r="I34" s="88"/>
      <c r="J34" s="87"/>
      <c r="K34" s="87"/>
      <c r="L34" s="23"/>
      <c r="M34" s="27"/>
      <c r="N34" s="16"/>
      <c r="O34" s="16"/>
      <c r="P34" s="16"/>
      <c r="Q34" s="16"/>
      <c r="R34" s="16"/>
    </row>
    <row r="35" spans="1:18" ht="51" hidden="1" customHeight="1" x14ac:dyDescent="0.25">
      <c r="A35" s="22"/>
      <c r="B35" s="25"/>
      <c r="C35" s="81"/>
      <c r="D35" s="81"/>
      <c r="E35" s="22"/>
      <c r="F35" s="82"/>
      <c r="G35" s="82"/>
      <c r="H35" s="82"/>
      <c r="I35" s="82"/>
      <c r="J35" s="81"/>
      <c r="K35" s="81"/>
      <c r="L35" s="22"/>
      <c r="M35" s="16"/>
      <c r="N35" s="28"/>
      <c r="O35" s="16"/>
      <c r="P35" s="16"/>
      <c r="Q35" s="16"/>
      <c r="R35" s="16"/>
    </row>
    <row r="36" spans="1:18" ht="81.75" hidden="1" customHeight="1" x14ac:dyDescent="0.25">
      <c r="A36" s="22"/>
      <c r="B36" s="29"/>
      <c r="C36" s="70"/>
      <c r="D36" s="70"/>
      <c r="E36" s="22"/>
      <c r="F36" s="82"/>
      <c r="G36" s="82"/>
      <c r="H36" s="82"/>
      <c r="I36" s="82"/>
      <c r="J36" s="67"/>
      <c r="K36" s="68"/>
      <c r="L36" s="30"/>
      <c r="M36" s="16"/>
      <c r="N36" s="28"/>
      <c r="O36" s="16"/>
      <c r="P36" s="16"/>
      <c r="Q36" s="16"/>
      <c r="R36" s="16"/>
    </row>
    <row r="37" spans="1:18" ht="16.5" hidden="1" customHeight="1" x14ac:dyDescent="0.25">
      <c r="A37" s="83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24"/>
      <c r="M37" s="16"/>
      <c r="N37" s="28"/>
      <c r="O37" s="16"/>
      <c r="P37" s="16"/>
      <c r="Q37" s="16"/>
      <c r="R37" s="16"/>
    </row>
    <row r="38" spans="1:18" ht="17.25" hidden="1" customHeight="1" x14ac:dyDescent="0.25">
      <c r="A38" s="84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6"/>
      <c r="M38" s="16"/>
      <c r="N38" s="28"/>
      <c r="O38" s="16"/>
      <c r="P38" s="16"/>
      <c r="Q38" s="16"/>
      <c r="R38" s="16"/>
    </row>
    <row r="39" spans="1:18" ht="82.5" hidden="1" customHeight="1" x14ac:dyDescent="0.25">
      <c r="A39" s="22"/>
      <c r="B39" s="29"/>
      <c r="C39" s="70"/>
      <c r="D39" s="70"/>
      <c r="E39" s="22"/>
      <c r="F39" s="82"/>
      <c r="G39" s="82"/>
      <c r="H39" s="82"/>
      <c r="I39" s="82"/>
      <c r="J39" s="67"/>
      <c r="K39" s="68"/>
      <c r="L39" s="30"/>
      <c r="M39" s="16"/>
      <c r="N39" s="16"/>
      <c r="O39" s="16"/>
      <c r="P39" s="16"/>
      <c r="Q39" s="16"/>
      <c r="R39" s="16"/>
    </row>
    <row r="40" spans="1:18" ht="82.5" hidden="1" customHeight="1" x14ac:dyDescent="0.25">
      <c r="A40" s="22"/>
      <c r="B40" s="29"/>
      <c r="C40" s="70"/>
      <c r="D40" s="70"/>
      <c r="E40" s="22"/>
      <c r="F40" s="82"/>
      <c r="G40" s="82"/>
      <c r="H40" s="82"/>
      <c r="I40" s="82"/>
      <c r="J40" s="67"/>
      <c r="K40" s="68"/>
      <c r="L40" s="30"/>
      <c r="M40" s="16"/>
      <c r="N40" s="16"/>
      <c r="O40" s="16"/>
      <c r="P40" s="16"/>
      <c r="Q40" s="16"/>
      <c r="R40" s="16"/>
    </row>
    <row r="41" spans="1:18" ht="82.5" hidden="1" customHeight="1" x14ac:dyDescent="0.25">
      <c r="A41" s="22"/>
      <c r="B41" s="29"/>
      <c r="C41" s="70"/>
      <c r="D41" s="70"/>
      <c r="E41" s="22"/>
      <c r="F41" s="82"/>
      <c r="G41" s="82"/>
      <c r="H41" s="82"/>
      <c r="I41" s="82"/>
      <c r="J41" s="67"/>
      <c r="K41" s="68"/>
      <c r="L41" s="30"/>
      <c r="M41" s="16"/>
      <c r="N41" s="16"/>
      <c r="O41" s="16"/>
      <c r="P41" s="16"/>
      <c r="Q41" s="16"/>
      <c r="R41" s="16"/>
    </row>
    <row r="42" spans="1:18" ht="81.75" hidden="1" customHeight="1" x14ac:dyDescent="0.25">
      <c r="A42" s="22"/>
      <c r="B42" s="29"/>
      <c r="C42" s="70"/>
      <c r="D42" s="70"/>
      <c r="E42" s="22"/>
      <c r="F42" s="82"/>
      <c r="G42" s="82"/>
      <c r="H42" s="82"/>
      <c r="I42" s="82"/>
      <c r="J42" s="67"/>
      <c r="K42" s="68"/>
      <c r="L42" s="30"/>
      <c r="M42" s="16"/>
      <c r="N42" s="28"/>
      <c r="O42" s="16"/>
      <c r="P42" s="16"/>
      <c r="Q42" s="16"/>
      <c r="R42" s="16"/>
    </row>
    <row r="43" spans="1:18" ht="82.5" hidden="1" customHeight="1" x14ac:dyDescent="0.25">
      <c r="A43" s="22"/>
      <c r="B43" s="29"/>
      <c r="C43" s="70"/>
      <c r="D43" s="70"/>
      <c r="E43" s="22"/>
      <c r="F43" s="82"/>
      <c r="G43" s="82"/>
      <c r="H43" s="82"/>
      <c r="I43" s="82"/>
      <c r="J43" s="67"/>
      <c r="K43" s="68"/>
      <c r="L43" s="30"/>
      <c r="M43" s="16"/>
      <c r="N43" s="16"/>
      <c r="O43" s="16"/>
      <c r="P43" s="16"/>
      <c r="Q43" s="16"/>
      <c r="R43" s="16"/>
    </row>
    <row r="44" spans="1:18" ht="15" hidden="1" customHeight="1" x14ac:dyDescent="0.25">
      <c r="A44" s="83"/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24"/>
      <c r="M44" s="16"/>
      <c r="N44" s="16"/>
      <c r="O44" s="16"/>
      <c r="P44" s="16"/>
      <c r="Q44" s="16"/>
      <c r="R44" s="16"/>
    </row>
    <row r="45" spans="1:18" ht="15" hidden="1" customHeight="1" x14ac:dyDescent="0.25">
      <c r="A45" s="66"/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4"/>
      <c r="M45" s="16"/>
      <c r="N45" s="16"/>
      <c r="O45" s="16"/>
      <c r="P45" s="16"/>
      <c r="Q45" s="16"/>
      <c r="R45" s="16"/>
    </row>
    <row r="46" spans="1:18" ht="15" hidden="1" customHeight="1" x14ac:dyDescent="0.25">
      <c r="A46" s="19"/>
      <c r="B46" s="31"/>
      <c r="C46" s="67"/>
      <c r="D46" s="68"/>
      <c r="E46" s="19"/>
      <c r="F46" s="69"/>
      <c r="G46" s="69"/>
      <c r="H46" s="69"/>
      <c r="I46" s="69"/>
      <c r="J46" s="67"/>
      <c r="K46" s="68"/>
      <c r="L46" s="32"/>
      <c r="M46" s="16"/>
      <c r="N46" s="16"/>
      <c r="O46" s="28"/>
      <c r="P46" s="16"/>
      <c r="Q46" s="16"/>
      <c r="R46" s="16"/>
    </row>
    <row r="47" spans="1:18" ht="15" hidden="1" customHeight="1" x14ac:dyDescent="0.25">
      <c r="A47" s="19"/>
      <c r="B47" s="33"/>
      <c r="C47" s="89"/>
      <c r="D47" s="89"/>
      <c r="E47" s="34"/>
      <c r="F47" s="90"/>
      <c r="G47" s="90"/>
      <c r="H47" s="90"/>
      <c r="I47" s="90"/>
      <c r="J47" s="89"/>
      <c r="K47" s="89"/>
      <c r="L47" s="35"/>
      <c r="M47" s="16"/>
      <c r="N47" s="16"/>
      <c r="O47" s="16"/>
      <c r="P47" s="16"/>
      <c r="Q47" s="16"/>
      <c r="R47" s="16"/>
    </row>
    <row r="48" spans="1:18" ht="25.5" customHeight="1" x14ac:dyDescent="0.25">
      <c r="A48" s="36" t="s">
        <v>16</v>
      </c>
      <c r="B48" s="103" t="s">
        <v>17</v>
      </c>
      <c r="C48" s="104"/>
      <c r="D48" s="104"/>
      <c r="E48" s="104"/>
      <c r="F48" s="104"/>
      <c r="G48" s="104"/>
      <c r="H48" s="104"/>
      <c r="I48" s="36" t="s">
        <v>18</v>
      </c>
      <c r="J48" s="105" t="s">
        <v>8</v>
      </c>
      <c r="K48" s="106"/>
      <c r="L48" s="43" t="s">
        <v>25</v>
      </c>
      <c r="M48" s="16"/>
      <c r="N48" s="16"/>
      <c r="O48" s="16"/>
      <c r="P48" s="28"/>
      <c r="Q48" s="16"/>
      <c r="R48" s="16"/>
    </row>
    <row r="49" spans="1:23" ht="15" customHeight="1" x14ac:dyDescent="0.25">
      <c r="A49" s="107" t="s">
        <v>55</v>
      </c>
      <c r="B49" s="108"/>
      <c r="C49" s="108"/>
      <c r="D49" s="108"/>
      <c r="E49" s="108"/>
      <c r="F49" s="108"/>
      <c r="G49" s="108"/>
      <c r="H49" s="109"/>
      <c r="I49" s="19" t="s">
        <v>19</v>
      </c>
      <c r="J49" s="67" t="s">
        <v>19</v>
      </c>
      <c r="K49" s="68"/>
      <c r="L49" s="60">
        <f>SUM(L23,L32,L37)</f>
        <v>51280.427052600004</v>
      </c>
      <c r="M49" s="16"/>
      <c r="N49" s="16"/>
      <c r="O49" s="16"/>
      <c r="P49" s="16"/>
      <c r="Q49" s="16"/>
      <c r="R49" s="16"/>
    </row>
    <row r="50" spans="1:23" ht="41.25" customHeight="1" x14ac:dyDescent="0.25">
      <c r="A50" s="110" t="s">
        <v>56</v>
      </c>
      <c r="B50" s="110"/>
      <c r="C50" s="110"/>
      <c r="D50" s="110"/>
      <c r="E50" s="110"/>
      <c r="F50" s="110"/>
      <c r="G50" s="110"/>
      <c r="H50" s="110"/>
      <c r="I50" s="19">
        <v>6.4</v>
      </c>
      <c r="J50" s="70"/>
      <c r="K50" s="70"/>
      <c r="L50" s="60">
        <f>L49*I50</f>
        <v>328194.73313664005</v>
      </c>
      <c r="M50" s="16"/>
      <c r="N50" s="16"/>
      <c r="O50" s="16"/>
      <c r="P50" s="16"/>
      <c r="Q50" s="16"/>
      <c r="R50" s="28"/>
    </row>
    <row r="51" spans="1:23" ht="18.75" customHeight="1" x14ac:dyDescent="0.25">
      <c r="A51" s="98" t="s">
        <v>59</v>
      </c>
      <c r="B51" s="98"/>
      <c r="C51" s="98"/>
      <c r="D51" s="98"/>
      <c r="E51" s="98"/>
      <c r="F51" s="98"/>
      <c r="G51" s="98"/>
      <c r="H51" s="98"/>
      <c r="I51" s="59">
        <f>(1.078*1.053*1.044)</f>
        <v>1.1850798960000002</v>
      </c>
      <c r="J51" s="99"/>
      <c r="K51" s="99"/>
      <c r="L51" s="57">
        <f>L50*I51</f>
        <v>388936.98021331721</v>
      </c>
      <c r="M51" s="16"/>
      <c r="N51" s="16"/>
      <c r="O51" s="39"/>
      <c r="P51" s="16"/>
      <c r="Q51" s="16"/>
    </row>
    <row r="52" spans="1:23" ht="18.75" customHeight="1" x14ac:dyDescent="0.25">
      <c r="A52" s="98" t="s">
        <v>53</v>
      </c>
      <c r="B52" s="98"/>
      <c r="C52" s="98"/>
      <c r="D52" s="98"/>
      <c r="E52" s="98"/>
      <c r="F52" s="98"/>
      <c r="G52" s="98"/>
      <c r="H52" s="98"/>
      <c r="I52" s="58"/>
      <c r="J52" s="99"/>
      <c r="K52" s="99"/>
      <c r="L52" s="57">
        <f>L51</f>
        <v>388936.98021331721</v>
      </c>
      <c r="M52" s="16"/>
      <c r="N52" s="16"/>
      <c r="O52" s="39"/>
      <c r="P52" s="16"/>
      <c r="Q52" s="16"/>
    </row>
    <row r="53" spans="1:23" ht="17.25" customHeight="1" x14ac:dyDescent="0.25">
      <c r="A53" s="98" t="s">
        <v>54</v>
      </c>
      <c r="B53" s="98"/>
      <c r="C53" s="98"/>
      <c r="D53" s="98"/>
      <c r="E53" s="98"/>
      <c r="F53" s="98"/>
      <c r="G53" s="98"/>
      <c r="H53" s="98"/>
      <c r="I53" s="37">
        <v>20</v>
      </c>
      <c r="J53" s="99"/>
      <c r="K53" s="99"/>
      <c r="L53" s="57">
        <f>L52*0.2</f>
        <v>77787.396042663444</v>
      </c>
      <c r="M53" s="38"/>
      <c r="N53" s="16"/>
      <c r="O53" s="16"/>
      <c r="P53" s="16"/>
      <c r="Q53" s="16"/>
      <c r="R53" s="28"/>
    </row>
    <row r="54" spans="1:23" ht="18.75" customHeight="1" x14ac:dyDescent="0.25">
      <c r="A54" s="98" t="s">
        <v>46</v>
      </c>
      <c r="B54" s="98"/>
      <c r="C54" s="98"/>
      <c r="D54" s="98"/>
      <c r="E54" s="98"/>
      <c r="F54" s="98"/>
      <c r="G54" s="98"/>
      <c r="H54" s="98"/>
      <c r="I54" s="54"/>
      <c r="J54" s="99"/>
      <c r="K54" s="99"/>
      <c r="L54" s="57">
        <f>L52*1.2</f>
        <v>466724.37625598063</v>
      </c>
      <c r="M54" s="16"/>
      <c r="N54" s="16"/>
      <c r="O54" s="39"/>
      <c r="P54" s="16"/>
      <c r="Q54" s="16"/>
    </row>
    <row r="56" spans="1:23" ht="15" x14ac:dyDescent="0.25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</row>
    <row r="57" spans="1:23" ht="15" customHeight="1" x14ac:dyDescent="0.2">
      <c r="A57" s="100"/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</row>
    <row r="58" spans="1:23" x14ac:dyDescent="0.2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</row>
    <row r="59" spans="1:23" x14ac:dyDescent="0.2">
      <c r="A59" s="46"/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</row>
    <row r="60" spans="1:23" x14ac:dyDescent="0.2">
      <c r="A60" s="47"/>
      <c r="B60" s="48"/>
      <c r="C60" s="49"/>
      <c r="D60" s="50"/>
      <c r="E60" s="49"/>
      <c r="F60" s="49"/>
      <c r="G60" s="49"/>
      <c r="H60" s="49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</row>
    <row r="61" spans="1:23" ht="15" customHeight="1" x14ac:dyDescent="0.2">
      <c r="A61" s="100"/>
      <c r="B61" s="100"/>
      <c r="C61" s="100"/>
      <c r="D61" s="100"/>
      <c r="E61" s="100"/>
      <c r="F61" s="100"/>
      <c r="G61" s="100"/>
      <c r="H61" s="100"/>
      <c r="I61" s="100"/>
      <c r="J61" s="100"/>
      <c r="K61" s="100"/>
      <c r="L61" s="100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</row>
    <row r="62" spans="1:23" ht="15" x14ac:dyDescent="0.25">
      <c r="A62" s="40"/>
      <c r="B62" s="40"/>
      <c r="C62" s="40"/>
      <c r="D62" s="40"/>
      <c r="E62" s="40"/>
      <c r="F62" s="40"/>
      <c r="G62" s="40"/>
      <c r="H62" s="41"/>
      <c r="I62" s="41"/>
      <c r="J62" s="41"/>
      <c r="K62" s="40"/>
      <c r="L62" s="40"/>
      <c r="M62" s="40"/>
      <c r="N62" s="40"/>
      <c r="O62" s="40"/>
      <c r="P62" s="40"/>
      <c r="Q62" s="40"/>
    </row>
  </sheetData>
  <mergeCells count="116">
    <mergeCell ref="A51:H51"/>
    <mergeCell ref="J51:K51"/>
    <mergeCell ref="A54:H54"/>
    <mergeCell ref="J54:K54"/>
    <mergeCell ref="A57:L57"/>
    <mergeCell ref="A61:L61"/>
    <mergeCell ref="J26:K26"/>
    <mergeCell ref="F26:I26"/>
    <mergeCell ref="C26:D26"/>
    <mergeCell ref="J25:K25"/>
    <mergeCell ref="F25:I25"/>
    <mergeCell ref="C25:D25"/>
    <mergeCell ref="A52:H52"/>
    <mergeCell ref="J52:K52"/>
    <mergeCell ref="A53:H53"/>
    <mergeCell ref="J53:K53"/>
    <mergeCell ref="B48:H48"/>
    <mergeCell ref="J48:K48"/>
    <mergeCell ref="A49:H49"/>
    <mergeCell ref="J49:K49"/>
    <mergeCell ref="A50:H50"/>
    <mergeCell ref="J50:K50"/>
    <mergeCell ref="A44:K44"/>
    <mergeCell ref="A45:L45"/>
    <mergeCell ref="C46:D46"/>
    <mergeCell ref="F46:I46"/>
    <mergeCell ref="C18:D18"/>
    <mergeCell ref="F18:I18"/>
    <mergeCell ref="J18:K18"/>
    <mergeCell ref="A23:K23"/>
    <mergeCell ref="A24:L24"/>
    <mergeCell ref="B21:E21"/>
    <mergeCell ref="F21:I21"/>
    <mergeCell ref="J21:K21"/>
    <mergeCell ref="B22:E22"/>
    <mergeCell ref="F22:I22"/>
    <mergeCell ref="J22:K22"/>
    <mergeCell ref="C19:D19"/>
    <mergeCell ref="F19:I19"/>
    <mergeCell ref="J19:K19"/>
    <mergeCell ref="C20:D20"/>
    <mergeCell ref="F20:I20"/>
    <mergeCell ref="J20:K20"/>
    <mergeCell ref="J46:K46"/>
    <mergeCell ref="C47:D47"/>
    <mergeCell ref="F47:I47"/>
    <mergeCell ref="J47:K47"/>
    <mergeCell ref="C42:D42"/>
    <mergeCell ref="F42:I42"/>
    <mergeCell ref="J42:K42"/>
    <mergeCell ref="C43:D43"/>
    <mergeCell ref="F43:I43"/>
    <mergeCell ref="J43:K43"/>
    <mergeCell ref="C40:D40"/>
    <mergeCell ref="F40:I40"/>
    <mergeCell ref="J40:K40"/>
    <mergeCell ref="C41:D41"/>
    <mergeCell ref="F41:I41"/>
    <mergeCell ref="J41:K41"/>
    <mergeCell ref="C36:D36"/>
    <mergeCell ref="F36:I36"/>
    <mergeCell ref="J36:K36"/>
    <mergeCell ref="A37:K37"/>
    <mergeCell ref="A38:L38"/>
    <mergeCell ref="C39:D39"/>
    <mergeCell ref="F39:I39"/>
    <mergeCell ref="J39:K39"/>
    <mergeCell ref="A32:K32"/>
    <mergeCell ref="A33:L33"/>
    <mergeCell ref="C34:D34"/>
    <mergeCell ref="F34:I34"/>
    <mergeCell ref="J34:K34"/>
    <mergeCell ref="C35:D35"/>
    <mergeCell ref="F35:I35"/>
    <mergeCell ref="J35:K35"/>
    <mergeCell ref="C31:D31"/>
    <mergeCell ref="F31:I31"/>
    <mergeCell ref="J31:K31"/>
    <mergeCell ref="C29:D29"/>
    <mergeCell ref="F29:I29"/>
    <mergeCell ref="J29:K29"/>
    <mergeCell ref="C30:D30"/>
    <mergeCell ref="F30:I30"/>
    <mergeCell ref="J30:K30"/>
    <mergeCell ref="C27:D27"/>
    <mergeCell ref="F27:I27"/>
    <mergeCell ref="J27:K27"/>
    <mergeCell ref="C28:D28"/>
    <mergeCell ref="F28:I28"/>
    <mergeCell ref="J28:K28"/>
    <mergeCell ref="C17:D17"/>
    <mergeCell ref="F17:I17"/>
    <mergeCell ref="J17:K17"/>
    <mergeCell ref="C15:D15"/>
    <mergeCell ref="F15:I15"/>
    <mergeCell ref="J15:K15"/>
    <mergeCell ref="C16:D16"/>
    <mergeCell ref="F16:I16"/>
    <mergeCell ref="J16:K16"/>
    <mergeCell ref="B1:L1"/>
    <mergeCell ref="B10:L10"/>
    <mergeCell ref="B2:L2"/>
    <mergeCell ref="C12:D12"/>
    <mergeCell ref="F12:I12"/>
    <mergeCell ref="J12:K12"/>
    <mergeCell ref="A13:L13"/>
    <mergeCell ref="C14:D14"/>
    <mergeCell ref="F14:I14"/>
    <mergeCell ref="J14:K14"/>
    <mergeCell ref="B3:L4"/>
    <mergeCell ref="B7:L7"/>
    <mergeCell ref="B8:L8"/>
    <mergeCell ref="B9:L9"/>
    <mergeCell ref="B11:C11"/>
    <mergeCell ref="D11:L11"/>
    <mergeCell ref="B5:L6"/>
  </mergeCells>
  <printOptions horizontalCentered="1"/>
  <pageMargins left="0.19685039370078741" right="0.19685039370078741" top="0.19685039370078741" bottom="0.19685039370078741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Геодезия</vt:lpstr>
      <vt:lpstr>Геодезия!Область_печати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ASmirnova</cp:lastModifiedBy>
  <cp:lastPrinted>2022-10-26T08:44:05Z</cp:lastPrinted>
  <dcterms:created xsi:type="dcterms:W3CDTF">2020-12-03T11:38:23Z</dcterms:created>
  <dcterms:modified xsi:type="dcterms:W3CDTF">2025-04-16T11:30:52Z</dcterms:modified>
</cp:coreProperties>
</file>