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ЗУАП\ТЕКУЩИЕ ПРОЕКТЫ\КСК\ИП ПЭС\ИП ПЭС 2026-2031 вар 4\ИП ООО ПЭС 2026-2031 21 окт 2025\финплан\"/>
    </mc:Choice>
  </mc:AlternateContent>
  <xr:revisionPtr revIDLastSave="0" documentId="13_ncr:1_{45D96B9C-ABEC-43D6-A089-3002D3DECF2D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externalReferences>
    <externalReference r:id="rId5"/>
  </externalReferences>
  <definedNames>
    <definedName name="_xlnm._FilterDatabase" localSheetId="1" hidden="1">ФЭМ!$A$16:$T$463</definedName>
    <definedName name="_xlnm.Print_Area" localSheetId="1">ФЭМ!$A$1:$T$471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89" i="3" l="1"/>
  <c r="M413" i="3"/>
  <c r="O413" i="3"/>
  <c r="Q413" i="3"/>
  <c r="K413" i="3"/>
  <c r="I413" i="3"/>
  <c r="I389" i="3"/>
  <c r="G413" i="3" l="1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S357" i="3" l="1"/>
  <c r="S350" i="3" l="1"/>
  <c r="S356" i="3"/>
  <c r="S354" i="3" l="1"/>
  <c r="S349" i="3" l="1"/>
  <c r="S355" i="3"/>
  <c r="S352" i="3"/>
  <c r="S347" i="3"/>
  <c r="S348" i="3"/>
  <c r="S351" i="3" l="1"/>
  <c r="S353" i="3"/>
  <c r="S456" i="3" l="1"/>
  <c r="S455" i="3"/>
  <c r="S462" i="3"/>
  <c r="B455" i="3"/>
  <c r="B456" i="3"/>
  <c r="B108" i="3"/>
  <c r="S69" i="3"/>
  <c r="S68" i="3"/>
  <c r="S67" i="3"/>
  <c r="S66" i="3"/>
  <c r="S65" i="3"/>
  <c r="S288" i="3" l="1"/>
  <c r="S287" i="3"/>
  <c r="S286" i="3"/>
  <c r="S285" i="3"/>
  <c r="S284" i="3"/>
  <c r="S283" i="3"/>
  <c r="S280" i="3"/>
  <c r="S279" i="3"/>
  <c r="S278" i="3"/>
  <c r="S277" i="3"/>
  <c r="S276" i="3"/>
  <c r="S274" i="3"/>
  <c r="S273" i="3"/>
  <c r="S272" i="3"/>
  <c r="S270" i="3"/>
  <c r="S269" i="3"/>
  <c r="S268" i="3"/>
  <c r="S267" i="3"/>
  <c r="S266" i="3"/>
  <c r="S265" i="3"/>
  <c r="S264" i="3"/>
  <c r="S263" i="3"/>
  <c r="S308" i="3"/>
  <c r="S307" i="3"/>
  <c r="S306" i="3"/>
  <c r="S305" i="3"/>
  <c r="S304" i="3"/>
  <c r="S302" i="3"/>
  <c r="S300" i="3"/>
  <c r="S299" i="3"/>
  <c r="S298" i="3"/>
  <c r="S297" i="3"/>
  <c r="S296" i="3"/>
  <c r="S294" i="3"/>
  <c r="S293" i="3"/>
  <c r="S291" i="3"/>
  <c r="S290" i="3"/>
  <c r="S310" i="3"/>
  <c r="S374" i="3" l="1"/>
  <c r="R431" i="3"/>
  <c r="Q431" i="3"/>
  <c r="P431" i="3"/>
  <c r="O431" i="3"/>
  <c r="N431" i="3"/>
  <c r="M431" i="3"/>
  <c r="L431" i="3"/>
  <c r="K431" i="3"/>
  <c r="J431" i="3"/>
  <c r="I431" i="3"/>
  <c r="H431" i="3"/>
  <c r="R422" i="3"/>
  <c r="Q422" i="3"/>
  <c r="P422" i="3"/>
  <c r="O422" i="3"/>
  <c r="N422" i="3"/>
  <c r="M422" i="3"/>
  <c r="L422" i="3"/>
  <c r="K422" i="3"/>
  <c r="J422" i="3"/>
  <c r="I422" i="3"/>
  <c r="H422" i="3"/>
  <c r="H417" i="3"/>
  <c r="G431" i="3"/>
  <c r="G422" i="3"/>
  <c r="R417" i="3"/>
  <c r="Q417" i="3"/>
  <c r="P417" i="3"/>
  <c r="O417" i="3"/>
  <c r="N417" i="3"/>
  <c r="M417" i="3"/>
  <c r="L417" i="3"/>
  <c r="K417" i="3"/>
  <c r="J417" i="3"/>
  <c r="I417" i="3"/>
  <c r="G417" i="3"/>
  <c r="R408" i="3"/>
  <c r="Q408" i="3"/>
  <c r="P408" i="3"/>
  <c r="O408" i="3"/>
  <c r="N408" i="3"/>
  <c r="M408" i="3"/>
  <c r="L408" i="3"/>
  <c r="K408" i="3"/>
  <c r="J408" i="3"/>
  <c r="I408" i="3"/>
  <c r="H408" i="3"/>
  <c r="H407" i="3" s="1"/>
  <c r="G408" i="3"/>
  <c r="G407" i="3" s="1"/>
  <c r="G401" i="3"/>
  <c r="R401" i="3"/>
  <c r="Q401" i="3"/>
  <c r="P401" i="3"/>
  <c r="O401" i="3"/>
  <c r="N401" i="3"/>
  <c r="M401" i="3"/>
  <c r="L401" i="3"/>
  <c r="K401" i="3"/>
  <c r="J401" i="3"/>
  <c r="I401" i="3"/>
  <c r="H401" i="3"/>
  <c r="R398" i="3"/>
  <c r="Q398" i="3"/>
  <c r="P398" i="3"/>
  <c r="O398" i="3"/>
  <c r="N398" i="3"/>
  <c r="M398" i="3"/>
  <c r="L398" i="3"/>
  <c r="K398" i="3"/>
  <c r="J398" i="3"/>
  <c r="I398" i="3"/>
  <c r="H398" i="3"/>
  <c r="G398" i="3"/>
  <c r="R391" i="3"/>
  <c r="Q391" i="3"/>
  <c r="P391" i="3"/>
  <c r="O391" i="3"/>
  <c r="N391" i="3"/>
  <c r="M391" i="3"/>
  <c r="L391" i="3"/>
  <c r="K391" i="3"/>
  <c r="J391" i="3"/>
  <c r="I391" i="3"/>
  <c r="H391" i="3"/>
  <c r="G391" i="3"/>
  <c r="R384" i="3"/>
  <c r="Q384" i="3"/>
  <c r="P384" i="3"/>
  <c r="P383" i="3" s="1"/>
  <c r="O384" i="3"/>
  <c r="N384" i="3"/>
  <c r="N383" i="3" s="1"/>
  <c r="M384" i="3"/>
  <c r="L384" i="3"/>
  <c r="L383" i="3" s="1"/>
  <c r="K384" i="3"/>
  <c r="J384" i="3"/>
  <c r="J383" i="3" s="1"/>
  <c r="I384" i="3"/>
  <c r="H384" i="3"/>
  <c r="H383" i="3" s="1"/>
  <c r="G384" i="3"/>
  <c r="R383" i="3"/>
  <c r="G435" i="3"/>
  <c r="R435" i="3"/>
  <c r="Q435" i="3"/>
  <c r="P435" i="3"/>
  <c r="O435" i="3"/>
  <c r="N435" i="3"/>
  <c r="M435" i="3"/>
  <c r="L435" i="3"/>
  <c r="K435" i="3"/>
  <c r="J435" i="3"/>
  <c r="I435" i="3"/>
  <c r="H435" i="3"/>
  <c r="G445" i="3"/>
  <c r="G440" i="3" s="1"/>
  <c r="R445" i="3"/>
  <c r="R440" i="3" s="1"/>
  <c r="Q445" i="3"/>
  <c r="Q440" i="3" s="1"/>
  <c r="P445" i="3"/>
  <c r="P440" i="3" s="1"/>
  <c r="O445" i="3"/>
  <c r="O440" i="3" s="1"/>
  <c r="N445" i="3"/>
  <c r="N440" i="3" s="1"/>
  <c r="M445" i="3"/>
  <c r="M440" i="3" s="1"/>
  <c r="L445" i="3"/>
  <c r="L440" i="3" s="1"/>
  <c r="K445" i="3"/>
  <c r="K440" i="3" s="1"/>
  <c r="J445" i="3"/>
  <c r="J440" i="3" s="1"/>
  <c r="I445" i="3"/>
  <c r="H445" i="3"/>
  <c r="H440" i="3" s="1"/>
  <c r="I440" i="3"/>
  <c r="S95" i="3"/>
  <c r="J421" i="3" l="1"/>
  <c r="N421" i="3"/>
  <c r="R421" i="3"/>
  <c r="K421" i="3"/>
  <c r="Q407" i="3"/>
  <c r="H421" i="3"/>
  <c r="H406" i="3" s="1"/>
  <c r="L421" i="3"/>
  <c r="L406" i="3" s="1"/>
  <c r="P421" i="3"/>
  <c r="I421" i="3"/>
  <c r="M421" i="3"/>
  <c r="J407" i="3"/>
  <c r="J406" i="3" s="1"/>
  <c r="O421" i="3"/>
  <c r="L407" i="3"/>
  <c r="P407" i="3"/>
  <c r="S281" i="3"/>
  <c r="I407" i="3"/>
  <c r="M407" i="3"/>
  <c r="N407" i="3"/>
  <c r="N406" i="3" s="1"/>
  <c r="R407" i="3"/>
  <c r="R406" i="3" s="1"/>
  <c r="H382" i="3"/>
  <c r="L382" i="3"/>
  <c r="K407" i="3"/>
  <c r="K406" i="3" s="1"/>
  <c r="O407" i="3"/>
  <c r="G421" i="3"/>
  <c r="G406" i="3" s="1"/>
  <c r="P382" i="3"/>
  <c r="Q421" i="3"/>
  <c r="Q383" i="3"/>
  <c r="Q382" i="3" s="1"/>
  <c r="R382" i="3"/>
  <c r="J382" i="3"/>
  <c r="S261" i="3"/>
  <c r="M383" i="3"/>
  <c r="M382" i="3" s="1"/>
  <c r="I383" i="3"/>
  <c r="I382" i="3" s="1"/>
  <c r="S230" i="3"/>
  <c r="S262" i="3"/>
  <c r="S282" i="3"/>
  <c r="K383" i="3"/>
  <c r="K382" i="3" s="1"/>
  <c r="O383" i="3"/>
  <c r="O382" i="3" s="1"/>
  <c r="G383" i="3"/>
  <c r="G382" i="3" s="1"/>
  <c r="N382" i="3"/>
  <c r="K381" i="3" l="1"/>
  <c r="P406" i="3"/>
  <c r="G381" i="3"/>
  <c r="I406" i="3"/>
  <c r="Q406" i="3"/>
  <c r="M406" i="3"/>
  <c r="O406" i="3"/>
  <c r="S301" i="3"/>
  <c r="S303" i="3"/>
  <c r="Q381" i="3" l="1"/>
  <c r="Q380" i="3" s="1"/>
  <c r="O381" i="3"/>
  <c r="M381" i="3"/>
  <c r="I381" i="3"/>
  <c r="S406" i="3"/>
  <c r="H381" i="3"/>
  <c r="H380" i="3" s="1"/>
  <c r="M380" i="3"/>
  <c r="O380" i="3"/>
  <c r="L381" i="3"/>
  <c r="L380" i="3" s="1"/>
  <c r="N381" i="3"/>
  <c r="N380" i="3" s="1"/>
  <c r="P381" i="3"/>
  <c r="P380" i="3" s="1"/>
  <c r="R381" i="3"/>
  <c r="R380" i="3" s="1"/>
  <c r="S451" i="3"/>
  <c r="S452" i="3"/>
  <c r="S453" i="3"/>
  <c r="S454" i="3"/>
  <c r="S457" i="3"/>
  <c r="S458" i="3"/>
  <c r="S459" i="3"/>
  <c r="S460" i="3"/>
  <c r="S461" i="3"/>
  <c r="S463" i="3"/>
  <c r="S414" i="3"/>
  <c r="S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5" i="3"/>
  <c r="S436" i="3"/>
  <c r="S437" i="3"/>
  <c r="S440" i="3"/>
  <c r="S441" i="3"/>
  <c r="S442" i="3"/>
  <c r="S443" i="3"/>
  <c r="S444" i="3"/>
  <c r="S445" i="3"/>
  <c r="S446" i="3"/>
  <c r="S447" i="3"/>
  <c r="S448" i="3"/>
  <c r="S449" i="3"/>
  <c r="S450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97" i="3"/>
  <c r="S398" i="3"/>
  <c r="S399" i="3"/>
  <c r="S400" i="3"/>
  <c r="S401" i="3"/>
  <c r="S402" i="3"/>
  <c r="S403" i="3"/>
  <c r="S404" i="3"/>
  <c r="S405" i="3"/>
  <c r="S408" i="3"/>
  <c r="S409" i="3"/>
  <c r="S410" i="3"/>
  <c r="S411" i="3"/>
  <c r="S412" i="3"/>
  <c r="S413" i="3"/>
  <c r="S372" i="3"/>
  <c r="S373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259" i="3"/>
  <c r="S174" i="3"/>
  <c r="S175" i="3"/>
  <c r="S176" i="3"/>
  <c r="S177" i="3"/>
  <c r="S178" i="3"/>
  <c r="S180" i="3"/>
  <c r="S182" i="3"/>
  <c r="S183" i="3"/>
  <c r="S184" i="3"/>
  <c r="S185" i="3"/>
  <c r="S186" i="3"/>
  <c r="S187" i="3"/>
  <c r="S188" i="3"/>
  <c r="S189" i="3"/>
  <c r="S190" i="3"/>
  <c r="S192" i="3"/>
  <c r="S194" i="3"/>
  <c r="S195" i="3"/>
  <c r="S197" i="3"/>
  <c r="S198" i="3"/>
  <c r="S199" i="3"/>
  <c r="S200" i="3"/>
  <c r="S201" i="3"/>
  <c r="S203" i="3"/>
  <c r="S204" i="3"/>
  <c r="S205" i="3"/>
  <c r="S206" i="3"/>
  <c r="S208" i="3"/>
  <c r="S209" i="3"/>
  <c r="S210" i="3"/>
  <c r="S211" i="3"/>
  <c r="S212" i="3"/>
  <c r="S213" i="3"/>
  <c r="S214" i="3"/>
  <c r="S215" i="3"/>
  <c r="S218" i="3"/>
  <c r="S220" i="3"/>
  <c r="S221" i="3"/>
  <c r="S222" i="3"/>
  <c r="S223" i="3"/>
  <c r="S224" i="3"/>
  <c r="S225" i="3"/>
  <c r="S226" i="3"/>
  <c r="S227" i="3"/>
  <c r="S228" i="3"/>
  <c r="S229" i="3"/>
  <c r="S231" i="3"/>
  <c r="S232" i="3"/>
  <c r="S233" i="3"/>
  <c r="S234" i="3"/>
  <c r="S235" i="3"/>
  <c r="S236" i="3"/>
  <c r="S237" i="3"/>
  <c r="S238" i="3"/>
  <c r="S239" i="3"/>
  <c r="S240" i="3"/>
  <c r="S244" i="3"/>
  <c r="S245" i="3"/>
  <c r="S246" i="3"/>
  <c r="S247" i="3"/>
  <c r="S251" i="3"/>
  <c r="S254" i="3"/>
  <c r="S255" i="3"/>
  <c r="S170" i="3"/>
  <c r="S171" i="3"/>
  <c r="S157" i="3"/>
  <c r="S158" i="3"/>
  <c r="S159" i="3"/>
  <c r="S161" i="3"/>
  <c r="S163" i="3"/>
  <c r="S164" i="3"/>
  <c r="S165" i="3"/>
  <c r="S168" i="3"/>
  <c r="S146" i="3"/>
  <c r="S147" i="3"/>
  <c r="S148" i="3"/>
  <c r="S149" i="3"/>
  <c r="S150" i="3"/>
  <c r="S151" i="3"/>
  <c r="S152" i="3"/>
  <c r="S153" i="3"/>
  <c r="S154" i="3"/>
  <c r="S155" i="3"/>
  <c r="S156" i="3"/>
  <c r="S134" i="3"/>
  <c r="S135" i="3"/>
  <c r="S137" i="3"/>
  <c r="S138" i="3"/>
  <c r="S139" i="3"/>
  <c r="S140" i="3"/>
  <c r="S141" i="3"/>
  <c r="S142" i="3"/>
  <c r="S143" i="3"/>
  <c r="S144" i="3"/>
  <c r="S126" i="3"/>
  <c r="S127" i="3"/>
  <c r="S128" i="3"/>
  <c r="S129" i="3"/>
  <c r="S131" i="3"/>
  <c r="S132" i="3"/>
  <c r="S133" i="3"/>
  <c r="S112" i="3"/>
  <c r="S116" i="3"/>
  <c r="S117" i="3"/>
  <c r="S118" i="3"/>
  <c r="S119" i="3"/>
  <c r="S120" i="3"/>
  <c r="S122" i="3"/>
  <c r="S124" i="3"/>
  <c r="S125" i="3"/>
  <c r="S94" i="3"/>
  <c r="S98" i="3"/>
  <c r="S99" i="3"/>
  <c r="S100" i="3"/>
  <c r="S101" i="3"/>
  <c r="S102" i="3"/>
  <c r="S106" i="3"/>
  <c r="S109" i="3"/>
  <c r="S110" i="3"/>
  <c r="S82" i="3"/>
  <c r="S83" i="3"/>
  <c r="S84" i="3"/>
  <c r="S85" i="3"/>
  <c r="S86" i="3"/>
  <c r="S88" i="3"/>
  <c r="S90" i="3"/>
  <c r="S91" i="3"/>
  <c r="S92" i="3"/>
  <c r="S93" i="3"/>
  <c r="S77" i="3"/>
  <c r="S78" i="3"/>
  <c r="S79" i="3"/>
  <c r="S80" i="3"/>
  <c r="S62" i="3"/>
  <c r="S63" i="3"/>
  <c r="S71" i="3"/>
  <c r="S72" i="3"/>
  <c r="S74" i="3"/>
  <c r="S75" i="3"/>
  <c r="S45" i="3"/>
  <c r="S46" i="3"/>
  <c r="S47" i="3"/>
  <c r="S49" i="3"/>
  <c r="S53" i="3"/>
  <c r="S54" i="3"/>
  <c r="S55" i="3"/>
  <c r="S56" i="3"/>
  <c r="S58" i="3"/>
  <c r="S59" i="3"/>
  <c r="S60" i="3"/>
  <c r="S61" i="3"/>
  <c r="S25" i="3"/>
  <c r="S27" i="3"/>
  <c r="S28" i="3"/>
  <c r="S29" i="3"/>
  <c r="S30" i="3"/>
  <c r="S31" i="3"/>
  <c r="S32" i="3"/>
  <c r="S34" i="3"/>
  <c r="S35" i="3"/>
  <c r="S36" i="3"/>
  <c r="S37" i="3"/>
  <c r="S38" i="3"/>
  <c r="S40" i="3"/>
  <c r="S42" i="3"/>
  <c r="S43" i="3"/>
  <c r="S44" i="3"/>
  <c r="S19" i="3"/>
  <c r="S20" i="3"/>
  <c r="S21" i="3"/>
  <c r="S22" i="3"/>
  <c r="S23" i="3"/>
  <c r="S97" i="3" l="1"/>
  <c r="K380" i="3"/>
  <c r="S407" i="3"/>
  <c r="J381" i="3"/>
  <c r="J380" i="3" s="1"/>
  <c r="I380" i="3"/>
  <c r="S382" i="3"/>
  <c r="S52" i="3" l="1"/>
  <c r="S219" i="3" l="1"/>
  <c r="S193" i="3"/>
  <c r="S196" i="3"/>
  <c r="S57" i="3"/>
  <c r="S70" i="3"/>
  <c r="T18" i="3"/>
  <c r="S292" i="3" l="1"/>
  <c r="S243" i="3"/>
  <c r="S64" i="3"/>
  <c r="S217" i="3"/>
  <c r="S295" i="3"/>
  <c r="S51" i="3"/>
  <c r="D68" i="4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D223" i="6" s="1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F236" i="6" s="1"/>
  <c r="F259" i="6" s="1"/>
  <c r="C237" i="6"/>
  <c r="D237" i="6"/>
  <c r="E237" i="6"/>
  <c r="F237" i="6"/>
  <c r="C238" i="6"/>
  <c r="D238" i="6"/>
  <c r="E238" i="6"/>
  <c r="F238" i="6"/>
  <c r="C240" i="6"/>
  <c r="D240" i="6"/>
  <c r="E240" i="6"/>
  <c r="E242" i="6" s="1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4" i="6" s="1"/>
  <c r="D265" i="6"/>
  <c r="D274" i="6" s="1"/>
  <c r="G274" i="6" s="1"/>
  <c r="E265" i="6"/>
  <c r="E275" i="6" s="1"/>
  <c r="F265" i="6"/>
  <c r="C266" i="6"/>
  <c r="D266" i="6"/>
  <c r="E266" i="6"/>
  <c r="F266" i="6"/>
  <c r="F270" i="6" s="1"/>
  <c r="C267" i="6"/>
  <c r="D267" i="6"/>
  <c r="E267" i="6"/>
  <c r="F267" i="6"/>
  <c r="C268" i="6"/>
  <c r="C271" i="6" s="1"/>
  <c r="D268" i="6"/>
  <c r="D271" i="6" s="1"/>
  <c r="E268" i="6"/>
  <c r="F268" i="6"/>
  <c r="F271" i="6" s="1"/>
  <c r="C269" i="6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6" i="6" l="1"/>
  <c r="D242" i="6"/>
  <c r="F278" i="6"/>
  <c r="C278" i="6"/>
  <c r="F253" i="6"/>
  <c r="F251" i="6"/>
  <c r="F276" i="6"/>
  <c r="F223" i="6"/>
  <c r="C236" i="6"/>
  <c r="C259" i="6" s="1"/>
  <c r="G268" i="6"/>
  <c r="C275" i="6"/>
  <c r="G269" i="6"/>
  <c r="E239" i="6"/>
  <c r="E244" i="6" s="1"/>
  <c r="S167" i="3"/>
  <c r="D276" i="6"/>
  <c r="D253" i="6"/>
  <c r="D255" i="6" s="1"/>
  <c r="D250" i="6"/>
  <c r="D248" i="6"/>
  <c r="D277" i="6" s="1"/>
  <c r="G216" i="6"/>
  <c r="G214" i="6"/>
  <c r="G192" i="6"/>
  <c r="S216" i="3"/>
  <c r="S242" i="3"/>
  <c r="S50" i="3"/>
  <c r="E249" i="6"/>
  <c r="F239" i="6"/>
  <c r="F215" i="6" s="1"/>
  <c r="C270" i="6"/>
  <c r="E236" i="6"/>
  <c r="E259" i="6" s="1"/>
  <c r="E223" i="6"/>
  <c r="D199" i="6"/>
  <c r="G199" i="6" s="1"/>
  <c r="E276" i="6"/>
  <c r="E243" i="6"/>
  <c r="C199" i="6"/>
  <c r="C239" i="6"/>
  <c r="C215" i="6" s="1"/>
  <c r="C223" i="6"/>
  <c r="G191" i="6"/>
  <c r="F242" i="6"/>
  <c r="F225" i="6" s="1"/>
  <c r="C248" i="6"/>
  <c r="E248" i="6"/>
  <c r="E277" i="6" s="1"/>
  <c r="D236" i="6"/>
  <c r="D259" i="6" s="1"/>
  <c r="D251" i="6"/>
  <c r="D252" i="6" s="1"/>
  <c r="F248" i="6"/>
  <c r="F256" i="6" s="1"/>
  <c r="F280" i="6" s="1"/>
  <c r="G196" i="6"/>
  <c r="C250" i="6"/>
  <c r="E250" i="6"/>
  <c r="G222" i="6"/>
  <c r="E251" i="6"/>
  <c r="E257" i="6" s="1"/>
  <c r="G267" i="6"/>
  <c r="G275" i="6"/>
  <c r="G266" i="6"/>
  <c r="C242" i="6"/>
  <c r="C243" i="6" s="1"/>
  <c r="D239" i="6"/>
  <c r="D215" i="6" s="1"/>
  <c r="G215" i="6" s="1"/>
  <c r="F254" i="6"/>
  <c r="F279" i="6" s="1"/>
  <c r="G221" i="6"/>
  <c r="G220" i="6"/>
  <c r="G200" i="6"/>
  <c r="G197" i="6"/>
  <c r="D243" i="6"/>
  <c r="D225" i="6"/>
  <c r="D226" i="6" s="1"/>
  <c r="F249" i="6"/>
  <c r="C251" i="6"/>
  <c r="C254" i="6"/>
  <c r="C279" i="6" s="1"/>
  <c r="D275" i="6"/>
  <c r="D278" i="6"/>
  <c r="D254" i="6"/>
  <c r="D279" i="6" s="1"/>
  <c r="E254" i="6"/>
  <c r="E279" i="6" s="1"/>
  <c r="D270" i="6"/>
  <c r="E278" i="6"/>
  <c r="E274" i="6"/>
  <c r="G265" i="6"/>
  <c r="C253" i="6"/>
  <c r="F250" i="6"/>
  <c r="E225" i="6"/>
  <c r="E226" i="6" s="1"/>
  <c r="D249" i="6"/>
  <c r="E271" i="6"/>
  <c r="E270" i="6"/>
  <c r="C198" i="6"/>
  <c r="E253" i="6"/>
  <c r="C249" i="6"/>
  <c r="F252" i="6" l="1"/>
  <c r="D257" i="6"/>
  <c r="E215" i="6"/>
  <c r="F257" i="6"/>
  <c r="D256" i="6"/>
  <c r="D280" i="6" s="1"/>
  <c r="F277" i="6"/>
  <c r="S169" i="3"/>
  <c r="S250" i="3"/>
  <c r="S249" i="3"/>
  <c r="F244" i="6"/>
  <c r="F243" i="6"/>
  <c r="S241" i="3"/>
  <c r="S48" i="3"/>
  <c r="D244" i="6"/>
  <c r="G248" i="6"/>
  <c r="C252" i="6"/>
  <c r="C225" i="6"/>
  <c r="C226" i="6" s="1"/>
  <c r="C244" i="6"/>
  <c r="G270" i="6"/>
  <c r="G271" i="6"/>
  <c r="G223" i="6"/>
  <c r="C277" i="6"/>
  <c r="E252" i="6"/>
  <c r="E256" i="6"/>
  <c r="E280" i="6" s="1"/>
  <c r="E255" i="6"/>
  <c r="F255" i="6"/>
  <c r="C257" i="6"/>
  <c r="C256" i="6"/>
  <c r="C280" i="6" s="1"/>
  <c r="C255" i="6"/>
  <c r="S181" i="3" l="1"/>
  <c r="S26" i="3"/>
  <c r="S253" i="3"/>
  <c r="S252" i="3"/>
  <c r="S275" i="3" l="1"/>
  <c r="S89" i="3"/>
  <c r="S123" i="3"/>
  <c r="S41" i="3"/>
  <c r="S160" i="3" l="1"/>
  <c r="S162" i="3"/>
  <c r="S76" i="3"/>
  <c r="S257" i="3"/>
  <c r="S107" i="3" l="1"/>
  <c r="S73" i="3"/>
  <c r="S207" i="3" l="1"/>
  <c r="S96" i="3"/>
  <c r="S105" i="3"/>
  <c r="S39" i="3"/>
  <c r="S33" i="3" l="1"/>
  <c r="S24" i="3"/>
  <c r="S87" i="3" l="1"/>
  <c r="S121" i="3" s="1"/>
  <c r="S18" i="3"/>
  <c r="S179" i="3" l="1"/>
  <c r="S81" i="3"/>
  <c r="S115" i="3" s="1"/>
  <c r="S145" i="3" l="1"/>
  <c r="S260" i="3"/>
  <c r="S271" i="3"/>
  <c r="S173" i="3"/>
  <c r="S312" i="3" s="1"/>
  <c r="S166" i="3" l="1"/>
  <c r="S136" i="3"/>
  <c r="S130" i="3"/>
  <c r="S202" i="3"/>
  <c r="S191" i="3" l="1"/>
  <c r="S248" i="3" l="1"/>
  <c r="S289" i="3"/>
  <c r="S309" i="3"/>
  <c r="S256" i="3" l="1"/>
  <c r="S258" i="3"/>
  <c r="S434" i="3"/>
  <c r="S381" i="3"/>
  <c r="G380" i="3" l="1"/>
  <c r="S380" i="3" s="1"/>
</calcChain>
</file>

<file path=xl/sharedStrings.xml><?xml version="1.0" encoding="utf-8"?>
<sst xmlns="http://schemas.openxmlformats.org/spreadsheetml/2006/main" count="2219" uniqueCount="1173">
  <si>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</si>
  <si>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</si>
  <si>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</si>
  <si>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</si>
  <si>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</si>
  <si>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</si>
  <si>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</si>
  <si>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</si>
  <si>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</si>
  <si>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</si>
  <si>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</si>
  <si>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</si>
  <si>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</si>
  <si>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</si>
  <si>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</si>
  <si>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</si>
  <si>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</si>
  <si>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</si>
  <si>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</si>
  <si>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</si>
  <si>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</si>
  <si>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</si>
  <si>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</si>
  <si>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</si>
  <si>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</si>
  <si>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</si>
  <si>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</si>
  <si>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</si>
  <si>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</si>
  <si>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</si>
  <si>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</si>
  <si>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</si>
  <si>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</si>
  <si>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</si>
  <si>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</si>
  <si>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</si>
  <si>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</si>
  <si>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</si>
  <si>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</si>
  <si>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</si>
  <si>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</si>
  <si>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</si>
  <si>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</si>
  <si>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</si>
  <si>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</si>
  <si>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</si>
  <si>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</si>
  <si>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</si>
  <si>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</si>
  <si>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</si>
  <si>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</si>
  <si>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</si>
  <si>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</si>
  <si>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</si>
  <si>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</si>
  <si>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</si>
  <si>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</si>
  <si>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</si>
  <si>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</si>
  <si>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</si>
  <si>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</si>
  <si>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</si>
  <si>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</si>
  <si>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</si>
  <si>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</si>
  <si>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</si>
  <si>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</si>
  <si>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</si>
  <si>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</si>
  <si>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</si>
  <si>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</si>
  <si>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</si>
  <si>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</si>
  <si>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</si>
  <si>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</si>
  <si>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</si>
  <si>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</si>
  <si>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</si>
  <si>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</si>
  <si>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</si>
  <si>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</si>
  <si>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</si>
  <si>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</si>
  <si>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</si>
  <si>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</si>
  <si>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</si>
  <si>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</si>
  <si>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</si>
  <si>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</si>
  <si>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</si>
  <si>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</si>
  <si>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</si>
  <si>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</si>
  <si>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</si>
  <si>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</si>
  <si>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</si>
  <si>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</si>
  <si>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</si>
  <si>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</si>
  <si>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</si>
  <si>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</si>
  <si>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</si>
  <si>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</si>
  <si>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</si>
  <si>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</si>
  <si>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</si>
  <si>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</si>
  <si>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</si>
  <si>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</si>
  <si>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</si>
  <si>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услуги инфраструктурных организаций*****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</si>
  <si>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</si>
  <si>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</si>
  <si>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</si>
  <si>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</si>
  <si>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</si>
  <si>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</si>
  <si>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</si>
  <si>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</si>
  <si>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</si>
  <si>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</si>
  <si>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</si>
  <si>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</si>
  <si>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</si>
  <si>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</si>
  <si>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</si>
  <si>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</si>
  <si>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</si>
  <si>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</si>
  <si>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</si>
  <si>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</si>
  <si>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</si>
  <si>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</si>
  <si>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</si>
  <si>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</si>
  <si>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</si>
  <si>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</si>
  <si>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</si>
  <si>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</si>
  <si>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</si>
  <si>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</si>
  <si>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</si>
  <si>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</si>
  <si>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</si>
  <si>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</si>
  <si>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</si>
  <si>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</si>
  <si>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</si>
  <si>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</si>
  <si>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</si>
  <si>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</si>
  <si>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</si>
  <si>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</si>
  <si>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</si>
  <si>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</si>
  <si>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</si>
  <si>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</si>
  <si>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</si>
  <si>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</si>
  <si>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</si>
  <si>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</si>
  <si>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</si>
  <si>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</si>
  <si>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</si>
  <si>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</si>
  <si>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</si>
  <si>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</si>
  <si>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</si>
  <si>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</si>
  <si>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</si>
  <si>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</si>
  <si>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</si>
  <si>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</si>
  <si>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</si>
  <si>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</si>
  <si>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</si>
  <si>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</si>
  <si>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</si>
  <si>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</si>
  <si>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</si>
  <si>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</si>
  <si>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</si>
  <si>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</si>
  <si>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</si>
  <si>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</si>
  <si>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</si>
  <si>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</si>
  <si>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</si>
  <si>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</si>
  <si>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</si>
  <si>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</si>
  <si>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</si>
  <si>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</si>
  <si>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</si>
  <si>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</si>
  <si>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</si>
  <si>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</si>
  <si>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</si>
  <si>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</si>
  <si>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</si>
  <si>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</si>
  <si>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</si>
  <si>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</si>
  <si>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</si>
  <si>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</si>
  <si>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</si>
  <si>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</si>
  <si>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</si>
  <si>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</si>
  <si>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</si>
  <si>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</si>
  <si>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</si>
  <si>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</si>
  <si>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</si>
  <si>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</si>
  <si>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</si>
  <si>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</si>
  <si>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</si>
  <si>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</si>
  <si>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</si>
  <si>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</si>
  <si>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</si>
  <si>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</si>
  <si>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</si>
  <si>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</si>
  <si>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</si>
  <si>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</si>
  <si>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</si>
  <si>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</si>
  <si>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</si>
  <si>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</si>
  <si>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</si>
  <si>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</si>
  <si>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</si>
  <si>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</si>
  <si>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</si>
  <si>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</si>
  <si>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</si>
  <si>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</si>
  <si>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</si>
  <si>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</si>
  <si>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</si>
  <si>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</si>
  <si>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</si>
  <si>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</si>
  <si>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</si>
  <si>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</si>
  <si>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</si>
  <si>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</si>
  <si>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</si>
  <si>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</si>
  <si>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</si>
  <si>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</si>
  <si>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</si>
  <si>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</si>
  <si>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</si>
  <si>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</si>
  <si>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</si>
  <si>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</si>
  <si>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</si>
  <si>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</si>
  <si>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</si>
  <si>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</si>
  <si>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</si>
  <si>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</si>
  <si>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</si>
  <si>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</si>
  <si>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</si>
  <si>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</si>
  <si>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</si>
  <si>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</si>
  <si>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</si>
  <si>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</si>
  <si>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</si>
  <si>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</si>
  <si>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</si>
  <si>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</si>
  <si>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</si>
  <si>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</si>
  <si>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</si>
  <si>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</si>
  <si>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</si>
  <si>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</si>
  <si>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</si>
  <si>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</si>
  <si>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</si>
  <si>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</si>
  <si>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</si>
  <si>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</si>
  <si>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</si>
  <si>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</si>
  <si>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</si>
  <si>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</si>
  <si>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</si>
  <si>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</si>
  <si>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</si>
  <si>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</si>
  <si>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</si>
  <si>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</si>
  <si>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</si>
  <si>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</si>
  <si>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</si>
  <si>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</si>
  <si>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</si>
  <si>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</si>
  <si>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</si>
  <si>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</si>
  <si>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</si>
  <si>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</si>
  <si>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</si>
  <si>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</si>
  <si>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</si>
  <si>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</si>
  <si>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</si>
  <si>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</si>
  <si>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</si>
  <si>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</si>
  <si>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</si>
  <si>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</si>
  <si>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</si>
  <si>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</si>
  <si>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</si>
  <si>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</si>
  <si>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</si>
  <si>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</si>
  <si>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</si>
  <si>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</si>
  <si>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</si>
  <si>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</si>
  <si>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</si>
  <si>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</si>
  <si>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</si>
  <si>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</si>
  <si>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</si>
  <si>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</si>
  <si>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</si>
  <si>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</si>
  <si>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</si>
  <si>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</si>
  <si>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</si>
  <si>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</si>
  <si>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</si>
  <si>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</si>
  <si>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</si>
  <si>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</si>
  <si>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</si>
  <si>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</si>
  <si>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</si>
  <si>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</si>
  <si>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</si>
  <si>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</si>
  <si>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</si>
  <si>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</si>
  <si>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</si>
  <si>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</si>
  <si>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</si>
  <si>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</si>
  <si>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</si>
  <si>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</si>
  <si>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</si>
  <si>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</si>
  <si>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</si>
  <si>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</si>
  <si>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</si>
  <si>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</si>
  <si>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</si>
  <si>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</si>
  <si>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</si>
  <si>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</si>
  <si>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</si>
  <si>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</si>
  <si>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</si>
  <si>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</si>
  <si>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</si>
  <si>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</si>
  <si>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</si>
  <si>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</si>
  <si>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</si>
  <si>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</si>
  <si>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</si>
  <si>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</si>
  <si>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</si>
  <si>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</si>
  <si>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</si>
  <si>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</si>
  <si>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</si>
  <si>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</si>
  <si>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</si>
  <si>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</si>
  <si>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</si>
  <si>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</si>
  <si>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</si>
  <si>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</si>
  <si>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</si>
  <si>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</si>
  <si>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</si>
  <si>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</si>
  <si>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</si>
  <si>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</si>
  <si>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</si>
  <si>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</si>
  <si>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</si>
  <si>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</si>
  <si>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</si>
  <si>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</si>
  <si>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</si>
  <si>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</si>
  <si>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</si>
  <si>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</si>
  <si>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</si>
  <si>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</si>
  <si>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</si>
  <si>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</si>
  <si>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</si>
  <si>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</si>
  <si>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</si>
  <si>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</si>
  <si>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</si>
  <si>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</si>
  <si>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</si>
  <si>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</si>
  <si>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</si>
  <si>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</si>
  <si>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</si>
  <si>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</si>
  <si>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</si>
  <si>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</si>
  <si>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</si>
  <si>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</si>
  <si>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</si>
  <si>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</si>
  <si>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</si>
  <si>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</si>
  <si>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</si>
  <si>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</si>
  <si>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</si>
  <si>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</si>
  <si>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</si>
  <si>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</si>
  <si>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</si>
  <si>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</si>
  <si>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</si>
  <si>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</si>
  <si>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</si>
  <si>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</si>
  <si>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</si>
  <si>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</si>
  <si>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</si>
  <si>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</si>
  <si>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</si>
  <si>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</si>
  <si>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</si>
  <si>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</si>
  <si>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</si>
  <si>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</si>
  <si>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</si>
  <si>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</si>
  <si>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</si>
  <si>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</si>
  <si>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</si>
  <si>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</si>
  <si>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</si>
  <si>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</si>
  <si>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</si>
  <si>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</si>
  <si>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</si>
  <si>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</si>
  <si>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</si>
  <si>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</si>
  <si>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</si>
  <si>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</si>
  <si>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</si>
  <si>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</si>
  <si>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</si>
  <si>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</si>
  <si>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</si>
  <si>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</si>
  <si>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</si>
  <si>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</si>
  <si>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</si>
  <si>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</si>
  <si>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</si>
  <si>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</si>
  <si>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</si>
  <si>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</si>
  <si>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</si>
  <si>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</si>
  <si>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</si>
  <si>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</si>
  <si>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</si>
  <si>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</si>
  <si>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</si>
  <si>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</si>
  <si>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</si>
  <si>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</si>
  <si>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</si>
  <si>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</si>
  <si>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</si>
  <si>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</si>
  <si>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</si>
  <si>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</si>
  <si>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</si>
  <si>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</si>
  <si>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</si>
  <si>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</si>
  <si>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</si>
  <si>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</si>
  <si>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</si>
  <si>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</si>
  <si>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</si>
  <si>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</si>
  <si>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</si>
  <si>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</si>
  <si>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</si>
  <si>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</si>
  <si>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</si>
  <si>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</si>
  <si>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</si>
  <si>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</si>
  <si>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</si>
  <si>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</si>
  <si>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</si>
  <si>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</si>
  <si>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</si>
  <si>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</si>
  <si>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</si>
  <si>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</si>
  <si>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</si>
  <si>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</si>
  <si>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</si>
  <si>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</si>
  <si>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</si>
  <si>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</si>
  <si>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</si>
  <si>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</si>
  <si>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</si>
  <si>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</si>
  <si>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</si>
  <si>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</si>
  <si>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</si>
  <si>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</si>
  <si>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</si>
  <si>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</si>
  <si>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</si>
  <si>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</si>
  <si>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</si>
  <si>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</si>
  <si>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</si>
  <si>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</si>
  <si>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</si>
  <si>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</si>
  <si>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</si>
  <si>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</si>
  <si>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</si>
  <si>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</si>
  <si>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</si>
  <si>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</si>
  <si>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</si>
  <si>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</si>
  <si>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</si>
  <si>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</si>
  <si>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</si>
  <si>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</si>
  <si>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</si>
  <si>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</si>
  <si>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</si>
  <si>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</si>
  <si>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</si>
  <si>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</si>
  <si>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</si>
  <si>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</si>
  <si>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</si>
  <si>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</si>
  <si>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</si>
  <si>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</si>
  <si>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</si>
  <si>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</si>
  <si>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</si>
  <si>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</si>
  <si>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</si>
  <si>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</si>
  <si>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</si>
  <si>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</si>
  <si>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</si>
  <si>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</si>
  <si>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</si>
  <si>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</si>
  <si>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</si>
  <si>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</si>
  <si>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</si>
  <si>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</si>
  <si>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</si>
  <si>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</si>
  <si>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</si>
  <si>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</si>
  <si>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</si>
  <si>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</si>
  <si>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</si>
  <si>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</si>
  <si>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</si>
  <si>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</si>
  <si>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</si>
  <si>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</si>
  <si>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</si>
  <si>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</si>
  <si>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</si>
  <si>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</si>
  <si>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</si>
  <si>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</si>
  <si>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</si>
  <si>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</si>
  <si>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</si>
  <si>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</si>
  <si>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</si>
  <si>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</si>
  <si>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</si>
  <si>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</si>
  <si>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</si>
  <si>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</si>
  <si>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</si>
  <si>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</si>
  <si>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</si>
  <si>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</si>
  <si>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</si>
  <si>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</si>
  <si>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</si>
  <si>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</si>
  <si>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</si>
  <si>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</si>
  <si>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</si>
  <si>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</si>
  <si>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</si>
  <si>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</si>
  <si>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</si>
  <si>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</si>
  <si>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</si>
  <si>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</si>
  <si>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</si>
  <si>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</si>
  <si>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</si>
  <si>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</si>
  <si>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</si>
  <si>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</si>
  <si>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</si>
  <si>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</si>
  <si>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</si>
  <si>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</si>
  <si>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</si>
  <si>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</si>
  <si>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</si>
  <si>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</si>
  <si>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</si>
  <si>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</si>
  <si>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</si>
  <si>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</si>
  <si>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</si>
  <si>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</si>
  <si>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</si>
  <si>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</si>
  <si>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</si>
  <si>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</si>
  <si>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</si>
  <si>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</si>
  <si>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</si>
  <si>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</si>
  <si>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</si>
  <si>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</si>
  <si>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</si>
  <si>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</si>
  <si>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</si>
  <si>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</si>
  <si>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</si>
  <si>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</si>
  <si>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</si>
  <si>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</si>
  <si>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</si>
  <si>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</si>
  <si>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</si>
  <si>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</si>
  <si>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</si>
  <si>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</si>
  <si>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</si>
  <si>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</si>
  <si>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</si>
  <si>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</si>
  <si>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</si>
  <si>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</si>
  <si>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</si>
  <si>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</si>
  <si>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</si>
  <si>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</si>
  <si>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</si>
  <si>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</si>
  <si>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</si>
  <si>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</si>
  <si>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</si>
  <si>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</si>
  <si>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</si>
  <si>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</si>
  <si>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</si>
  <si>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</si>
  <si>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</si>
  <si>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</si>
  <si>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</si>
  <si>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</si>
  <si>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</si>
  <si>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</si>
  <si>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</si>
  <si>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</si>
  <si>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</si>
  <si>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</si>
  <si>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</si>
  <si>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</si>
  <si>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</si>
  <si>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</si>
  <si>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</si>
  <si>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</si>
  <si>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</si>
  <si>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</si>
  <si>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</si>
  <si>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</si>
  <si>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</si>
  <si>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</si>
  <si>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</si>
  <si>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</si>
  <si>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</si>
  <si>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</si>
  <si>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</si>
  <si>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</si>
  <si>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</si>
  <si>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</si>
  <si>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</si>
  <si>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</si>
  <si>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</si>
  <si>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</si>
  <si>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</si>
  <si>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</si>
  <si>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</si>
  <si>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</si>
  <si>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</si>
  <si>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</si>
  <si>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</si>
  <si>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Утвержденные плановые значения показателей приведены в соответствии с__________________________________________________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</si>
  <si>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</si>
  <si>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</si>
  <si>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</si>
  <si>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</si>
  <si>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</si>
  <si>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</si>
  <si>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</si>
  <si>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</si>
  <si>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</si>
  <si>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</si>
  <si>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</si>
  <si>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</si>
  <si>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</si>
  <si>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</si>
  <si>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</si>
  <si>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</si>
  <si>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</si>
  <si>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</si>
  <si>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</si>
  <si>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</si>
  <si>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</si>
  <si>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</si>
  <si>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</si>
  <si>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</si>
  <si>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</si>
  <si>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</si>
  <si>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</si>
  <si>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</si>
  <si>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</si>
  <si>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</si>
  <si>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</si>
  <si>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</si>
  <si>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</si>
  <si>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</si>
  <si>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</si>
  <si>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</si>
  <si>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</si>
  <si>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</si>
  <si>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</si>
  <si>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</si>
  <si>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</si>
  <si>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</si>
  <si>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</si>
  <si>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</si>
  <si>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</si>
  <si>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</si>
  <si>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</si>
  <si>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</si>
  <si>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</si>
  <si>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</si>
  <si>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</si>
  <si>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</si>
  <si>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</si>
  <si>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</si>
  <si>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</si>
  <si>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</si>
  <si>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</si>
  <si>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</si>
  <si>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</si>
  <si>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</si>
  <si>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</si>
  <si>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</si>
  <si>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</si>
  <si>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</si>
  <si>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</si>
  <si>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</si>
  <si>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</si>
  <si>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</si>
  <si>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</si>
  <si>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</si>
  <si>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</si>
  <si>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</si>
  <si>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</si>
  <si>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</si>
  <si>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</si>
  <si>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</si>
  <si>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</si>
  <si>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</si>
  <si>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</si>
  <si>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</si>
  <si>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</si>
  <si>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</si>
  <si>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</si>
  <si>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</si>
  <si>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</si>
  <si>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</si>
  <si>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</si>
  <si>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</si>
  <si>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</si>
  <si>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</si>
  <si>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</si>
  <si>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</si>
  <si>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</si>
  <si>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</si>
  <si>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</si>
  <si>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</si>
  <si>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</si>
  <si>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</si>
  <si>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</si>
  <si>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</si>
  <si>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</si>
  <si>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</si>
  <si>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</si>
  <si>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</si>
  <si>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</si>
  <si>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</si>
  <si>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</si>
  <si>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</si>
  <si>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</si>
  <si>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</si>
  <si>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</si>
  <si>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</si>
  <si>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</si>
  <si>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</si>
  <si>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</si>
  <si>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</si>
  <si>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</si>
  <si>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</si>
  <si>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</si>
  <si>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</si>
  <si>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</si>
  <si>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</si>
  <si>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</si>
  <si>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</si>
  <si>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</si>
  <si>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</si>
  <si>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</si>
  <si>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</si>
  <si>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</si>
  <si>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</si>
  <si>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</si>
  <si>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</si>
  <si>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</si>
  <si>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</si>
  <si>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</si>
  <si>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</si>
  <si>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</si>
  <si>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</si>
  <si>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</si>
  <si>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</si>
  <si>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</si>
  <si>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</si>
  <si>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</si>
  <si>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</si>
  <si>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</si>
  <si>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</si>
  <si>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</si>
  <si>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</si>
  <si>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</si>
  <si>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</si>
  <si>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</si>
  <si>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</si>
  <si>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</si>
  <si>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</si>
  <si>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</si>
  <si>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</si>
  <si>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</si>
  <si>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</si>
  <si>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</si>
  <si>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</si>
  <si>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</si>
  <si>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</si>
  <si>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</si>
  <si>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</si>
  <si>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</si>
  <si>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</si>
  <si>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</si>
  <si>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</si>
  <si>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</si>
  <si>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</si>
  <si>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</si>
  <si>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</si>
  <si>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</si>
  <si>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</si>
  <si>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</si>
  <si>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</si>
  <si>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</si>
  <si>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</si>
  <si>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</si>
  <si>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</si>
  <si>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</si>
  <si>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</si>
  <si>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</si>
  <si>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</si>
  <si>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</si>
  <si>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</si>
  <si>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</si>
  <si>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</si>
  <si>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</si>
  <si>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</si>
  <si>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</si>
  <si>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</si>
  <si>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</si>
  <si>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</si>
  <si>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</si>
  <si>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</si>
  <si>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</si>
  <si>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</si>
  <si>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</si>
  <si>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</si>
  <si>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</si>
  <si>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</si>
  <si>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</si>
  <si>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</si>
  <si>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</si>
  <si>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</si>
  <si>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</si>
  <si>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</si>
  <si>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</si>
  <si>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</si>
  <si>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</si>
  <si>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</si>
  <si>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</si>
  <si>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</si>
  <si>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</si>
  <si>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</si>
  <si>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</si>
  <si>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</si>
  <si>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</si>
  <si>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</si>
  <si>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</si>
  <si>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</si>
  <si>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</si>
  <si>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</si>
  <si>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</si>
  <si>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</si>
  <si>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</si>
  <si>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</si>
  <si>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</si>
  <si>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</si>
  <si>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</si>
  <si>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</si>
  <si>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</si>
  <si>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</si>
  <si>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</si>
  <si>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</si>
  <si>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</si>
  <si>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</si>
  <si>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</si>
  <si>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</si>
  <si>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</si>
  <si>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</si>
  <si>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</si>
  <si>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</si>
  <si>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</si>
  <si>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</si>
  <si>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</si>
  <si>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</si>
  <si>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</si>
  <si>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</si>
  <si>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</si>
  <si>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</si>
  <si>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</si>
  <si>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</si>
  <si>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</si>
  <si>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</si>
  <si>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</si>
  <si>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</si>
  <si>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</si>
  <si>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</si>
  <si>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</si>
  <si>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</si>
  <si>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</si>
  <si>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</si>
  <si>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</si>
  <si>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</si>
  <si>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</si>
  <si>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</si>
  <si>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</si>
  <si>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</si>
  <si>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</si>
  <si>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</si>
  <si>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</si>
  <si>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</si>
  <si>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</si>
  <si>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</si>
  <si>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</si>
  <si>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</si>
  <si>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</si>
  <si>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</si>
  <si>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</si>
  <si>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</si>
  <si>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</si>
  <si>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</si>
  <si>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</si>
  <si>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</si>
  <si>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</si>
  <si>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</si>
  <si>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</si>
  <si>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</si>
  <si>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</si>
  <si>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</si>
  <si>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</si>
  <si>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</si>
  <si>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</si>
  <si>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</si>
  <si>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</si>
  <si>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</si>
  <si>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</si>
  <si>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</si>
  <si>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</si>
  <si>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</si>
  <si>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</si>
  <si>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</si>
  <si>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</si>
  <si>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</si>
  <si>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</si>
  <si>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</si>
  <si>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</si>
  <si>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</si>
  <si>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</si>
  <si>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</si>
  <si>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</si>
  <si>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</si>
  <si>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</si>
  <si>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</si>
  <si>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</si>
  <si>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</si>
  <si>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</si>
  <si>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</si>
  <si>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</si>
  <si>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</si>
  <si>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</si>
  <si>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</si>
  <si>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</si>
  <si>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</si>
  <si>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</si>
  <si>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</si>
  <si>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</si>
  <si>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</si>
  <si>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</si>
  <si>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</si>
  <si>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</si>
  <si>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</si>
  <si>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</si>
  <si>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</si>
  <si>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</si>
  <si>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</si>
  <si>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</si>
  <si>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</si>
  <si>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</si>
  <si>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</si>
  <si>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</si>
  <si>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</si>
  <si>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</si>
  <si>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</si>
  <si>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</si>
  <si>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</si>
  <si>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</si>
  <si>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</si>
  <si>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</si>
  <si>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</si>
  <si>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</si>
  <si>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</si>
  <si>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</si>
  <si>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</si>
  <si>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                    Год раскрытия (предоставления) информации: 2025 год</t>
  </si>
  <si>
    <t>Инвестиционная программа общества с ограниченной ответственностью "Подпорожские электрические сети"</t>
  </si>
  <si>
    <t>Субъект Российской Федерации: Ленинградская область</t>
  </si>
  <si>
    <t>1.2.3.1.3.</t>
  </si>
  <si>
    <t>Форма 19. Финансовый план субъекта электроэнергетики (версия шаблона 1.0)</t>
  </si>
  <si>
    <t>5</t>
  </si>
  <si>
    <t>4.2.</t>
  </si>
  <si>
    <t>4.3.</t>
  </si>
  <si>
    <t>4.4.</t>
  </si>
  <si>
    <t>4.5.</t>
  </si>
  <si>
    <t>4.6.</t>
  </si>
  <si>
    <t>4.7.</t>
  </si>
  <si>
    <t>4.8.</t>
  </si>
  <si>
    <t>4.9.</t>
  </si>
  <si>
    <t>4.10</t>
  </si>
  <si>
    <t>4.11</t>
  </si>
  <si>
    <t>4.12</t>
  </si>
  <si>
    <t>4.13</t>
  </si>
  <si>
    <t>4.14</t>
  </si>
  <si>
    <t>4.15</t>
  </si>
  <si>
    <t>покупная энергия всего, в том числе:</t>
  </si>
  <si>
    <t>Амортизация всего, в том числе:</t>
  </si>
  <si>
    <t>2.4.2</t>
  </si>
  <si>
    <t>2.4.3</t>
  </si>
  <si>
    <t>2.4.4</t>
  </si>
  <si>
    <t>2.4.5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</si>
  <si>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</si>
  <si>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</si>
  <si>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</si>
  <si>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</si>
  <si>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</si>
  <si>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</si>
  <si>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</si>
  <si>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4.1.6</t>
  </si>
  <si>
    <t>доходы от восстановления обесценения имущества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</si>
  <si>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</si>
  <si>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</si>
  <si>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</si>
  <si>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</si>
  <si>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4.2.5</t>
  </si>
  <si>
    <t>4.2.6</t>
  </si>
  <si>
    <t>расходы по обесценению имущества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</si>
  <si>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</si>
  <si>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</si>
  <si>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</si>
  <si>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</si>
  <si>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</si>
  <si>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</si>
  <si>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</si>
  <si>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</si>
  <si>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</si>
  <si>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</si>
  <si>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</si>
  <si>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</si>
  <si>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Необходимая валовая выручка сетевой организации в части содержания (пункт 1.3 - пункт 2.2.1 - пункт 2.2.2 - пункт 2.1.2.1.1)</t>
  </si>
  <si>
    <t>1.4.3</t>
  </si>
  <si>
    <t>1.4.4</t>
  </si>
  <si>
    <t>от реализации продукции и оказания услуг по регулируемым ценам (тарифам)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</si>
  <si>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</si>
  <si>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</si>
  <si>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</si>
  <si>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</si>
  <si>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</si>
  <si>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</si>
  <si>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</si>
  <si>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</si>
  <si>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</si>
  <si>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 xml:space="preserve">Раздел 1. Финансово-экономическая модель деятельности субъекта электроэнергетики 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</si>
  <si>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</si>
  <si>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</si>
  <si>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</si>
  <si>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</si>
  <si>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План 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</si>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</sst>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6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69" fillId="0" borderId="0"/>
    <xf numFmtId="0" fontId="1" fillId="0" borderId="0"/>
    <xf numFmtId="0" fontId="69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70" fillId="0" borderId="0"/>
    <xf numFmtId="0" fontId="6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  <xf numFmtId="165" fontId="68" fillId="0" borderId="0" applyFont="0" applyFill="0" applyBorder="0" applyAlignment="0" applyProtection="0"/>
    <xf numFmtId="166" fontId="68" fillId="0" borderId="0" applyFont="0" applyFill="0" applyBorder="0" applyAlignment="0" applyProtection="0"/>
    <xf numFmtId="9" fontId="68" fillId="0" borderId="0" applyFont="0" applyFill="0" applyBorder="0" applyAlignment="0" applyProtection="0"/>
  </cellStyleXfs>
  <cellXfs count="442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8" fontId="30" fillId="25" borderId="12" xfId="0" applyNumberFormat="1" applyFont="1" applyFill="1" applyBorder="1" applyAlignment="1" applyProtection="1">
      <alignment horizontal="center"/>
    </xf>
    <xf numFmtId="168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58" applyFont="1" applyFill="1" applyBorder="1" applyAlignment="1" applyProtection="1">
      <alignment vertical="top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8" fontId="30" fillId="25" borderId="12" xfId="0" applyNumberFormat="1" applyFont="1" applyFill="1" applyBorder="1" applyAlignment="1" applyProtection="1">
      <alignment horizontal="center" vertical="center"/>
    </xf>
    <xf numFmtId="168" fontId="30" fillId="25" borderId="11" xfId="0" applyNumberFormat="1" applyFont="1" applyFill="1" applyBorder="1" applyAlignment="1" applyProtection="1">
      <alignment vertical="center"/>
    </xf>
    <xf numFmtId="0" fontId="30" fillId="25" borderId="11" xfId="58" applyFont="1" applyFill="1" applyBorder="1" applyAlignment="1" applyProtection="1">
      <alignment horizontal="left" vertical="top" wrapText="1"/>
    </xf>
    <xf numFmtId="168" fontId="30" fillId="25" borderId="11" xfId="78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58" applyFont="1" applyFill="1" applyBorder="1" applyAlignment="1" applyProtection="1">
      <alignment horizontal="left" vertical="top" wrapText="1"/>
    </xf>
    <xf numFmtId="168" fontId="30" fillId="27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8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8" borderId="14" xfId="78" applyNumberFormat="1" applyFont="1" applyFill="1" applyBorder="1" applyAlignment="1" applyProtection="1">
      <alignment horizontal="right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5" borderId="12" xfId="0" applyNumberFormat="1" applyFont="1" applyFill="1" applyBorder="1" applyAlignment="1" applyProtection="1">
      <alignment vertical="center"/>
      <protection locked="0"/>
    </xf>
    <xf numFmtId="168" fontId="30" fillId="25" borderId="11" xfId="78" applyNumberFormat="1" applyFont="1" applyFill="1" applyBorder="1" applyAlignment="1" applyProtection="1">
      <alignment horizontal="right"/>
    </xf>
    <xf numFmtId="168" fontId="30" fillId="26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5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9" fontId="49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0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0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0" fillId="0" borderId="19" xfId="72" applyNumberFormat="1" applyFont="1" applyFill="1" applyBorder="1" applyAlignment="1">
      <alignment horizontal="center" vertical="center"/>
    </xf>
    <xf numFmtId="170" fontId="50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2" fillId="0" borderId="0" xfId="56" applyFont="1" applyFill="1" applyAlignment="1">
      <alignment vertical="center"/>
    </xf>
    <xf numFmtId="0" fontId="53" fillId="0" borderId="0" xfId="56" applyFont="1" applyFill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5" fillId="30" borderId="0" xfId="56" applyFont="1" applyFill="1" applyAlignment="1">
      <alignment horizontal="center" vertical="center"/>
    </xf>
    <xf numFmtId="0" fontId="56" fillId="30" borderId="0" xfId="56" applyFont="1" applyFill="1" applyAlignment="1">
      <alignment horizontal="center" vertical="center" wrapText="1"/>
    </xf>
    <xf numFmtId="0" fontId="54" fillId="0" borderId="0" xfId="56" applyFont="1" applyFill="1" applyAlignment="1">
      <alignment horizontal="center" vertical="center"/>
    </xf>
    <xf numFmtId="173" fontId="57" fillId="0" borderId="0" xfId="77" applyNumberFormat="1" applyFont="1" applyAlignment="1">
      <alignment horizontal="center" vertical="center"/>
    </xf>
    <xf numFmtId="173" fontId="58" fillId="0" borderId="0" xfId="77" applyNumberFormat="1" applyFont="1" applyAlignment="1">
      <alignment horizontal="center" vertical="center"/>
    </xf>
    <xf numFmtId="0" fontId="57" fillId="0" borderId="0" xfId="41" applyFont="1" applyFill="1" applyAlignment="1">
      <alignment vertical="center" wrapText="1"/>
    </xf>
    <xf numFmtId="0" fontId="57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4" fillId="0" borderId="0" xfId="56" applyNumberFormat="1" applyFont="1" applyFill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172" fontId="57" fillId="0" borderId="0" xfId="77" applyNumberFormat="1" applyFont="1" applyAlignment="1">
      <alignment horizontal="center" vertical="center"/>
    </xf>
    <xf numFmtId="0" fontId="59" fillId="0" borderId="0" xfId="56" applyFont="1" applyFill="1" applyAlignment="1">
      <alignment horizontal="center" vertical="center"/>
    </xf>
    <xf numFmtId="172" fontId="57" fillId="0" borderId="0" xfId="77" applyNumberFormat="1" applyFont="1" applyAlignment="1">
      <alignment horizontal="center" vertical="center" wrapText="1"/>
    </xf>
    <xf numFmtId="174" fontId="54" fillId="0" borderId="0" xfId="56" applyNumberFormat="1" applyFont="1" applyAlignment="1">
      <alignment vertical="center"/>
    </xf>
    <xf numFmtId="0" fontId="54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59" fillId="0" borderId="0" xfId="56" applyFont="1" applyAlignment="1">
      <alignment horizontal="center" vertical="center"/>
    </xf>
    <xf numFmtId="165" fontId="57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4" fontId="54" fillId="0" borderId="0" xfId="56" applyNumberFormat="1" applyFont="1" applyAlignment="1">
      <alignment horizontal="center" vertical="center"/>
    </xf>
    <xf numFmtId="0" fontId="58" fillId="24" borderId="0" xfId="56" applyFont="1" applyFill="1" applyAlignment="1">
      <alignment horizontal="center" vertical="center"/>
    </xf>
    <xf numFmtId="172" fontId="58" fillId="24" borderId="0" xfId="77" applyNumberFormat="1" applyFont="1" applyFill="1" applyAlignment="1">
      <alignment horizontal="center" vertical="center"/>
    </xf>
    <xf numFmtId="173" fontId="58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5" fontId="57" fillId="0" borderId="0" xfId="67" applyNumberFormat="1" applyFont="1" applyAlignment="1">
      <alignment horizontal="center" vertical="center"/>
    </xf>
    <xf numFmtId="176" fontId="53" fillId="0" borderId="0" xfId="56" applyNumberFormat="1" applyFont="1" applyAlignment="1">
      <alignment horizontal="center" vertical="center"/>
    </xf>
    <xf numFmtId="0" fontId="58" fillId="0" borderId="0" xfId="56" applyFont="1" applyAlignment="1">
      <alignment horizontal="right" vertical="center"/>
    </xf>
    <xf numFmtId="174" fontId="54" fillId="0" borderId="0" xfId="56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3" fontId="54" fillId="0" borderId="0" xfId="56" applyNumberFormat="1" applyFont="1" applyAlignment="1">
      <alignment horizontal="center" vertical="center"/>
    </xf>
    <xf numFmtId="0" fontId="56" fillId="30" borderId="0" xfId="56" applyFont="1" applyFill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2" fontId="60" fillId="24" borderId="0" xfId="77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2" fontId="61" fillId="0" borderId="0" xfId="77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3" fontId="57" fillId="0" borderId="0" xfId="56" applyNumberFormat="1" applyFont="1" applyAlignment="1">
      <alignment horizontal="right" vertical="center"/>
    </xf>
    <xf numFmtId="0" fontId="54" fillId="0" borderId="0" xfId="56" applyFont="1" applyAlignment="1">
      <alignment horizontal="right" vertical="center"/>
    </xf>
    <xf numFmtId="1" fontId="54" fillId="0" borderId="0" xfId="56" applyNumberFormat="1" applyFont="1" applyAlignment="1">
      <alignment vertical="center"/>
    </xf>
    <xf numFmtId="172" fontId="60" fillId="24" borderId="0" xfId="56" applyNumberFormat="1" applyFont="1" applyFill="1" applyAlignment="1">
      <alignment horizontal="center" vertical="center"/>
    </xf>
    <xf numFmtId="0" fontId="39" fillId="25" borderId="0" xfId="41" applyFont="1" applyFill="1" applyAlignment="1">
      <alignment vertical="center" wrapText="1"/>
    </xf>
    <xf numFmtId="0" fontId="58" fillId="24" borderId="0" xfId="56" applyFont="1" applyFill="1" applyAlignment="1">
      <alignment horizontal="right" vertical="center"/>
    </xf>
    <xf numFmtId="172" fontId="58" fillId="24" borderId="0" xfId="56" applyNumberFormat="1" applyFont="1" applyFill="1" applyAlignment="1">
      <alignment horizontal="center" vertical="center"/>
    </xf>
    <xf numFmtId="172" fontId="57" fillId="0" borderId="0" xfId="56" applyNumberFormat="1" applyFont="1" applyAlignment="1">
      <alignment horizontal="center" vertical="center"/>
    </xf>
    <xf numFmtId="9" fontId="57" fillId="0" borderId="0" xfId="65" applyFont="1" applyAlignment="1">
      <alignment horizontal="center" vertical="center"/>
    </xf>
    <xf numFmtId="3" fontId="53" fillId="0" borderId="0" xfId="56" applyNumberFormat="1" applyFont="1" applyAlignment="1">
      <alignment horizontal="center" vertical="center"/>
    </xf>
    <xf numFmtId="172" fontId="58" fillId="0" borderId="0" xfId="76" applyNumberFormat="1" applyFont="1" applyAlignment="1">
      <alignment horizontal="center" vertical="center"/>
    </xf>
    <xf numFmtId="172" fontId="63" fillId="0" borderId="0" xfId="56" applyNumberFormat="1" applyFont="1" applyAlignment="1">
      <alignment horizontal="center" vertical="center"/>
    </xf>
    <xf numFmtId="172" fontId="57" fillId="0" borderId="0" xfId="76" applyNumberFormat="1" applyFont="1" applyAlignment="1">
      <alignment horizontal="center" vertical="center"/>
    </xf>
    <xf numFmtId="9" fontId="63" fillId="25" borderId="0" xfId="67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4" fillId="0" borderId="0" xfId="66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5" fontId="57" fillId="0" borderId="0" xfId="66" applyNumberFormat="1" applyFont="1" applyAlignment="1">
      <alignment horizontal="center" vertical="center"/>
    </xf>
    <xf numFmtId="0" fontId="54" fillId="0" borderId="0" xfId="56" applyFont="1" applyAlignment="1">
      <alignment vertical="center" wrapText="1"/>
    </xf>
    <xf numFmtId="175" fontId="57" fillId="0" borderId="0" xfId="65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7" fillId="0" borderId="34" xfId="43" applyNumberFormat="1" applyFont="1" applyFill="1" applyBorder="1" applyAlignment="1">
      <alignment horizontal="left" vertical="center"/>
    </xf>
    <xf numFmtId="0" fontId="27" fillId="0" borderId="37" xfId="43" applyFont="1" applyFill="1" applyBorder="1" applyAlignment="1">
      <alignment horizontal="center" vertical="center" wrapText="1"/>
    </xf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left" vertical="center" indent="3"/>
    </xf>
    <xf numFmtId="0" fontId="28" fillId="0" borderId="38" xfId="43" applyFont="1" applyFill="1" applyBorder="1" applyAlignment="1">
      <alignment horizontal="center" vertical="center"/>
    </xf>
    <xf numFmtId="0" fontId="28" fillId="0" borderId="39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9" xfId="43" applyFont="1" applyFill="1" applyBorder="1" applyAlignment="1">
      <alignment horizontal="left" vertical="center" indent="5"/>
    </xf>
    <xf numFmtId="0" fontId="28" fillId="0" borderId="19" xfId="0" applyFont="1" applyFill="1" applyBorder="1" applyAlignment="1">
      <alignment horizontal="center" vertical="center"/>
    </xf>
    <xf numFmtId="49" fontId="28" fillId="0" borderId="40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vertical="center" wrapText="1"/>
    </xf>
    <xf numFmtId="49" fontId="28" fillId="0" borderId="41" xfId="0" applyNumberFormat="1" applyFont="1" applyFill="1" applyBorder="1" applyAlignment="1">
      <alignment horizontal="center" vertical="center"/>
    </xf>
    <xf numFmtId="0" fontId="28" fillId="0" borderId="42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3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165" fontId="1" fillId="0" borderId="31" xfId="71" applyFont="1" applyFill="1" applyBorder="1" applyAlignment="1">
      <alignment horizontal="center" vertical="center"/>
    </xf>
    <xf numFmtId="165" fontId="1" fillId="0" borderId="33" xfId="7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67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35" xfId="0" applyFont="1" applyFill="1" applyBorder="1" applyAlignment="1">
      <alignment horizontal="left" vertical="center" wrapText="1" indent="1"/>
    </xf>
    <xf numFmtId="4" fontId="28" fillId="0" borderId="31" xfId="43" applyNumberFormat="1" applyFont="1" applyFill="1" applyBorder="1" applyAlignment="1">
      <alignment horizontal="center" vertical="center"/>
    </xf>
    <xf numFmtId="0" fontId="1" fillId="0" borderId="0" xfId="43" applyFont="1" applyFill="1"/>
    <xf numFmtId="4" fontId="28" fillId="0" borderId="19" xfId="43" applyNumberFormat="1" applyFont="1" applyFill="1" applyBorder="1" applyAlignment="1">
      <alignment horizontal="center" vertical="center"/>
    </xf>
    <xf numFmtId="4" fontId="27" fillId="0" borderId="19" xfId="43" applyNumberFormat="1" applyFont="1" applyFill="1" applyBorder="1" applyAlignment="1">
      <alignment horizontal="center" vertical="center"/>
    </xf>
    <xf numFmtId="4" fontId="71" fillId="0" borderId="19" xfId="43" applyNumberFormat="1" applyFont="1" applyFill="1" applyBorder="1" applyAlignment="1">
      <alignment horizontal="center" vertical="center"/>
    </xf>
    <xf numFmtId="0" fontId="27" fillId="0" borderId="28" xfId="43" applyFont="1" applyFill="1" applyBorder="1" applyAlignment="1">
      <alignment horizontal="center" vertical="center" wrapText="1"/>
    </xf>
    <xf numFmtId="164" fontId="72" fillId="0" borderId="19" xfId="0" applyNumberFormat="1" applyFont="1" applyFill="1" applyBorder="1"/>
    <xf numFmtId="0" fontId="72" fillId="0" borderId="19" xfId="0" applyFont="1" applyFill="1" applyBorder="1"/>
    <xf numFmtId="0" fontId="72" fillId="0" borderId="32" xfId="0" applyFont="1" applyFill="1" applyBorder="1"/>
    <xf numFmtId="0" fontId="72" fillId="0" borderId="43" xfId="0" applyFont="1" applyFill="1" applyBorder="1"/>
    <xf numFmtId="0" fontId="72" fillId="0" borderId="42" xfId="0" applyFont="1" applyFill="1" applyBorder="1"/>
    <xf numFmtId="171" fontId="72" fillId="0" borderId="19" xfId="0" applyNumberFormat="1" applyFont="1" applyFill="1" applyBorder="1"/>
    <xf numFmtId="2" fontId="72" fillId="0" borderId="19" xfId="0" applyNumberFormat="1" applyFont="1" applyFill="1" applyBorder="1"/>
    <xf numFmtId="0" fontId="3" fillId="0" borderId="40" xfId="43" applyFont="1" applyFill="1" applyBorder="1" applyAlignment="1">
      <alignment horizontal="center" vertical="center" wrapText="1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3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31" xfId="4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/>
    <xf numFmtId="0" fontId="72" fillId="0" borderId="17" xfId="0" applyFont="1" applyFill="1" applyBorder="1"/>
    <xf numFmtId="0" fontId="72" fillId="0" borderId="38" xfId="0" applyFont="1" applyFill="1" applyBorder="1"/>
    <xf numFmtId="0" fontId="72" fillId="0" borderId="35" xfId="0" applyFont="1" applyFill="1" applyBorder="1"/>
    <xf numFmtId="0" fontId="72" fillId="0" borderId="39" xfId="0" applyFont="1" applyFill="1" applyBorder="1"/>
    <xf numFmtId="0" fontId="72" fillId="0" borderId="31" xfId="0" applyFont="1" applyFill="1" applyBorder="1"/>
    <xf numFmtId="0" fontId="72" fillId="0" borderId="33" xfId="0" applyFont="1" applyFill="1" applyBorder="1"/>
    <xf numFmtId="165" fontId="72" fillId="0" borderId="19" xfId="0" applyNumberFormat="1" applyFont="1" applyFill="1" applyBorder="1"/>
    <xf numFmtId="164" fontId="72" fillId="0" borderId="43" xfId="0" applyNumberFormat="1" applyFont="1" applyFill="1" applyBorder="1"/>
    <xf numFmtId="0" fontId="72" fillId="0" borderId="43" xfId="0" applyFont="1" applyFill="1" applyBorder="1" applyAlignment="1">
      <alignment horizontal="center" vertical="center"/>
    </xf>
    <xf numFmtId="0" fontId="72" fillId="0" borderId="42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  <xf numFmtId="2" fontId="72" fillId="0" borderId="43" xfId="0" applyNumberFormat="1" applyFont="1" applyFill="1" applyBorder="1"/>
    <xf numFmtId="170" fontId="72" fillId="0" borderId="43" xfId="0" applyNumberFormat="1" applyFont="1" applyFill="1" applyBorder="1"/>
    <xf numFmtId="10" fontId="72" fillId="0" borderId="19" xfId="0" applyNumberFormat="1" applyFont="1" applyFill="1" applyBorder="1" applyAlignment="1">
      <alignment horizontal="center" vertical="center"/>
    </xf>
    <xf numFmtId="2" fontId="72" fillId="0" borderId="17" xfId="0" applyNumberFormat="1" applyFont="1" applyFill="1" applyBorder="1"/>
    <xf numFmtId="164" fontId="72" fillId="0" borderId="17" xfId="0" applyNumberFormat="1" applyFont="1" applyFill="1" applyBorder="1"/>
    <xf numFmtId="10" fontId="1" fillId="0" borderId="0" xfId="82" applyNumberFormat="1" applyFont="1" applyFill="1"/>
    <xf numFmtId="10" fontId="1" fillId="0" borderId="0" xfId="43" applyNumberFormat="1" applyFont="1" applyFill="1"/>
    <xf numFmtId="2" fontId="72" fillId="0" borderId="35" xfId="0" applyNumberFormat="1" applyFont="1" applyFill="1" applyBorder="1"/>
    <xf numFmtId="2" fontId="72" fillId="0" borderId="31" xfId="0" applyNumberFormat="1" applyFont="1" applyFill="1" applyBorder="1"/>
    <xf numFmtId="49" fontId="44" fillId="0" borderId="31" xfId="43" applyNumberFormat="1" applyFont="1" applyFill="1" applyBorder="1" applyAlignment="1">
      <alignment horizontal="center" vertical="center" wrapText="1"/>
    </xf>
    <xf numFmtId="164" fontId="72" fillId="0" borderId="19" xfId="0" applyNumberFormat="1" applyFont="1" applyFill="1" applyBorder="1" applyAlignment="1">
      <alignment horizontal="right" vertical="center"/>
    </xf>
    <xf numFmtId="165" fontId="72" fillId="0" borderId="19" xfId="0" applyNumberFormat="1" applyFont="1" applyFill="1" applyBorder="1" applyAlignment="1">
      <alignment horizontal="right" vertical="center"/>
    </xf>
    <xf numFmtId="0" fontId="28" fillId="0" borderId="48" xfId="43" applyFont="1" applyFill="1" applyBorder="1" applyAlignment="1">
      <alignment horizontal="center" vertical="center"/>
    </xf>
    <xf numFmtId="0" fontId="28" fillId="0" borderId="51" xfId="43" applyFont="1" applyFill="1" applyBorder="1" applyAlignment="1">
      <alignment horizontal="center" vertical="center"/>
    </xf>
    <xf numFmtId="49" fontId="28" fillId="0" borderId="52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vertical="center" wrapText="1"/>
    </xf>
    <xf numFmtId="0" fontId="28" fillId="0" borderId="54" xfId="43" applyFont="1" applyFill="1" applyBorder="1" applyAlignment="1">
      <alignment horizontal="center" vertical="center"/>
    </xf>
    <xf numFmtId="0" fontId="72" fillId="0" borderId="53" xfId="0" applyFont="1" applyFill="1" applyBorder="1"/>
    <xf numFmtId="2" fontId="72" fillId="0" borderId="53" xfId="0" applyNumberFormat="1" applyFont="1" applyFill="1" applyBorder="1"/>
    <xf numFmtId="164" fontId="72" fillId="0" borderId="53" xfId="0" applyNumberFormat="1" applyFont="1" applyFill="1" applyBorder="1"/>
    <xf numFmtId="0" fontId="72" fillId="0" borderId="54" xfId="0" applyFont="1" applyFill="1" applyBorder="1"/>
    <xf numFmtId="0" fontId="28" fillId="0" borderId="32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/>
    </xf>
    <xf numFmtId="164" fontId="2" fillId="0" borderId="43" xfId="43" applyNumberFormat="1" applyFont="1" applyFill="1" applyBorder="1" applyAlignment="1">
      <alignment horizontal="right" vertical="center" wrapText="1"/>
    </xf>
    <xf numFmtId="164" fontId="1" fillId="0" borderId="43" xfId="43" applyNumberFormat="1" applyFont="1" applyFill="1" applyBorder="1" applyAlignment="1">
      <alignment horizontal="right" vertical="center" wrapText="1"/>
    </xf>
    <xf numFmtId="164" fontId="1" fillId="0" borderId="42" xfId="43" applyNumberFormat="1" applyFont="1" applyFill="1" applyBorder="1" applyAlignment="1">
      <alignment horizontal="right" vertical="center" wrapText="1"/>
    </xf>
    <xf numFmtId="164" fontId="2" fillId="0" borderId="19" xfId="0" applyNumberFormat="1" applyFont="1" applyFill="1" applyBorder="1" applyAlignment="1">
      <alignment horizontal="right" vertical="center"/>
    </xf>
    <xf numFmtId="164" fontId="1" fillId="0" borderId="19" xfId="43" applyNumberFormat="1" applyFont="1" applyFill="1" applyBorder="1" applyAlignment="1">
      <alignment horizontal="right" vertical="center" wrapText="1"/>
    </xf>
    <xf numFmtId="164" fontId="1" fillId="0" borderId="32" xfId="43" applyNumberFormat="1" applyFont="1" applyFill="1" applyBorder="1" applyAlignment="1">
      <alignment horizontal="right" vertical="center" wrapText="1"/>
    </xf>
    <xf numFmtId="164" fontId="2" fillId="0" borderId="19" xfId="0" applyNumberFormat="1" applyFont="1" applyFill="1" applyBorder="1" applyAlignment="1">
      <alignment horizontal="right" vertical="center" wrapText="1"/>
    </xf>
    <xf numFmtId="0" fontId="1" fillId="0" borderId="19" xfId="43" applyFont="1" applyFill="1" applyBorder="1" applyAlignment="1">
      <alignment horizontal="left" vertical="center" indent="7"/>
    </xf>
    <xf numFmtId="164" fontId="1" fillId="0" borderId="19" xfId="43" applyNumberFormat="1" applyFont="1" applyFill="1" applyBorder="1" applyAlignment="1">
      <alignment horizontal="right" vertical="center" wrapText="1" indent="1"/>
    </xf>
    <xf numFmtId="0" fontId="1" fillId="0" borderId="17" xfId="0" applyFont="1" applyFill="1" applyBorder="1" applyAlignment="1">
      <alignment horizontal="left" vertical="center" wrapText="1" indent="1"/>
    </xf>
    <xf numFmtId="164" fontId="2" fillId="0" borderId="31" xfId="0" applyNumberFormat="1" applyFont="1" applyFill="1" applyBorder="1" applyAlignment="1">
      <alignment horizontal="right" vertical="center"/>
    </xf>
    <xf numFmtId="164" fontId="1" fillId="0" borderId="17" xfId="43" applyNumberFormat="1" applyFont="1" applyFill="1" applyBorder="1" applyAlignment="1">
      <alignment horizontal="right" vertical="center" wrapText="1"/>
    </xf>
    <xf numFmtId="164" fontId="1" fillId="0" borderId="38" xfId="43" applyNumberFormat="1" applyFont="1" applyFill="1" applyBorder="1" applyAlignment="1">
      <alignment horizontal="right" vertical="center" wrapText="1"/>
    </xf>
    <xf numFmtId="0" fontId="28" fillId="0" borderId="39" xfId="43" applyFont="1" applyFill="1" applyBorder="1" applyAlignment="1">
      <alignment horizontal="center" vertical="center" wrapText="1"/>
    </xf>
    <xf numFmtId="164" fontId="1" fillId="0" borderId="35" xfId="43" applyNumberFormat="1" applyFont="1" applyFill="1" applyBorder="1" applyAlignment="1">
      <alignment horizontal="right" vertical="center" wrapText="1"/>
    </xf>
    <xf numFmtId="164" fontId="1" fillId="0" borderId="35" xfId="43" applyNumberFormat="1" applyFont="1" applyFill="1" applyBorder="1" applyAlignment="1">
      <alignment horizontal="right" vertical="center"/>
    </xf>
    <xf numFmtId="164" fontId="1" fillId="0" borderId="39" xfId="43" applyNumberFormat="1" applyFont="1" applyFill="1" applyBorder="1" applyAlignment="1">
      <alignment horizontal="right" vertical="center"/>
    </xf>
    <xf numFmtId="49" fontId="28" fillId="0" borderId="28" xfId="43" applyNumberFormat="1" applyFont="1" applyFill="1" applyBorder="1" applyAlignment="1">
      <alignment horizontal="center" vertical="center"/>
    </xf>
    <xf numFmtId="164" fontId="1" fillId="0" borderId="19" xfId="43" applyNumberFormat="1" applyFont="1" applyFill="1" applyBorder="1" applyAlignment="1">
      <alignment horizontal="right" vertical="center"/>
    </xf>
    <xf numFmtId="164" fontId="1" fillId="0" borderId="32" xfId="43" applyNumberFormat="1" applyFont="1" applyFill="1" applyBorder="1" applyAlignment="1">
      <alignment horizontal="right" vertical="center"/>
    </xf>
    <xf numFmtId="49" fontId="28" fillId="0" borderId="29" xfId="43" applyNumberFormat="1" applyFont="1" applyFill="1" applyBorder="1" applyAlignment="1">
      <alignment horizontal="center" vertical="center"/>
    </xf>
    <xf numFmtId="164" fontId="1" fillId="0" borderId="31" xfId="43" applyNumberFormat="1" applyFont="1" applyFill="1" applyBorder="1" applyAlignment="1">
      <alignment horizontal="right" vertical="center" wrapText="1"/>
    </xf>
    <xf numFmtId="164" fontId="1" fillId="0" borderId="31" xfId="43" applyNumberFormat="1" applyFont="1" applyFill="1" applyBorder="1" applyAlignment="1">
      <alignment horizontal="right" vertical="center"/>
    </xf>
    <xf numFmtId="164" fontId="1" fillId="0" borderId="33" xfId="43" applyNumberFormat="1" applyFont="1" applyFill="1" applyBorder="1" applyAlignment="1">
      <alignment horizontal="right" vertical="center"/>
    </xf>
    <xf numFmtId="0" fontId="3" fillId="0" borderId="35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57" fillId="0" borderId="0" xfId="41" applyFont="1" applyFill="1" applyAlignment="1">
      <alignment horizontal="center" vertical="center" wrapText="1"/>
    </xf>
    <xf numFmtId="0" fontId="57" fillId="0" borderId="0" xfId="56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7" fillId="0" borderId="0" xfId="56" applyFont="1" applyAlignment="1">
      <alignment horizontal="left" vertical="center" wrapText="1"/>
    </xf>
    <xf numFmtId="0" fontId="28" fillId="0" borderId="0" xfId="43" applyNumberFormat="1" applyFont="1" applyFill="1" applyAlignment="1">
      <alignment horizontal="left" vertical="top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49" fontId="2" fillId="0" borderId="46" xfId="43" applyNumberFormat="1" applyFont="1" applyFill="1" applyBorder="1" applyAlignment="1">
      <alignment horizontal="center" vertical="center"/>
    </xf>
    <xf numFmtId="0" fontId="3" fillId="0" borderId="35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36" xfId="43" applyFont="1" applyFill="1" applyBorder="1" applyAlignment="1">
      <alignment horizontal="left" vertical="center" wrapText="1"/>
    </xf>
    <xf numFmtId="49" fontId="2" fillId="0" borderId="49" xfId="43" applyNumberFormat="1" applyFont="1" applyFill="1" applyBorder="1" applyAlignment="1">
      <alignment horizontal="center" vertical="center"/>
    </xf>
    <xf numFmtId="49" fontId="2" fillId="0" borderId="50" xfId="43" applyNumberFormat="1" applyFont="1" applyFill="1" applyBorder="1" applyAlignment="1">
      <alignment horizontal="center" vertical="center"/>
    </xf>
    <xf numFmtId="0" fontId="1" fillId="0" borderId="39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49" fontId="27" fillId="0" borderId="40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43" fillId="0" borderId="0" xfId="43" applyFont="1" applyFill="1" applyBorder="1" applyAlignment="1">
      <alignment horizontal="center" vertical="center" wrapText="1"/>
    </xf>
    <xf numFmtId="49" fontId="28" fillId="0" borderId="40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5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45" fillId="0" borderId="47" xfId="43" applyFont="1" applyFill="1" applyBorder="1" applyAlignment="1">
      <alignment horizontal="center" vertical="center" wrapText="1"/>
    </xf>
    <xf numFmtId="0" fontId="3" fillId="0" borderId="39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left" vertical="center" wrapText="1"/>
    </xf>
    <xf numFmtId="0" fontId="67" fillId="0" borderId="0" xfId="0" applyFont="1" applyFill="1" applyAlignment="1">
      <alignment horizontal="left" vertical="top"/>
    </xf>
    <xf numFmtId="0" fontId="45" fillId="0" borderId="0" xfId="43" applyFont="1" applyFill="1" applyAlignment="1">
      <alignment horizontal="center" vertical="center" wrapText="1"/>
    </xf>
    <xf numFmtId="0" fontId="66" fillId="0" borderId="0" xfId="0" applyFont="1" applyFill="1" applyAlignment="1">
      <alignment horizontal="center" vertical="center"/>
    </xf>
  </cellXfs>
  <cellStyles count="83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2" builtinId="5"/>
    <cellStyle name="Процентный 2" xfId="63" xr:uid="{00000000-0005-0000-0000-000040000000}"/>
    <cellStyle name="Процентный 2 3" xfId="64" xr:uid="{00000000-0005-0000-0000-000041000000}"/>
    <cellStyle name="Процентный 2 3 2" xfId="65" xr:uid="{00000000-0005-0000-0000-000042000000}"/>
    <cellStyle name="Процентный 3" xfId="66" xr:uid="{00000000-0005-0000-0000-000043000000}"/>
    <cellStyle name="Процентный 4" xfId="67" xr:uid="{00000000-0005-0000-0000-000044000000}"/>
    <cellStyle name="Связанная ячейка 2" xfId="68" xr:uid="{00000000-0005-0000-0000-000045000000}"/>
    <cellStyle name="Стиль 1" xfId="69" xr:uid="{00000000-0005-0000-0000-000046000000}"/>
    <cellStyle name="Текст предупреждения 2" xfId="70" xr:uid="{00000000-0005-0000-0000-000047000000}"/>
    <cellStyle name="Финансовый" xfId="71" builtinId="3"/>
    <cellStyle name="Финансовый 2" xfId="72" xr:uid="{00000000-0005-0000-0000-000049000000}"/>
    <cellStyle name="Финансовый 2 2" xfId="80" xr:uid="{00000000-0005-0000-0000-00004A000000}"/>
    <cellStyle name="Финансовый 2 2 2 2 2" xfId="73" xr:uid="{00000000-0005-0000-0000-00004B000000}"/>
    <cellStyle name="Финансовый 3" xfId="74" xr:uid="{00000000-0005-0000-0000-00004C000000}"/>
    <cellStyle name="Финансовый 3 2" xfId="81" xr:uid="{00000000-0005-0000-0000-00004D000000}"/>
    <cellStyle name="Финансовый 5" xfId="75" xr:uid="{00000000-0005-0000-0000-00004E000000}"/>
    <cellStyle name="Финансовый 5 2" xfId="76" xr:uid="{00000000-0005-0000-0000-00004F000000}"/>
    <cellStyle name="Финансовый 6" xfId="77" xr:uid="{00000000-0005-0000-0000-000050000000}"/>
    <cellStyle name="Финансовый_Смета 2000 г." xfId="78" xr:uid="{00000000-0005-0000-0000-000051000000}"/>
    <cellStyle name="Хороший 2" xfId="79" xr:uid="{00000000-0005-0000-0000-000052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7;&#1047;&#1059;&#1040;&#1055;\&#1058;&#1045;&#1050;&#1059;&#1065;&#1048;&#1045;%20&#1055;&#1056;&#1054;&#1045;&#1050;&#1058;&#1067;\&#1050;&#1057;&#1050;\&#1048;&#1055;%20&#1055;&#1069;&#1057;\&#1048;&#1055;%20&#1055;&#1069;&#1057;%202026-2031%20&#1074;&#1072;&#1088;%203\&#1048;&#1058;&#1054;&#1043;%20&#1048;&#1055;%20&#1055;&#1069;&#1057;%202026-2031\&#1092;&#1080;&#1085;&#1087;&#1083;&#1072;&#1085;\SHablon_formy_19_finansovyy_plan_ver_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108">
          <cell r="B108" t="str">
            <v>процентные расходы по правам пользования активами</v>
          </cell>
        </row>
        <row r="455">
          <cell r="B455" t="str">
            <v>амортизации, учтенной в ценах (тарифах) на услуги по передаче электрической энергии;</v>
          </cell>
        </row>
        <row r="456">
          <cell r="B456" t="str">
            <v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8671875" defaultRowHeight="15.6" x14ac:dyDescent="0.3"/>
  <cols>
    <col min="1" max="1" width="10.88671875" style="110" customWidth="1"/>
    <col min="2" max="2" width="88.109375" style="110" customWidth="1"/>
    <col min="3" max="3" width="19.5546875" style="110" customWidth="1"/>
    <col min="4" max="4" width="18.109375" style="110" bestFit="1" customWidth="1"/>
    <col min="5" max="6" width="18.6640625" style="110" bestFit="1" customWidth="1"/>
    <col min="7" max="7" width="13.33203125" style="68" hidden="1" customWidth="1"/>
    <col min="8" max="8" width="87.5546875" style="68" customWidth="1"/>
    <col min="9" max="9" width="68.6640625" style="68" customWidth="1"/>
    <col min="10" max="10" width="9.88671875" style="68" customWidth="1"/>
    <col min="11" max="16384" width="9.88671875" style="68"/>
  </cols>
  <sheetData>
    <row r="1" spans="1:8" x14ac:dyDescent="0.3">
      <c r="A1" s="408" t="s">
        <v>368</v>
      </c>
      <c r="B1" s="409"/>
      <c r="C1" s="409"/>
      <c r="D1" s="409"/>
      <c r="E1" s="409"/>
      <c r="F1" s="409"/>
      <c r="G1" s="409"/>
    </row>
    <row r="2" spans="1:8" ht="16.2" thickBot="1" x14ac:dyDescent="0.35">
      <c r="A2" s="69" t="s">
        <v>131</v>
      </c>
      <c r="B2" s="70" t="s">
        <v>369</v>
      </c>
      <c r="C2" s="71" t="s">
        <v>370</v>
      </c>
      <c r="D2" s="71" t="s">
        <v>371</v>
      </c>
      <c r="E2" s="71" t="s">
        <v>372</v>
      </c>
      <c r="F2" s="71" t="s">
        <v>373</v>
      </c>
      <c r="G2" s="71" t="s">
        <v>330</v>
      </c>
    </row>
    <row r="3" spans="1:8" ht="16.2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3">
      <c r="A4" s="77" t="s">
        <v>374</v>
      </c>
      <c r="B4" s="78" t="s">
        <v>375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3">
      <c r="A5" s="82"/>
      <c r="B5" s="83" t="s">
        <v>376</v>
      </c>
      <c r="C5" s="79"/>
      <c r="D5" s="79"/>
      <c r="E5" s="79"/>
      <c r="F5" s="79"/>
      <c r="G5" s="80" t="e">
        <f>#N/A</f>
        <v>#N/A</v>
      </c>
      <c r="H5" s="76"/>
    </row>
    <row r="6" spans="1:8" ht="31.2" x14ac:dyDescent="0.3">
      <c r="A6" s="82" t="s">
        <v>377</v>
      </c>
      <c r="B6" s="83" t="s">
        <v>378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3">
      <c r="A7" s="85" t="s">
        <v>379</v>
      </c>
      <c r="B7" s="83" t="s">
        <v>380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3">
      <c r="A8" s="86" t="s">
        <v>381</v>
      </c>
      <c r="B8" s="78" t="s">
        <v>382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3">
      <c r="A9" s="88" t="s">
        <v>207</v>
      </c>
      <c r="B9" s="78" t="s">
        <v>383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3">
      <c r="A10" s="82"/>
      <c r="B10" s="83" t="s">
        <v>376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3">
      <c r="A11" s="82" t="s">
        <v>377</v>
      </c>
      <c r="B11" s="83" t="s">
        <v>384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3">
      <c r="A12" s="82" t="s">
        <v>379</v>
      </c>
      <c r="B12" s="83" t="s">
        <v>133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3">
      <c r="A13" s="82" t="s">
        <v>385</v>
      </c>
      <c r="B13" s="83" t="s">
        <v>386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3">
      <c r="A14" s="88" t="s">
        <v>242</v>
      </c>
      <c r="B14" s="78" t="s">
        <v>139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3">
      <c r="A15" s="88" t="s">
        <v>313</v>
      </c>
      <c r="B15" s="78" t="s">
        <v>134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3">
      <c r="A16" s="88" t="s">
        <v>387</v>
      </c>
      <c r="B16" s="78" t="s">
        <v>388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3">
      <c r="A17" s="88" t="s">
        <v>389</v>
      </c>
      <c r="B17" s="78" t="s">
        <v>390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3">
      <c r="A18" s="82"/>
      <c r="B18" s="83" t="s">
        <v>376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3">
      <c r="A19" s="82" t="s">
        <v>391</v>
      </c>
      <c r="B19" s="83" t="s">
        <v>392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3">
      <c r="A20" s="82" t="s">
        <v>393</v>
      </c>
      <c r="B20" s="83" t="s">
        <v>394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2" thickBot="1" x14ac:dyDescent="0.35">
      <c r="A21" s="97" t="s">
        <v>395</v>
      </c>
      <c r="B21" s="83" t="s">
        <v>396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2" thickBot="1" x14ac:dyDescent="0.35">
      <c r="A22" s="98" t="s">
        <v>397</v>
      </c>
      <c r="B22" s="78" t="s">
        <v>398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3">
      <c r="A23" s="77" t="s">
        <v>399</v>
      </c>
      <c r="B23" s="78" t="s">
        <v>400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3">
      <c r="A24" s="82" t="s">
        <v>207</v>
      </c>
      <c r="B24" s="83" t="s">
        <v>401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3">
      <c r="A25" s="82"/>
      <c r="B25" s="83" t="s">
        <v>402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3">
      <c r="A26" s="82" t="s">
        <v>377</v>
      </c>
      <c r="B26" s="83" t="s">
        <v>403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3">
      <c r="A27" s="82" t="s">
        <v>379</v>
      </c>
      <c r="B27" s="99" t="s">
        <v>404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3">
      <c r="A28" s="82" t="s">
        <v>242</v>
      </c>
      <c r="B28" s="83" t="s">
        <v>405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3">
      <c r="A29" s="82"/>
      <c r="B29" s="83" t="s">
        <v>402</v>
      </c>
      <c r="C29" s="90"/>
      <c r="D29" s="91"/>
      <c r="E29" s="91"/>
      <c r="F29" s="91"/>
      <c r="G29" s="80" t="e">
        <f>#N/A</f>
        <v>#N/A</v>
      </c>
      <c r="H29" s="76"/>
    </row>
    <row r="30" spans="1:8" ht="16.2" thickBot="1" x14ac:dyDescent="0.35">
      <c r="A30" s="97" t="s">
        <v>406</v>
      </c>
      <c r="B30" s="83" t="s">
        <v>407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2" thickBot="1" x14ac:dyDescent="0.35">
      <c r="A31" s="103" t="s">
        <v>408</v>
      </c>
      <c r="B31" s="78" t="s">
        <v>409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2" thickBot="1" x14ac:dyDescent="0.35">
      <c r="A32" s="103" t="s">
        <v>410</v>
      </c>
      <c r="B32" s="78" t="s">
        <v>411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2" thickBot="1" x14ac:dyDescent="0.35">
      <c r="A33" s="103" t="s">
        <v>412</v>
      </c>
      <c r="B33" s="78" t="s">
        <v>413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3">
      <c r="A34" s="77" t="s">
        <v>414</v>
      </c>
      <c r="B34" s="78" t="s">
        <v>142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3">
      <c r="A35" s="82"/>
      <c r="B35" s="83" t="s">
        <v>376</v>
      </c>
      <c r="C35" s="90"/>
      <c r="D35" s="91"/>
      <c r="E35" s="91"/>
      <c r="F35" s="91"/>
      <c r="G35" s="80" t="e">
        <f>#N/A</f>
        <v>#N/A</v>
      </c>
    </row>
    <row r="36" spans="1:8" x14ac:dyDescent="0.3">
      <c r="A36" s="82" t="s">
        <v>207</v>
      </c>
      <c r="B36" s="83" t="s">
        <v>143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3">
      <c r="A37" s="104" t="s">
        <v>242</v>
      </c>
      <c r="B37" s="83" t="s">
        <v>144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3">
      <c r="A38" s="82" t="s">
        <v>313</v>
      </c>
      <c r="B38" s="83" t="s">
        <v>145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2" thickBot="1" x14ac:dyDescent="0.35">
      <c r="A39" s="97" t="s">
        <v>387</v>
      </c>
      <c r="B39" s="83" t="s">
        <v>146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3">
      <c r="A40" s="77" t="s">
        <v>415</v>
      </c>
      <c r="B40" s="78" t="s">
        <v>416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3">
      <c r="A41" s="82" t="s">
        <v>207</v>
      </c>
      <c r="B41" s="108" t="s">
        <v>417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3">
      <c r="A42" s="82" t="s">
        <v>242</v>
      </c>
      <c r="B42" s="83" t="s">
        <v>418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2" thickBot="1" x14ac:dyDescent="0.35">
      <c r="A43" s="97"/>
      <c r="B43" s="83" t="s">
        <v>419</v>
      </c>
      <c r="C43" s="90" t="s">
        <v>420</v>
      </c>
      <c r="D43" s="112" t="s">
        <v>421</v>
      </c>
      <c r="E43" s="112" t="s">
        <v>420</v>
      </c>
      <c r="F43" s="112" t="s">
        <v>420</v>
      </c>
      <c r="G43" s="80" t="e">
        <f>#N/A</f>
        <v>#N/A</v>
      </c>
    </row>
    <row r="44" spans="1:8" x14ac:dyDescent="0.3">
      <c r="A44" s="77" t="s">
        <v>422</v>
      </c>
      <c r="B44" s="78" t="s">
        <v>423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3">
      <c r="A45" s="82" t="s">
        <v>207</v>
      </c>
      <c r="B45" s="108" t="s">
        <v>424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3">
      <c r="A46" s="82" t="s">
        <v>242</v>
      </c>
      <c r="B46" s="83" t="s">
        <v>425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2" thickBot="1" x14ac:dyDescent="0.35">
      <c r="A47" s="97"/>
      <c r="B47" s="83" t="s">
        <v>419</v>
      </c>
      <c r="C47" s="90" t="s">
        <v>420</v>
      </c>
      <c r="D47" s="112" t="s">
        <v>421</v>
      </c>
      <c r="E47" s="114" t="s">
        <v>421</v>
      </c>
      <c r="F47" s="112" t="s">
        <v>421</v>
      </c>
      <c r="G47" s="80" t="e">
        <f>#N/A</f>
        <v>#N/A</v>
      </c>
    </row>
    <row r="48" spans="1:8" x14ac:dyDescent="0.3">
      <c r="A48" s="77" t="s">
        <v>426</v>
      </c>
      <c r="B48" s="78" t="s">
        <v>427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3">
      <c r="A49" s="88"/>
      <c r="B49" s="83" t="s">
        <v>428</v>
      </c>
      <c r="C49" s="90"/>
      <c r="D49" s="91"/>
      <c r="E49" s="91"/>
      <c r="F49" s="91"/>
      <c r="G49" s="80" t="e">
        <f>#N/A</f>
        <v>#N/A</v>
      </c>
    </row>
    <row r="50" spans="1:7" x14ac:dyDescent="0.3">
      <c r="A50" s="82" t="s">
        <v>207</v>
      </c>
      <c r="B50" s="83" t="s">
        <v>429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3">
      <c r="A51" s="82" t="s">
        <v>377</v>
      </c>
      <c r="B51" s="83" t="s">
        <v>430</v>
      </c>
      <c r="C51" s="90"/>
      <c r="D51" s="115"/>
      <c r="E51" s="115"/>
      <c r="F51" s="115"/>
      <c r="G51" s="80" t="e">
        <f>#N/A</f>
        <v>#N/A</v>
      </c>
    </row>
    <row r="52" spans="1:7" ht="16.2" thickBot="1" x14ac:dyDescent="0.35">
      <c r="A52" s="82" t="s">
        <v>242</v>
      </c>
      <c r="B52" s="83" t="s">
        <v>431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3">
      <c r="A53" s="77" t="s">
        <v>432</v>
      </c>
      <c r="B53" s="78" t="s">
        <v>433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3">
      <c r="A54" s="88"/>
      <c r="B54" s="83" t="s">
        <v>434</v>
      </c>
      <c r="C54" s="90"/>
      <c r="D54" s="91"/>
      <c r="E54" s="91"/>
      <c r="F54" s="91"/>
      <c r="G54" s="80" t="e">
        <f>#N/A</f>
        <v>#N/A</v>
      </c>
    </row>
    <row r="55" spans="1:7" x14ac:dyDescent="0.3">
      <c r="A55" s="82" t="s">
        <v>207</v>
      </c>
      <c r="B55" s="83" t="s">
        <v>435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3">
      <c r="A56" s="82" t="s">
        <v>377</v>
      </c>
      <c r="B56" s="83" t="s">
        <v>430</v>
      </c>
      <c r="C56" s="90"/>
      <c r="D56" s="115"/>
      <c r="E56" s="115"/>
      <c r="F56" s="115"/>
      <c r="G56" s="80" t="e">
        <f>#N/A</f>
        <v>#N/A</v>
      </c>
    </row>
    <row r="57" spans="1:7" x14ac:dyDescent="0.3">
      <c r="A57" s="82" t="s">
        <v>242</v>
      </c>
      <c r="B57" s="83" t="s">
        <v>431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2" thickBot="1" x14ac:dyDescent="0.35">
      <c r="A58" s="116" t="s">
        <v>436</v>
      </c>
      <c r="B58" s="78" t="s">
        <v>437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3">
      <c r="A59" s="77" t="s">
        <v>438</v>
      </c>
      <c r="B59" s="78" t="s">
        <v>439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3">
      <c r="A60" s="82" t="s">
        <v>207</v>
      </c>
      <c r="B60" s="83" t="s">
        <v>440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2" thickBot="1" x14ac:dyDescent="0.35">
      <c r="A61" s="97" t="s">
        <v>242</v>
      </c>
      <c r="B61" s="83" t="s">
        <v>441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2" thickBot="1" x14ac:dyDescent="0.35">
      <c r="A62" s="103" t="s">
        <v>442</v>
      </c>
      <c r="B62" s="78" t="s">
        <v>443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3">
      <c r="A63" s="86" t="s">
        <v>444</v>
      </c>
      <c r="B63" s="78" t="s">
        <v>445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2" thickBot="1" x14ac:dyDescent="0.35">
      <c r="A64" s="117"/>
      <c r="B64" s="83" t="s">
        <v>430</v>
      </c>
      <c r="C64" s="90"/>
      <c r="D64" s="115"/>
      <c r="E64" s="115"/>
      <c r="F64" s="115"/>
      <c r="G64" s="80" t="e">
        <f>#N/A</f>
        <v>#N/A</v>
      </c>
    </row>
    <row r="65" spans="1:8" ht="31.8" thickBot="1" x14ac:dyDescent="0.35">
      <c r="A65" s="103" t="s">
        <v>444</v>
      </c>
      <c r="B65" s="78" t="s">
        <v>446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6.8" x14ac:dyDescent="0.3">
      <c r="A66" s="77" t="s">
        <v>447</v>
      </c>
      <c r="B66" s="78" t="s">
        <v>448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1.8" thickBot="1" x14ac:dyDescent="0.35">
      <c r="A67" s="118"/>
      <c r="B67" s="78" t="s">
        <v>449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3">
      <c r="A68" s="119"/>
      <c r="B68" s="78" t="s">
        <v>135</v>
      </c>
      <c r="C68" s="87"/>
      <c r="D68" s="91"/>
      <c r="E68" s="91"/>
      <c r="F68" s="91"/>
      <c r="G68" s="80"/>
    </row>
    <row r="69" spans="1:8" x14ac:dyDescent="0.3">
      <c r="A69" s="82" t="s">
        <v>207</v>
      </c>
      <c r="B69" s="83" t="s">
        <v>136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3">
      <c r="A70" s="82" t="s">
        <v>242</v>
      </c>
      <c r="B70" s="120" t="s">
        <v>450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451</v>
      </c>
    </row>
    <row r="71" spans="1:8" x14ac:dyDescent="0.3">
      <c r="A71" s="82" t="s">
        <v>313</v>
      </c>
      <c r="B71" s="83" t="s">
        <v>452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4.4" x14ac:dyDescent="0.3">
      <c r="A72" s="410" t="s">
        <v>453</v>
      </c>
      <c r="B72" s="410"/>
      <c r="C72" s="410"/>
      <c r="D72" s="410"/>
      <c r="E72" s="410"/>
      <c r="F72" s="410"/>
      <c r="G72" s="410"/>
    </row>
    <row r="73" spans="1:8" ht="14.4" x14ac:dyDescent="0.3">
      <c r="A73" s="410"/>
      <c r="B73" s="410"/>
      <c r="C73" s="410"/>
      <c r="D73" s="410"/>
      <c r="E73" s="410"/>
      <c r="F73" s="410"/>
      <c r="G73" s="410"/>
    </row>
    <row r="74" spans="1:8" x14ac:dyDescent="0.3">
      <c r="A74" s="122" t="s">
        <v>454</v>
      </c>
      <c r="B74" s="122" t="s">
        <v>329</v>
      </c>
      <c r="C74" s="122" t="s">
        <v>455</v>
      </c>
      <c r="D74" s="122" t="s">
        <v>456</v>
      </c>
      <c r="E74" s="122" t="s">
        <v>457</v>
      </c>
      <c r="F74" s="122" t="s">
        <v>458</v>
      </c>
      <c r="G74" s="122" t="s">
        <v>330</v>
      </c>
    </row>
    <row r="75" spans="1:8" x14ac:dyDescent="0.3">
      <c r="A75" s="123"/>
      <c r="B75" s="123" t="s">
        <v>331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3">
      <c r="A76" s="126" t="s">
        <v>151</v>
      </c>
      <c r="B76" s="127" t="s">
        <v>332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3">
      <c r="A77" s="126" t="s">
        <v>148</v>
      </c>
      <c r="B77" s="127" t="s">
        <v>333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2" x14ac:dyDescent="0.3">
      <c r="A78" s="126" t="s">
        <v>334</v>
      </c>
      <c r="B78" s="131" t="s">
        <v>335</v>
      </c>
      <c r="C78" s="132"/>
      <c r="D78" s="130"/>
      <c r="E78" s="130"/>
      <c r="F78" s="130"/>
      <c r="G78" s="124" t="e">
        <f>#N/A</f>
        <v>#N/A</v>
      </c>
    </row>
    <row r="79" spans="1:8" x14ac:dyDescent="0.3">
      <c r="A79" s="126" t="s">
        <v>336</v>
      </c>
      <c r="B79" s="127" t="s">
        <v>337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3">
      <c r="A80" s="126" t="s">
        <v>338</v>
      </c>
      <c r="B80" s="131" t="s">
        <v>339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3">
      <c r="A81" s="126" t="s">
        <v>340</v>
      </c>
      <c r="B81" s="127" t="s">
        <v>341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3">
      <c r="A82" s="126"/>
      <c r="B82" s="133" t="s">
        <v>342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3">
      <c r="A83" s="126" t="s">
        <v>343</v>
      </c>
      <c r="B83" s="127" t="s">
        <v>344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3">
      <c r="A84" s="126"/>
      <c r="B84" s="133" t="s">
        <v>342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3">
      <c r="A85" s="126" t="s">
        <v>345</v>
      </c>
      <c r="B85" s="127" t="s">
        <v>346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3">
      <c r="A86" s="126" t="s">
        <v>149</v>
      </c>
      <c r="B86" s="127" t="s">
        <v>347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2" x14ac:dyDescent="0.3">
      <c r="A87" s="126" t="s">
        <v>348</v>
      </c>
      <c r="B87" s="131" t="s">
        <v>459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3">
      <c r="A88" s="126" t="s">
        <v>349</v>
      </c>
      <c r="B88" s="127" t="s">
        <v>350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3">
      <c r="A89" s="126" t="s">
        <v>351</v>
      </c>
      <c r="B89" s="127" t="s">
        <v>352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3">
      <c r="A90" s="126" t="s">
        <v>152</v>
      </c>
      <c r="B90" s="127" t="s">
        <v>353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3">
      <c r="A91" s="126" t="s">
        <v>170</v>
      </c>
      <c r="B91" s="127" t="s">
        <v>460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3">
      <c r="A92" s="126" t="s">
        <v>205</v>
      </c>
      <c r="B92" s="127" t="s">
        <v>354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3">
      <c r="A93" s="126" t="s">
        <v>206</v>
      </c>
      <c r="B93" s="127" t="s">
        <v>355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3">
      <c r="A94" s="126" t="s">
        <v>153</v>
      </c>
      <c r="B94" s="127" t="s">
        <v>356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3">
      <c r="A95" s="126" t="s">
        <v>154</v>
      </c>
      <c r="B95" s="127" t="s">
        <v>357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3">
      <c r="A96" s="126" t="s">
        <v>155</v>
      </c>
      <c r="B96" s="127" t="s">
        <v>358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3">
      <c r="A97" s="126" t="s">
        <v>161</v>
      </c>
      <c r="B97" s="127" t="s">
        <v>359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3">
      <c r="A98" s="126" t="s">
        <v>171</v>
      </c>
      <c r="B98" s="127" t="s">
        <v>360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3">
      <c r="A99" s="126"/>
      <c r="B99" s="127" t="s">
        <v>361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3">
      <c r="A100" s="126"/>
      <c r="B100" s="137" t="s">
        <v>362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3">
      <c r="A101" s="126"/>
      <c r="B101" s="137" t="s">
        <v>363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x14ac:dyDescent="0.3">
      <c r="A102" s="126"/>
      <c r="B102" s="137" t="s">
        <v>364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3">
      <c r="A103" s="126" t="s">
        <v>172</v>
      </c>
      <c r="B103" s="127" t="s">
        <v>365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3">
      <c r="A104" s="126" t="s">
        <v>173</v>
      </c>
      <c r="B104" s="127" t="s">
        <v>366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3">
      <c r="A105" s="126" t="s">
        <v>174</v>
      </c>
      <c r="B105" s="127" t="s">
        <v>367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2" x14ac:dyDescent="0.3">
      <c r="A106" s="138"/>
      <c r="B106" s="139" t="s">
        <v>461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3">
      <c r="A107" s="138"/>
      <c r="B107" s="141" t="s">
        <v>462</v>
      </c>
      <c r="C107" s="141"/>
      <c r="D107" s="136" t="s">
        <v>421</v>
      </c>
      <c r="E107" s="136" t="s">
        <v>421</v>
      </c>
      <c r="F107" s="136" t="s">
        <v>421</v>
      </c>
      <c r="G107" s="124" t="e">
        <f>#N/A</f>
        <v>#N/A</v>
      </c>
    </row>
    <row r="108" spans="1:7" x14ac:dyDescent="0.3">
      <c r="A108" s="138"/>
      <c r="B108" s="141" t="s">
        <v>463</v>
      </c>
      <c r="C108" s="141"/>
      <c r="D108" s="136" t="s">
        <v>421</v>
      </c>
      <c r="E108" s="136" t="s">
        <v>421</v>
      </c>
      <c r="F108" s="136" t="s">
        <v>421</v>
      </c>
      <c r="G108" s="124" t="e">
        <f>#N/A</f>
        <v>#N/A</v>
      </c>
    </row>
    <row r="109" spans="1:7" x14ac:dyDescent="0.3">
      <c r="A109" s="138"/>
      <c r="B109" s="141" t="s">
        <v>464</v>
      </c>
      <c r="C109" s="141"/>
      <c r="D109" s="136" t="s">
        <v>421</v>
      </c>
      <c r="E109" s="136" t="s">
        <v>421</v>
      </c>
      <c r="F109" s="136" t="s">
        <v>421</v>
      </c>
      <c r="G109" s="136" t="s">
        <v>421</v>
      </c>
    </row>
    <row r="110" spans="1:7" x14ac:dyDescent="0.3">
      <c r="A110" s="142"/>
      <c r="B110" s="143"/>
      <c r="C110" s="143"/>
      <c r="D110" s="144"/>
      <c r="E110" s="144"/>
      <c r="F110" s="144"/>
      <c r="G110" s="144"/>
    </row>
    <row r="111" spans="1:7" x14ac:dyDescent="0.3">
      <c r="A111" s="142"/>
      <c r="B111" s="143"/>
      <c r="C111" s="143"/>
      <c r="D111" s="144"/>
      <c r="E111" s="144"/>
      <c r="F111" s="144"/>
      <c r="G111" s="144"/>
    </row>
    <row r="112" spans="1:7" x14ac:dyDescent="0.3">
      <c r="A112" s="145" t="s">
        <v>465</v>
      </c>
      <c r="B112" s="146"/>
      <c r="C112" s="147"/>
      <c r="D112" s="147"/>
      <c r="E112" s="147"/>
      <c r="F112" s="147"/>
      <c r="G112" s="144"/>
    </row>
    <row r="113" spans="1:12" x14ac:dyDescent="0.3">
      <c r="A113" s="148" t="s">
        <v>466</v>
      </c>
      <c r="B113" s="149" t="s">
        <v>467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3">
      <c r="A114" s="148" t="s">
        <v>468</v>
      </c>
      <c r="B114" s="149" t="s">
        <v>469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3">
      <c r="A115" s="148" t="s">
        <v>470</v>
      </c>
      <c r="B115" s="149" t="s">
        <v>471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3">
      <c r="A116" s="148" t="s">
        <v>472</v>
      </c>
      <c r="B116" s="149" t="s">
        <v>473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3">
      <c r="A117" s="142"/>
      <c r="B117" s="143"/>
      <c r="C117" s="143"/>
      <c r="D117" s="144"/>
      <c r="E117" s="144"/>
      <c r="F117" s="144"/>
      <c r="G117" s="144"/>
    </row>
    <row r="118" spans="1:12" x14ac:dyDescent="0.3">
      <c r="A118" s="145" t="s">
        <v>474</v>
      </c>
      <c r="B118" s="146"/>
      <c r="C118" s="147"/>
      <c r="D118" s="147"/>
      <c r="E118" s="147"/>
      <c r="F118" s="147"/>
      <c r="G118" s="144"/>
    </row>
    <row r="119" spans="1:12" x14ac:dyDescent="0.3">
      <c r="A119" s="148" t="s">
        <v>475</v>
      </c>
      <c r="B119" s="149" t="s">
        <v>476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3">
      <c r="A120" s="148" t="s">
        <v>477</v>
      </c>
      <c r="B120" s="149" t="s">
        <v>478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4.4" x14ac:dyDescent="0.3">
      <c r="A121" s="152"/>
      <c r="B121" s="152"/>
      <c r="C121" s="152"/>
      <c r="D121" s="152"/>
      <c r="E121" s="152"/>
      <c r="F121" s="152"/>
      <c r="G121" s="152"/>
    </row>
    <row r="122" spans="1:12" x14ac:dyDescent="0.3">
      <c r="A122" s="410" t="s">
        <v>479</v>
      </c>
      <c r="B122" s="410"/>
      <c r="C122" s="410"/>
      <c r="D122" s="410"/>
      <c r="E122" s="410"/>
      <c r="F122" s="410"/>
      <c r="G122" s="410"/>
      <c r="H122" s="110"/>
      <c r="I122" s="110"/>
      <c r="J122" s="110"/>
      <c r="K122" s="110"/>
      <c r="L122" s="110"/>
    </row>
    <row r="123" spans="1:12" x14ac:dyDescent="0.3">
      <c r="A123" s="410"/>
      <c r="B123" s="410"/>
      <c r="C123" s="410"/>
      <c r="D123" s="410"/>
      <c r="E123" s="410"/>
      <c r="F123" s="410"/>
      <c r="G123" s="410"/>
      <c r="H123" s="110"/>
      <c r="I123" s="110"/>
      <c r="J123" s="110"/>
      <c r="K123" s="110"/>
      <c r="L123" s="110"/>
    </row>
    <row r="124" spans="1:12" x14ac:dyDescent="0.3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330</v>
      </c>
    </row>
    <row r="125" spans="1:12" x14ac:dyDescent="0.3">
      <c r="A125" s="153"/>
      <c r="B125" s="108" t="s">
        <v>480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3">
      <c r="A126" s="153"/>
      <c r="B126" s="157" t="s">
        <v>481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3">
      <c r="A127" s="153"/>
      <c r="B127" s="157" t="s">
        <v>482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3">
      <c r="A128" s="153"/>
      <c r="B128" s="157" t="s">
        <v>483</v>
      </c>
      <c r="C128" s="158"/>
      <c r="D128" s="158"/>
      <c r="E128" s="158"/>
      <c r="F128" s="158"/>
      <c r="G128" s="156" t="e">
        <f>#N/A</f>
        <v>#N/A</v>
      </c>
    </row>
    <row r="129" spans="1:7" x14ac:dyDescent="0.3">
      <c r="A129" s="153"/>
      <c r="B129" s="157" t="s">
        <v>484</v>
      </c>
      <c r="C129" s="159"/>
      <c r="D129" s="159"/>
      <c r="E129" s="159"/>
      <c r="F129" s="160"/>
      <c r="G129" s="156" t="e">
        <f>#N/A</f>
        <v>#N/A</v>
      </c>
    </row>
    <row r="130" spans="1:7" x14ac:dyDescent="0.3">
      <c r="A130" s="153"/>
      <c r="B130" s="157" t="s">
        <v>485</v>
      </c>
      <c r="C130" s="158"/>
      <c r="D130" s="158"/>
      <c r="E130" s="158"/>
      <c r="F130" s="158"/>
      <c r="G130" s="156" t="e">
        <f>#N/A</f>
        <v>#N/A</v>
      </c>
    </row>
    <row r="131" spans="1:7" x14ac:dyDescent="0.3">
      <c r="A131" s="153"/>
      <c r="B131" s="108" t="s">
        <v>486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3">
      <c r="A132" s="153"/>
      <c r="B132" s="161" t="s">
        <v>487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3">
      <c r="A133" s="153"/>
      <c r="B133" s="157" t="s">
        <v>481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3">
      <c r="A134" s="153"/>
      <c r="B134" s="157" t="s">
        <v>482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3">
      <c r="A135" s="153"/>
      <c r="B135" s="157" t="s">
        <v>483</v>
      </c>
      <c r="C135" s="158"/>
      <c r="D135" s="158"/>
      <c r="E135" s="158"/>
      <c r="F135" s="158"/>
      <c r="G135" s="156" t="e">
        <f>#N/A</f>
        <v>#N/A</v>
      </c>
    </row>
    <row r="136" spans="1:7" x14ac:dyDescent="0.3">
      <c r="A136" s="153"/>
      <c r="B136" s="157" t="s">
        <v>484</v>
      </c>
      <c r="C136" s="159"/>
      <c r="D136" s="159"/>
      <c r="E136" s="159"/>
      <c r="F136" s="160"/>
      <c r="G136" s="156" t="e">
        <f>#N/A</f>
        <v>#N/A</v>
      </c>
    </row>
    <row r="137" spans="1:7" x14ac:dyDescent="0.3">
      <c r="A137" s="153"/>
      <c r="B137" s="157" t="s">
        <v>485</v>
      </c>
      <c r="C137" s="158"/>
      <c r="D137" s="158"/>
      <c r="E137" s="158"/>
      <c r="F137" s="158"/>
      <c r="G137" s="156" t="e">
        <f>#N/A</f>
        <v>#N/A</v>
      </c>
    </row>
    <row r="138" spans="1:7" x14ac:dyDescent="0.3">
      <c r="A138" s="153"/>
      <c r="B138" s="161" t="s">
        <v>488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3">
      <c r="A139" s="153"/>
      <c r="B139" s="108" t="s">
        <v>489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3">
      <c r="A140" s="153"/>
      <c r="B140" s="108" t="s">
        <v>490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3">
      <c r="A141" s="153"/>
      <c r="B141" s="108" t="s">
        <v>491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3">
      <c r="A142" s="153"/>
      <c r="B142" s="108" t="s">
        <v>411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3">
      <c r="A143" s="153"/>
      <c r="B143" s="108" t="s">
        <v>492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3">
      <c r="A144" s="153"/>
      <c r="B144" s="108" t="s">
        <v>493</v>
      </c>
      <c r="C144" s="164"/>
      <c r="D144" s="165"/>
      <c r="E144" s="165"/>
      <c r="F144" s="165"/>
      <c r="G144" s="156" t="e">
        <f>#N/A</f>
        <v>#N/A</v>
      </c>
    </row>
    <row r="145" spans="1:14" ht="46.8" x14ac:dyDescent="0.3">
      <c r="A145" s="153"/>
      <c r="B145" s="166" t="s">
        <v>494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495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3">
      <c r="A146" s="153"/>
      <c r="B146" s="172" t="s">
        <v>496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3">
      <c r="A147" s="153"/>
      <c r="B147" s="176" t="s">
        <v>497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3">
      <c r="A148" s="153"/>
      <c r="B148" s="176" t="s">
        <v>498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3">
      <c r="A149" s="153"/>
      <c r="B149" s="181" t="s">
        <v>499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3">
      <c r="A150" s="153"/>
      <c r="B150" s="182" t="s">
        <v>484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3">
      <c r="A151" s="153"/>
      <c r="B151" s="183" t="s">
        <v>500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3">
      <c r="A152" s="153"/>
      <c r="B152" s="183" t="s">
        <v>501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3">
      <c r="A153" s="153"/>
      <c r="B153" s="184" t="s">
        <v>502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3">
      <c r="A154" s="153"/>
      <c r="B154" s="183" t="s">
        <v>497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3">
      <c r="A155" s="153"/>
      <c r="B155" s="176" t="s">
        <v>498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3">
      <c r="A156" s="153"/>
      <c r="B156" s="176" t="s">
        <v>503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3">
      <c r="A157" s="153"/>
      <c r="B157" s="176" t="s">
        <v>484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3">
      <c r="A158" s="153"/>
      <c r="B158" s="176" t="s">
        <v>504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8" x14ac:dyDescent="0.3">
      <c r="A159" s="153"/>
      <c r="B159" s="185" t="s">
        <v>505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3">
      <c r="A160" s="153"/>
      <c r="B160" s="108" t="s">
        <v>506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3">
      <c r="A161" s="153"/>
      <c r="B161" s="186" t="s">
        <v>507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3">
      <c r="A162" s="153"/>
      <c r="B162" s="166" t="s">
        <v>508</v>
      </c>
      <c r="C162" s="173"/>
      <c r="D162" s="162"/>
      <c r="E162" s="162"/>
      <c r="F162" s="180"/>
      <c r="G162" s="156" t="e">
        <f>#N/A</f>
        <v>#N/A</v>
      </c>
    </row>
    <row r="163" spans="1:7" ht="16.8" x14ac:dyDescent="0.3">
      <c r="A163" s="153"/>
      <c r="B163" s="185" t="s">
        <v>496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3">
      <c r="A164" s="153"/>
      <c r="B164" s="108" t="s">
        <v>509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3">
      <c r="A165" s="153"/>
      <c r="B165" s="186" t="s">
        <v>510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3">
      <c r="A166" s="153"/>
      <c r="B166" s="188" t="s">
        <v>511</v>
      </c>
      <c r="C166" s="177"/>
      <c r="D166" s="178"/>
      <c r="E166" s="178"/>
      <c r="F166" s="179"/>
      <c r="G166" s="156" t="e">
        <f>#N/A</f>
        <v>#N/A</v>
      </c>
    </row>
    <row r="167" spans="1:7" x14ac:dyDescent="0.3">
      <c r="A167" s="153"/>
      <c r="B167" s="161" t="s">
        <v>496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3">
      <c r="A168" s="153"/>
      <c r="B168" s="181" t="s">
        <v>512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3">
      <c r="A169" s="153"/>
      <c r="B169" s="161" t="s">
        <v>513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8" x14ac:dyDescent="0.3">
      <c r="A170" s="153"/>
      <c r="B170" s="185" t="s">
        <v>514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3">
      <c r="A171" s="153"/>
      <c r="B171" s="108" t="s">
        <v>193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3">
      <c r="A172" s="153"/>
      <c r="B172" s="186" t="s">
        <v>515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3">
      <c r="A173" s="153"/>
      <c r="B173" s="189" t="s">
        <v>516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3">
      <c r="A174" s="153"/>
      <c r="B174" s="189" t="s">
        <v>517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3">
      <c r="A175" s="153"/>
      <c r="B175" s="189" t="s">
        <v>518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3">
      <c r="A176" s="153"/>
      <c r="B176" s="189" t="s">
        <v>519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3">
      <c r="A177" s="153"/>
      <c r="B177" s="108" t="s">
        <v>520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3">
      <c r="A178" s="153"/>
      <c r="B178" s="108" t="s">
        <v>521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3">
      <c r="A179" s="153"/>
      <c r="B179" s="189" t="s">
        <v>516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3">
      <c r="A180" s="153"/>
      <c r="B180" s="181" t="s">
        <v>522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3">
      <c r="A181" s="153"/>
      <c r="B181" s="181" t="s">
        <v>523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3">
      <c r="A182" s="153"/>
      <c r="B182" s="153" t="s">
        <v>524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3">
      <c r="A183" s="153"/>
      <c r="B183" s="153" t="s">
        <v>525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3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3">
      <c r="A189" s="194"/>
      <c r="B189" s="195" t="s">
        <v>526</v>
      </c>
      <c r="C189" s="195"/>
      <c r="D189" s="196"/>
      <c r="E189" s="196"/>
      <c r="F189" s="196"/>
      <c r="G189" s="196"/>
      <c r="H189" s="197"/>
      <c r="I189" s="152"/>
    </row>
    <row r="190" spans="1:9" x14ac:dyDescent="0.3">
      <c r="A190" s="194"/>
      <c r="B190" s="198" t="s">
        <v>527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330</v>
      </c>
      <c r="H190" s="199" t="s">
        <v>528</v>
      </c>
      <c r="I190" s="152"/>
    </row>
    <row r="191" spans="1:9" x14ac:dyDescent="0.3">
      <c r="A191" s="194"/>
      <c r="B191" s="200" t="s">
        <v>445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6.8" x14ac:dyDescent="0.3">
      <c r="A192" s="194"/>
      <c r="B192" s="200" t="s">
        <v>529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530</v>
      </c>
      <c r="I192" s="152"/>
    </row>
    <row r="193" spans="1:9" x14ac:dyDescent="0.3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3">
      <c r="A194" s="205"/>
      <c r="B194" s="195" t="s">
        <v>531</v>
      </c>
      <c r="C194" s="195"/>
      <c r="D194" s="196"/>
      <c r="E194" s="196"/>
      <c r="F194" s="196"/>
      <c r="G194" s="196"/>
      <c r="H194" s="203"/>
      <c r="I194" s="152"/>
    </row>
    <row r="195" spans="1:9" x14ac:dyDescent="0.3">
      <c r="A195" s="205"/>
      <c r="B195" s="198" t="s">
        <v>527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330</v>
      </c>
      <c r="H195" s="199" t="s">
        <v>528</v>
      </c>
      <c r="I195" s="152"/>
    </row>
    <row r="196" spans="1:9" x14ac:dyDescent="0.3">
      <c r="A196" s="205"/>
      <c r="B196" s="200" t="s">
        <v>427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3">
      <c r="A197" s="205"/>
      <c r="B197" s="196" t="s">
        <v>532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3">
      <c r="A198" s="205"/>
      <c r="B198" s="209" t="s">
        <v>533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11" t="s">
        <v>534</v>
      </c>
      <c r="I198" s="152"/>
    </row>
    <row r="199" spans="1:9" x14ac:dyDescent="0.3">
      <c r="A199" s="205"/>
      <c r="B199" s="209" t="s">
        <v>535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11"/>
      <c r="I199" s="152"/>
    </row>
    <row r="200" spans="1:9" x14ac:dyDescent="0.3">
      <c r="A200" s="205"/>
      <c r="B200" s="196" t="s">
        <v>536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3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3">
      <c r="A202" s="194"/>
      <c r="B202" s="195" t="s">
        <v>537</v>
      </c>
      <c r="C202" s="195"/>
      <c r="D202" s="196"/>
      <c r="E202" s="196"/>
      <c r="F202" s="196"/>
      <c r="G202" s="196"/>
      <c r="H202" s="203"/>
      <c r="I202" s="152"/>
    </row>
    <row r="203" spans="1:9" x14ac:dyDescent="0.3">
      <c r="A203" s="194"/>
      <c r="B203" s="198" t="s">
        <v>527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330</v>
      </c>
      <c r="H203" s="199" t="s">
        <v>528</v>
      </c>
      <c r="I203" s="152"/>
    </row>
    <row r="204" spans="1:9" x14ac:dyDescent="0.3">
      <c r="A204" s="194"/>
      <c r="B204" s="200" t="s">
        <v>480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6" t="s">
        <v>538</v>
      </c>
      <c r="I204" s="152"/>
    </row>
    <row r="205" spans="1:9" x14ac:dyDescent="0.3">
      <c r="A205" s="194"/>
      <c r="B205" s="196" t="s">
        <v>486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6"/>
      <c r="I205" s="152"/>
    </row>
    <row r="206" spans="1:9" x14ac:dyDescent="0.3">
      <c r="A206" s="194"/>
      <c r="B206" s="196" t="s">
        <v>489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6"/>
      <c r="I206" s="152"/>
    </row>
    <row r="207" spans="1:9" x14ac:dyDescent="0.3">
      <c r="A207" s="194"/>
      <c r="B207" s="196" t="s">
        <v>490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6"/>
      <c r="I207" s="213"/>
    </row>
    <row r="208" spans="1:9" x14ac:dyDescent="0.3">
      <c r="A208" s="194"/>
      <c r="B208" s="196" t="s">
        <v>407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3">
      <c r="A209" s="194"/>
      <c r="B209" s="196" t="s">
        <v>411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3">
      <c r="A210" s="194"/>
      <c r="B210" s="196" t="s">
        <v>492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3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3">
      <c r="A212" s="194"/>
      <c r="B212" s="195" t="s">
        <v>539</v>
      </c>
      <c r="C212" s="195"/>
      <c r="D212" s="196"/>
      <c r="E212" s="196"/>
      <c r="F212" s="196"/>
      <c r="G212" s="196"/>
      <c r="H212" s="214"/>
      <c r="I212" s="152"/>
    </row>
    <row r="213" spans="1:9" x14ac:dyDescent="0.3">
      <c r="A213" s="205"/>
      <c r="B213" s="198" t="s">
        <v>527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330</v>
      </c>
      <c r="H213" s="199" t="s">
        <v>528</v>
      </c>
      <c r="I213" s="152"/>
    </row>
    <row r="214" spans="1:9" x14ac:dyDescent="0.3">
      <c r="A214" s="205"/>
      <c r="B214" s="200" t="s">
        <v>540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3">
      <c r="A215" s="205"/>
      <c r="B215" s="215" t="s">
        <v>541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3">
      <c r="A216" s="205"/>
      <c r="B216" s="217" t="s">
        <v>542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3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3">
      <c r="A218" s="205"/>
      <c r="B218" s="195" t="s">
        <v>543</v>
      </c>
      <c r="C218" s="195"/>
      <c r="D218" s="196"/>
      <c r="E218" s="196"/>
      <c r="F218" s="196"/>
      <c r="G218" s="196"/>
      <c r="H218" s="214"/>
      <c r="I218" s="152"/>
    </row>
    <row r="219" spans="1:9" x14ac:dyDescent="0.3">
      <c r="A219" s="205"/>
      <c r="B219" s="198" t="s">
        <v>527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330</v>
      </c>
      <c r="H219" s="199" t="s">
        <v>528</v>
      </c>
      <c r="I219" s="152"/>
    </row>
    <row r="220" spans="1:9" x14ac:dyDescent="0.3">
      <c r="A220" s="205"/>
      <c r="B220" s="219" t="s">
        <v>544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3">
      <c r="A221" s="205"/>
      <c r="B221" s="217" t="s">
        <v>545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3">
      <c r="A222" s="205"/>
      <c r="B222" s="219" t="s">
        <v>546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6.8" x14ac:dyDescent="0.3">
      <c r="A223" s="205"/>
      <c r="B223" s="222" t="s">
        <v>547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548</v>
      </c>
      <c r="I223" s="152"/>
    </row>
    <row r="224" spans="1:9" x14ac:dyDescent="0.3">
      <c r="A224" s="205"/>
      <c r="B224" s="219" t="s">
        <v>549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3">
      <c r="A225" s="205"/>
      <c r="B225" s="217" t="s">
        <v>138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3">
      <c r="A226" s="205"/>
      <c r="B226" s="225" t="s">
        <v>550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3">
      <c r="A227" s="205"/>
      <c r="B227" s="219" t="s">
        <v>551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3">
      <c r="A228" s="205"/>
      <c r="B228" s="217" t="s">
        <v>552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3">
      <c r="A229" s="205"/>
      <c r="B229" s="217" t="s">
        <v>553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3">
      <c r="A230" s="205"/>
      <c r="B230" s="222" t="s">
        <v>554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3">
      <c r="A231" s="205"/>
      <c r="B231" s="222" t="s">
        <v>555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3">
      <c r="A232" s="205"/>
      <c r="B232" s="222" t="s">
        <v>556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3">
      <c r="A233" s="205"/>
      <c r="B233" s="222" t="s">
        <v>555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3">
      <c r="A234" s="205"/>
      <c r="B234" s="217" t="s">
        <v>557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3">
      <c r="A235" s="205"/>
      <c r="B235" s="217" t="s">
        <v>558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3">
      <c r="A236" s="205"/>
      <c r="B236" s="227" t="s">
        <v>559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3">
      <c r="A237" s="205"/>
      <c r="B237" s="217" t="s">
        <v>560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3">
      <c r="A238" s="205"/>
      <c r="B238" s="217" t="s">
        <v>561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3">
      <c r="A239" s="205"/>
      <c r="B239" s="227" t="s">
        <v>314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3">
      <c r="A240" s="205"/>
      <c r="B240" s="217" t="s">
        <v>562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3">
      <c r="A241" s="205"/>
      <c r="B241" s="217" t="s">
        <v>563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3">
      <c r="A242" s="205"/>
      <c r="B242" s="227" t="s">
        <v>314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3">
      <c r="A243" s="205"/>
      <c r="B243" s="227" t="s">
        <v>564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3">
      <c r="A244" s="205"/>
      <c r="B244" s="227" t="s">
        <v>565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3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3">
      <c r="A246" s="205"/>
      <c r="B246" s="227" t="s">
        <v>566</v>
      </c>
      <c r="C246" s="227"/>
      <c r="D246" s="217"/>
      <c r="E246" s="217"/>
      <c r="F246" s="217"/>
      <c r="G246" s="196"/>
      <c r="H246" s="214"/>
      <c r="I246" s="152"/>
    </row>
    <row r="247" spans="1:9" x14ac:dyDescent="0.3">
      <c r="A247" s="205"/>
      <c r="B247" s="230" t="s">
        <v>527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330</v>
      </c>
      <c r="H247" s="199" t="s">
        <v>528</v>
      </c>
      <c r="I247" s="152"/>
    </row>
    <row r="248" spans="1:9" ht="17.399999999999999" x14ac:dyDescent="0.3">
      <c r="A248" s="205"/>
      <c r="B248" s="231" t="s">
        <v>567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3">
      <c r="A249" s="205"/>
      <c r="B249" s="217" t="s">
        <v>568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399999999999999" x14ac:dyDescent="0.3">
      <c r="A250" s="205"/>
      <c r="B250" s="231" t="s">
        <v>569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3">
      <c r="A251" s="205"/>
      <c r="B251" s="217" t="s">
        <v>570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3">
      <c r="A252" s="205"/>
      <c r="B252" s="233" t="s">
        <v>571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399999999999999" x14ac:dyDescent="0.3">
      <c r="A253" s="205"/>
      <c r="B253" s="231" t="s">
        <v>572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" x14ac:dyDescent="0.3">
      <c r="A254" s="205"/>
      <c r="B254" s="235" t="s">
        <v>570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3">
      <c r="A255" s="205"/>
      <c r="B255" s="233" t="s">
        <v>571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399999999999999" x14ac:dyDescent="0.3">
      <c r="A256" s="194"/>
      <c r="B256" s="231" t="s">
        <v>573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3">
      <c r="A257" s="194"/>
      <c r="B257" s="217" t="s">
        <v>574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3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3">
      <c r="A259" s="194"/>
      <c r="B259" s="227" t="s">
        <v>575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3">
      <c r="A260" s="194"/>
      <c r="B260" s="222" t="s">
        <v>576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3">
      <c r="A261" s="194"/>
      <c r="B261" s="238" t="s">
        <v>577</v>
      </c>
      <c r="C261" s="239" t="s">
        <v>578</v>
      </c>
      <c r="D261" s="239"/>
      <c r="E261" s="212"/>
      <c r="F261" s="212"/>
      <c r="G261" s="212"/>
      <c r="H261" s="197"/>
      <c r="I261" s="152"/>
    </row>
    <row r="262" spans="1:9" x14ac:dyDescent="0.3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3">
      <c r="A263" s="194"/>
      <c r="B263" s="195" t="s">
        <v>579</v>
      </c>
      <c r="C263" s="195"/>
      <c r="D263" s="196"/>
      <c r="E263" s="196"/>
      <c r="F263" s="196"/>
      <c r="G263" s="196"/>
      <c r="H263" s="197"/>
      <c r="I263" s="152"/>
    </row>
    <row r="264" spans="1:9" x14ac:dyDescent="0.3">
      <c r="A264" s="194"/>
      <c r="B264" s="198" t="s">
        <v>527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330</v>
      </c>
      <c r="H264" s="199" t="s">
        <v>528</v>
      </c>
      <c r="I264" s="152"/>
    </row>
    <row r="265" spans="1:9" ht="45" x14ac:dyDescent="0.3">
      <c r="A265" s="194"/>
      <c r="B265" s="231" t="s">
        <v>580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581</v>
      </c>
      <c r="I265" s="152"/>
    </row>
    <row r="266" spans="1:9" x14ac:dyDescent="0.3">
      <c r="A266" s="194"/>
      <c r="B266" s="242" t="s">
        <v>582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3">
      <c r="A267" s="194"/>
      <c r="B267" s="222" t="s">
        <v>583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3">
      <c r="A268" s="194"/>
      <c r="B268" s="242" t="s">
        <v>584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3">
      <c r="A269" s="194"/>
      <c r="B269" s="222" t="s">
        <v>585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3">
      <c r="A270" s="194"/>
      <c r="B270" s="217" t="s">
        <v>586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3">
      <c r="A271" s="194"/>
      <c r="B271" s="217" t="s">
        <v>587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3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3">
      <c r="A273" s="194"/>
      <c r="B273" s="227" t="s">
        <v>588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589</v>
      </c>
      <c r="I273" s="152"/>
    </row>
    <row r="274" spans="1:9" x14ac:dyDescent="0.3">
      <c r="A274" s="194"/>
      <c r="B274" s="217" t="s">
        <v>590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3">
      <c r="A275" s="194"/>
      <c r="B275" s="217" t="s">
        <v>590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3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6.8" x14ac:dyDescent="0.3">
      <c r="A277" s="194"/>
      <c r="B277" s="252" t="s">
        <v>591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592</v>
      </c>
      <c r="I277" s="152"/>
    </row>
    <row r="278" spans="1:9" x14ac:dyDescent="0.3">
      <c r="A278" s="254"/>
      <c r="B278" s="217" t="s">
        <v>593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3">
      <c r="A279" s="254"/>
      <c r="B279" s="252" t="s">
        <v>594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595</v>
      </c>
      <c r="I279" s="255"/>
    </row>
    <row r="280" spans="1:9" ht="31.2" x14ac:dyDescent="0.3">
      <c r="A280" s="254"/>
      <c r="B280" s="252" t="s">
        <v>596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3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3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3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3">
      <c r="A284" s="254"/>
      <c r="B284" s="195" t="s">
        <v>597</v>
      </c>
      <c r="C284" s="195"/>
      <c r="D284" s="196"/>
      <c r="E284" s="196"/>
      <c r="F284" s="196"/>
      <c r="G284" s="196"/>
      <c r="H284" s="197"/>
      <c r="I284" s="152"/>
    </row>
    <row r="285" spans="1:9" x14ac:dyDescent="0.3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330</v>
      </c>
      <c r="H285" s="199" t="s">
        <v>528</v>
      </c>
      <c r="I285" s="152"/>
    </row>
    <row r="286" spans="1:9" x14ac:dyDescent="0.3">
      <c r="A286" s="254"/>
      <c r="B286" s="196" t="s">
        <v>598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7" t="s">
        <v>599</v>
      </c>
      <c r="I286" s="152"/>
    </row>
    <row r="287" spans="1:9" x14ac:dyDescent="0.3">
      <c r="A287" s="254"/>
      <c r="B287" s="196" t="s">
        <v>600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7"/>
      <c r="I287" s="152"/>
    </row>
    <row r="288" spans="1:9" x14ac:dyDescent="0.3">
      <c r="A288" s="254"/>
      <c r="B288" s="196" t="s">
        <v>601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7"/>
      <c r="I288" s="152"/>
    </row>
    <row r="289" spans="1:9" x14ac:dyDescent="0.3">
      <c r="A289" s="254"/>
      <c r="B289" s="257" t="s">
        <v>602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7"/>
      <c r="I289" s="152"/>
    </row>
    <row r="290" spans="1:9" x14ac:dyDescent="0.3">
      <c r="A290" s="254"/>
      <c r="B290" s="257" t="s">
        <v>384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7"/>
      <c r="I290" s="152"/>
    </row>
    <row r="291" spans="1:9" x14ac:dyDescent="0.3">
      <c r="A291" s="254"/>
      <c r="B291" s="196" t="s">
        <v>603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7"/>
      <c r="I291" s="152"/>
    </row>
    <row r="292" spans="1:9" x14ac:dyDescent="0.3">
      <c r="A292" s="254"/>
      <c r="B292" s="217" t="s">
        <v>604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46.8" x14ac:dyDescent="0.3">
      <c r="A293" s="254"/>
      <c r="B293" s="217"/>
      <c r="C293" s="217"/>
      <c r="D293" s="260"/>
      <c r="E293" s="260"/>
      <c r="F293" s="260"/>
      <c r="G293" s="196"/>
      <c r="H293" s="261" t="s">
        <v>605</v>
      </c>
      <c r="I293" s="152"/>
    </row>
    <row r="294" spans="1:9" x14ac:dyDescent="0.3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71"/>
  <sheetViews>
    <sheetView tabSelected="1" zoomScale="60" zoomScaleNormal="60" zoomScaleSheetLayoutView="85" workbookViewId="0">
      <pane xSplit="3" ySplit="17" topLeftCell="G405" activePane="bottomRight" state="frozen"/>
      <selection pane="topRight" activeCell="D1" sqref="D1"/>
      <selection pane="bottomLeft" activeCell="A18" sqref="A18"/>
      <selection pane="bottomRight" activeCell="G390" sqref="G390"/>
    </sheetView>
  </sheetViews>
  <sheetFormatPr defaultColWidth="10.33203125" defaultRowHeight="15.6" x14ac:dyDescent="0.3"/>
  <cols>
    <col min="1" max="1" width="10.109375" style="315" customWidth="1"/>
    <col min="2" max="2" width="85.33203125" style="316" customWidth="1"/>
    <col min="3" max="3" width="12.33203125" style="317" customWidth="1"/>
    <col min="4" max="4" width="11.5546875" style="318" bestFit="1" customWidth="1"/>
    <col min="5" max="5" width="16.109375" style="324" bestFit="1" customWidth="1"/>
    <col min="6" max="6" width="15.109375" style="324" bestFit="1" customWidth="1"/>
    <col min="7" max="7" width="15.33203125" style="324" customWidth="1"/>
    <col min="8" max="8" width="17.6640625" style="324" customWidth="1"/>
    <col min="9" max="9" width="16.5546875" style="324" customWidth="1"/>
    <col min="10" max="10" width="16.44140625" style="324" customWidth="1"/>
    <col min="11" max="11" width="15.5546875" style="324" customWidth="1"/>
    <col min="12" max="12" width="15.109375" style="324" customWidth="1"/>
    <col min="13" max="13" width="15.88671875" style="324" customWidth="1"/>
    <col min="14" max="14" width="18.88671875" style="324" customWidth="1"/>
    <col min="15" max="15" width="15" style="324" customWidth="1"/>
    <col min="16" max="16" width="18.88671875" style="324" customWidth="1"/>
    <col min="17" max="17" width="15" style="324" customWidth="1"/>
    <col min="18" max="18" width="18.88671875" style="324" customWidth="1"/>
    <col min="19" max="19" width="15.109375" style="324" customWidth="1"/>
    <col min="20" max="20" width="19.5546875" style="324" customWidth="1"/>
    <col min="21" max="16384" width="10.33203125" style="324"/>
  </cols>
  <sheetData>
    <row r="1" spans="1:20" x14ac:dyDescent="0.3">
      <c r="A1" s="427" t="s">
        <v>1103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</row>
    <row r="2" spans="1:20" x14ac:dyDescent="0.3">
      <c r="A2" s="428"/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</row>
    <row r="3" spans="1:20" x14ac:dyDescent="0.3">
      <c r="F3" s="361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20" ht="57.6" customHeight="1" x14ac:dyDescent="0.3">
      <c r="A4" s="438" t="s">
        <v>1100</v>
      </c>
      <c r="B4" s="438"/>
    </row>
    <row r="5" spans="1:20" x14ac:dyDescent="0.3">
      <c r="B5" s="319" t="s">
        <v>739</v>
      </c>
    </row>
    <row r="6" spans="1:20" ht="18" x14ac:dyDescent="0.3">
      <c r="B6" s="320" t="s">
        <v>1101</v>
      </c>
    </row>
    <row r="7" spans="1:20" ht="18" x14ac:dyDescent="0.3">
      <c r="A7" s="441" t="s">
        <v>1099</v>
      </c>
      <c r="B7" s="441"/>
    </row>
    <row r="8" spans="1:20" ht="18" x14ac:dyDescent="0.3">
      <c r="B8" s="320"/>
    </row>
    <row r="9" spans="1:20" ht="40.5" customHeight="1" x14ac:dyDescent="0.3">
      <c r="A9" s="438" t="s">
        <v>742</v>
      </c>
      <c r="B9" s="438"/>
    </row>
    <row r="10" spans="1:20" x14ac:dyDescent="0.3">
      <c r="A10" s="439" t="s">
        <v>738</v>
      </c>
      <c r="B10" s="439"/>
    </row>
    <row r="11" spans="1:20" x14ac:dyDescent="0.3">
      <c r="A11" s="324"/>
      <c r="B11" s="324"/>
      <c r="C11" s="324"/>
      <c r="D11" s="324"/>
    </row>
    <row r="12" spans="1:20" x14ac:dyDescent="0.3">
      <c r="A12" s="324"/>
      <c r="B12" s="324"/>
      <c r="C12" s="324"/>
      <c r="D12" s="324"/>
    </row>
    <row r="13" spans="1:20" ht="18.75" customHeight="1" thickBot="1" x14ac:dyDescent="0.35">
      <c r="A13" s="440" t="s">
        <v>1166</v>
      </c>
      <c r="B13" s="440"/>
      <c r="C13" s="440"/>
      <c r="D13" s="440"/>
      <c r="E13" s="440"/>
      <c r="F13" s="440"/>
      <c r="G13" s="440"/>
      <c r="H13" s="440"/>
      <c r="I13" s="440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</row>
    <row r="14" spans="1:20" ht="35.25" customHeight="1" x14ac:dyDescent="0.3">
      <c r="A14" s="424" t="s">
        <v>131</v>
      </c>
      <c r="B14" s="416" t="s">
        <v>132</v>
      </c>
      <c r="C14" s="436" t="s">
        <v>740</v>
      </c>
      <c r="D14" s="336">
        <v>2023</v>
      </c>
      <c r="E14" s="404">
        <v>2024</v>
      </c>
      <c r="F14" s="404">
        <v>2025</v>
      </c>
      <c r="G14" s="416">
        <v>2026</v>
      </c>
      <c r="H14" s="416"/>
      <c r="I14" s="416">
        <v>2027</v>
      </c>
      <c r="J14" s="416"/>
      <c r="K14" s="416">
        <v>2028</v>
      </c>
      <c r="L14" s="416"/>
      <c r="M14" s="416">
        <v>2029</v>
      </c>
      <c r="N14" s="416"/>
      <c r="O14" s="416">
        <v>2030</v>
      </c>
      <c r="P14" s="416"/>
      <c r="Q14" s="416">
        <v>2031</v>
      </c>
      <c r="R14" s="416"/>
      <c r="S14" s="416" t="s">
        <v>654</v>
      </c>
      <c r="T14" s="436"/>
    </row>
    <row r="15" spans="1:20" ht="67.5" customHeight="1" x14ac:dyDescent="0.3">
      <c r="A15" s="425"/>
      <c r="B15" s="426"/>
      <c r="C15" s="437"/>
      <c r="D15" s="328" t="s">
        <v>326</v>
      </c>
      <c r="E15" s="296" t="s">
        <v>326</v>
      </c>
      <c r="F15" s="297" t="s">
        <v>1172</v>
      </c>
      <c r="G15" s="297" t="s">
        <v>1171</v>
      </c>
      <c r="H15" s="297" t="s">
        <v>741</v>
      </c>
      <c r="I15" s="297" t="s">
        <v>1171</v>
      </c>
      <c r="J15" s="297" t="s">
        <v>741</v>
      </c>
      <c r="K15" s="297" t="s">
        <v>1171</v>
      </c>
      <c r="L15" s="297" t="s">
        <v>741</v>
      </c>
      <c r="M15" s="297" t="s">
        <v>1171</v>
      </c>
      <c r="N15" s="297" t="s">
        <v>741</v>
      </c>
      <c r="O15" s="297" t="s">
        <v>1171</v>
      </c>
      <c r="P15" s="297" t="s">
        <v>741</v>
      </c>
      <c r="Q15" s="297" t="s">
        <v>1171</v>
      </c>
      <c r="R15" s="297" t="s">
        <v>741</v>
      </c>
      <c r="S15" s="297" t="s">
        <v>1171</v>
      </c>
      <c r="T15" s="297" t="s">
        <v>741</v>
      </c>
    </row>
    <row r="16" spans="1:20" s="321" customFormat="1" ht="16.2" thickBot="1" x14ac:dyDescent="0.35">
      <c r="A16" s="337">
        <v>1</v>
      </c>
      <c r="B16" s="338">
        <v>2</v>
      </c>
      <c r="C16" s="339">
        <v>3</v>
      </c>
      <c r="D16" s="340" t="s">
        <v>185</v>
      </c>
      <c r="E16" s="341" t="s">
        <v>1105</v>
      </c>
      <c r="F16" s="365" t="s">
        <v>1106</v>
      </c>
      <c r="G16" s="342" t="s">
        <v>1107</v>
      </c>
      <c r="H16" s="341" t="s">
        <v>1108</v>
      </c>
      <c r="I16" s="342" t="s">
        <v>1109</v>
      </c>
      <c r="J16" s="341" t="s">
        <v>1110</v>
      </c>
      <c r="K16" s="342" t="s">
        <v>1111</v>
      </c>
      <c r="L16" s="341" t="s">
        <v>1112</v>
      </c>
      <c r="M16" s="342" t="s">
        <v>1113</v>
      </c>
      <c r="N16" s="365" t="s">
        <v>1114</v>
      </c>
      <c r="O16" s="342" t="s">
        <v>1115</v>
      </c>
      <c r="P16" s="365" t="s">
        <v>1116</v>
      </c>
      <c r="Q16" s="342" t="s">
        <v>1117</v>
      </c>
      <c r="R16" s="365" t="s">
        <v>1118</v>
      </c>
      <c r="S16" s="342" t="s">
        <v>1104</v>
      </c>
      <c r="T16" s="339">
        <v>6</v>
      </c>
    </row>
    <row r="17" spans="1:20" s="321" customFormat="1" ht="18.600000000000001" thickBot="1" x14ac:dyDescent="0.35">
      <c r="A17" s="413" t="s">
        <v>1167</v>
      </c>
      <c r="B17" s="414"/>
      <c r="C17" s="414"/>
      <c r="D17" s="420"/>
      <c r="E17" s="420"/>
      <c r="F17" s="420"/>
      <c r="G17" s="420"/>
      <c r="H17" s="420"/>
      <c r="I17" s="420"/>
      <c r="J17" s="420"/>
      <c r="K17" s="420"/>
      <c r="L17" s="420"/>
      <c r="M17" s="420"/>
      <c r="N17" s="420"/>
      <c r="O17" s="420"/>
      <c r="P17" s="420"/>
      <c r="Q17" s="420"/>
      <c r="R17" s="420"/>
      <c r="S17" s="420"/>
      <c r="T17" s="421"/>
    </row>
    <row r="18" spans="1:20" s="321" customFormat="1" x14ac:dyDescent="0.3">
      <c r="A18" s="305" t="s">
        <v>147</v>
      </c>
      <c r="B18" s="306" t="s">
        <v>54</v>
      </c>
      <c r="C18" s="368" t="s">
        <v>887</v>
      </c>
      <c r="D18" s="298">
        <v>210.32173227500002</v>
      </c>
      <c r="E18" s="298">
        <v>285.62090255000004</v>
      </c>
      <c r="F18" s="298">
        <v>195.65765128333334</v>
      </c>
      <c r="G18" s="298">
        <v>790.39569712201569</v>
      </c>
      <c r="H18" s="298">
        <v>0</v>
      </c>
      <c r="I18" s="298">
        <v>712.18713669084354</v>
      </c>
      <c r="J18" s="298">
        <v>0</v>
      </c>
      <c r="K18" s="298">
        <v>735.23231899527116</v>
      </c>
      <c r="L18" s="298">
        <v>0</v>
      </c>
      <c r="M18" s="298">
        <v>764.53413010343411</v>
      </c>
      <c r="N18" s="298">
        <v>0</v>
      </c>
      <c r="O18" s="298">
        <v>790.74008892633344</v>
      </c>
      <c r="P18" s="298">
        <v>0</v>
      </c>
      <c r="Q18" s="298">
        <v>827.77977277446462</v>
      </c>
      <c r="R18" s="298">
        <v>0</v>
      </c>
      <c r="S18" s="298">
        <f>G18+I18+K18+M18+Q18+O18</f>
        <v>4620.8691446123621</v>
      </c>
      <c r="T18" s="355">
        <f t="shared" ref="T18" si="0">T19+T23+T24+T25+T26+T27+T28+T29+T32</f>
        <v>0</v>
      </c>
    </row>
    <row r="19" spans="1:20" s="321" customFormat="1" x14ac:dyDescent="0.25">
      <c r="A19" s="283" t="s">
        <v>148</v>
      </c>
      <c r="B19" s="282" t="s">
        <v>55</v>
      </c>
      <c r="C19" s="291" t="s">
        <v>887</v>
      </c>
      <c r="D19" s="304"/>
      <c r="E19" s="298"/>
      <c r="F19" s="298"/>
      <c r="G19" s="298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>
        <f t="shared" ref="S19:S87" si="1">G19+I19+K19+M19+Q19+O19</f>
        <v>0</v>
      </c>
      <c r="T19" s="331"/>
    </row>
    <row r="20" spans="1:20" s="321" customFormat="1" ht="31.2" x14ac:dyDescent="0.25">
      <c r="A20" s="283" t="s">
        <v>334</v>
      </c>
      <c r="B20" s="284" t="s">
        <v>1037</v>
      </c>
      <c r="C20" s="291" t="s">
        <v>887</v>
      </c>
      <c r="D20" s="304"/>
      <c r="E20" s="298"/>
      <c r="F20" s="298"/>
      <c r="G20" s="298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>
        <f t="shared" si="1"/>
        <v>0</v>
      </c>
      <c r="T20" s="331"/>
    </row>
    <row r="21" spans="1:20" s="321" customFormat="1" ht="31.2" x14ac:dyDescent="0.25">
      <c r="A21" s="283" t="s">
        <v>336</v>
      </c>
      <c r="B21" s="284" t="s">
        <v>1038</v>
      </c>
      <c r="C21" s="291" t="s">
        <v>887</v>
      </c>
      <c r="D21" s="304"/>
      <c r="E21" s="298"/>
      <c r="F21" s="298"/>
      <c r="G21" s="298"/>
      <c r="H21" s="330"/>
      <c r="I21" s="330"/>
      <c r="J21" s="330"/>
      <c r="K21" s="330"/>
      <c r="L21" s="330"/>
      <c r="M21" s="330"/>
      <c r="N21" s="330"/>
      <c r="O21" s="330"/>
      <c r="P21" s="330"/>
      <c r="Q21" s="330"/>
      <c r="R21" s="330"/>
      <c r="S21" s="330">
        <f t="shared" si="1"/>
        <v>0</v>
      </c>
      <c r="T21" s="331"/>
    </row>
    <row r="22" spans="1:20" s="321" customFormat="1" ht="31.2" x14ac:dyDescent="0.25">
      <c r="A22" s="283" t="s">
        <v>338</v>
      </c>
      <c r="B22" s="284" t="s">
        <v>1023</v>
      </c>
      <c r="C22" s="291" t="s">
        <v>887</v>
      </c>
      <c r="D22" s="304"/>
      <c r="E22" s="298"/>
      <c r="F22" s="298"/>
      <c r="G22" s="298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>
        <f t="shared" si="1"/>
        <v>0</v>
      </c>
      <c r="T22" s="331"/>
    </row>
    <row r="23" spans="1:20" s="321" customFormat="1" x14ac:dyDescent="0.25">
      <c r="A23" s="283" t="s">
        <v>149</v>
      </c>
      <c r="B23" s="282" t="s">
        <v>93</v>
      </c>
      <c r="C23" s="291" t="s">
        <v>887</v>
      </c>
      <c r="D23" s="304"/>
      <c r="E23" s="298"/>
      <c r="F23" s="298"/>
      <c r="G23" s="298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>
        <f t="shared" si="1"/>
        <v>0</v>
      </c>
      <c r="T23" s="331"/>
    </row>
    <row r="24" spans="1:20" s="321" customFormat="1" x14ac:dyDescent="0.25">
      <c r="A24" s="283" t="s">
        <v>152</v>
      </c>
      <c r="B24" s="282" t="s">
        <v>1080</v>
      </c>
      <c r="C24" s="369" t="s">
        <v>887</v>
      </c>
      <c r="D24" s="298">
        <v>209.92551714166669</v>
      </c>
      <c r="E24" s="298">
        <v>283.80430138333338</v>
      </c>
      <c r="F24" s="298">
        <v>193.65939</v>
      </c>
      <c r="G24" s="298">
        <v>786.39917455534908</v>
      </c>
      <c r="H24" s="330"/>
      <c r="I24" s="298">
        <v>707.79096186751019</v>
      </c>
      <c r="J24" s="298"/>
      <c r="K24" s="298">
        <v>730.39652668960446</v>
      </c>
      <c r="L24" s="298"/>
      <c r="M24" s="298">
        <v>759.21475856720076</v>
      </c>
      <c r="N24" s="298"/>
      <c r="O24" s="298">
        <v>784.8887802364768</v>
      </c>
      <c r="P24" s="298"/>
      <c r="Q24" s="298">
        <v>821.34333321562224</v>
      </c>
      <c r="R24" s="298"/>
      <c r="S24" s="298">
        <f t="shared" si="1"/>
        <v>4590.0335351317635</v>
      </c>
      <c r="T24" s="331"/>
    </row>
    <row r="25" spans="1:20" s="321" customFormat="1" x14ac:dyDescent="0.25">
      <c r="A25" s="283" t="s">
        <v>170</v>
      </c>
      <c r="B25" s="282" t="s">
        <v>94</v>
      </c>
      <c r="C25" s="291" t="s">
        <v>887</v>
      </c>
      <c r="D25" s="304"/>
      <c r="E25" s="298"/>
      <c r="F25" s="298"/>
      <c r="G25" s="298"/>
      <c r="H25" s="330"/>
      <c r="I25" s="330"/>
      <c r="J25" s="330"/>
      <c r="K25" s="330"/>
      <c r="L25" s="330"/>
      <c r="M25" s="330"/>
      <c r="N25" s="330"/>
      <c r="O25" s="330"/>
      <c r="P25" s="330"/>
      <c r="Q25" s="330"/>
      <c r="R25" s="330"/>
      <c r="S25" s="330">
        <f t="shared" si="1"/>
        <v>0</v>
      </c>
      <c r="T25" s="331"/>
    </row>
    <row r="26" spans="1:20" s="321" customFormat="1" x14ac:dyDescent="0.25">
      <c r="A26" s="283" t="s">
        <v>206</v>
      </c>
      <c r="B26" s="282" t="s">
        <v>1081</v>
      </c>
      <c r="C26" s="291" t="s">
        <v>887</v>
      </c>
      <c r="D26" s="298">
        <v>0.3962151333333333</v>
      </c>
      <c r="E26" s="298">
        <v>1.8166011666666668</v>
      </c>
      <c r="F26" s="298">
        <v>1.9982612833333337</v>
      </c>
      <c r="G26" s="298">
        <v>3.9965225666666675</v>
      </c>
      <c r="H26" s="330"/>
      <c r="I26" s="350">
        <v>4.3961748233333342</v>
      </c>
      <c r="J26" s="330"/>
      <c r="K26" s="350">
        <v>4.8357923056666676</v>
      </c>
      <c r="L26" s="330"/>
      <c r="M26" s="350">
        <v>5.3193715362333345</v>
      </c>
      <c r="N26" s="330"/>
      <c r="O26" s="350">
        <v>5.8513086898566682</v>
      </c>
      <c r="P26" s="330"/>
      <c r="Q26" s="350">
        <v>6.4364395588423351</v>
      </c>
      <c r="R26" s="330"/>
      <c r="S26" s="350">
        <f t="shared" si="1"/>
        <v>30.835609480599008</v>
      </c>
      <c r="T26" s="331"/>
    </row>
    <row r="27" spans="1:20" s="321" customFormat="1" x14ac:dyDescent="0.25">
      <c r="A27" s="283" t="s">
        <v>216</v>
      </c>
      <c r="B27" s="282" t="s">
        <v>1082</v>
      </c>
      <c r="C27" s="291" t="s">
        <v>887</v>
      </c>
      <c r="D27" s="304"/>
      <c r="E27" s="298"/>
      <c r="F27" s="298"/>
      <c r="G27" s="298"/>
      <c r="H27" s="330"/>
      <c r="I27" s="330"/>
      <c r="J27" s="330"/>
      <c r="K27" s="330"/>
      <c r="L27" s="330"/>
      <c r="M27" s="330"/>
      <c r="N27" s="330"/>
      <c r="O27" s="330"/>
      <c r="P27" s="330"/>
      <c r="Q27" s="330"/>
      <c r="R27" s="330"/>
      <c r="S27" s="330">
        <f t="shared" si="1"/>
        <v>0</v>
      </c>
      <c r="T27" s="331"/>
    </row>
    <row r="28" spans="1:20" s="321" customFormat="1" x14ac:dyDescent="0.25">
      <c r="A28" s="283" t="s">
        <v>880</v>
      </c>
      <c r="B28" s="282" t="s">
        <v>101</v>
      </c>
      <c r="C28" s="291" t="s">
        <v>887</v>
      </c>
      <c r="D28" s="304"/>
      <c r="E28" s="298"/>
      <c r="F28" s="298"/>
      <c r="G28" s="298"/>
      <c r="H28" s="330"/>
      <c r="I28" s="330"/>
      <c r="J28" s="330"/>
      <c r="K28" s="330"/>
      <c r="L28" s="330"/>
      <c r="M28" s="330"/>
      <c r="N28" s="330"/>
      <c r="O28" s="330"/>
      <c r="P28" s="330"/>
      <c r="Q28" s="330"/>
      <c r="R28" s="330"/>
      <c r="S28" s="330">
        <f t="shared" si="1"/>
        <v>0</v>
      </c>
      <c r="T28" s="331"/>
    </row>
    <row r="29" spans="1:20" s="321" customFormat="1" ht="31.2" x14ac:dyDescent="0.25">
      <c r="A29" s="283" t="s">
        <v>881</v>
      </c>
      <c r="B29" s="284" t="s">
        <v>957</v>
      </c>
      <c r="C29" s="291" t="s">
        <v>887</v>
      </c>
      <c r="D29" s="304"/>
      <c r="E29" s="298"/>
      <c r="F29" s="298"/>
      <c r="G29" s="298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>
        <f t="shared" si="1"/>
        <v>0</v>
      </c>
      <c r="T29" s="331"/>
    </row>
    <row r="30" spans="1:20" s="321" customFormat="1" x14ac:dyDescent="0.25">
      <c r="A30" s="283" t="s">
        <v>19</v>
      </c>
      <c r="B30" s="285" t="s">
        <v>781</v>
      </c>
      <c r="C30" s="291" t="s">
        <v>887</v>
      </c>
      <c r="D30" s="304"/>
      <c r="E30" s="298"/>
      <c r="F30" s="298"/>
      <c r="G30" s="298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/>
      <c r="S30" s="330">
        <f t="shared" si="1"/>
        <v>0</v>
      </c>
      <c r="T30" s="331"/>
    </row>
    <row r="31" spans="1:20" s="321" customFormat="1" x14ac:dyDescent="0.25">
      <c r="A31" s="283" t="s">
        <v>20</v>
      </c>
      <c r="B31" s="285" t="s">
        <v>769</v>
      </c>
      <c r="C31" s="291" t="s">
        <v>887</v>
      </c>
      <c r="D31" s="304"/>
      <c r="E31" s="298"/>
      <c r="F31" s="298"/>
      <c r="G31" s="298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330"/>
      <c r="S31" s="330">
        <f t="shared" si="1"/>
        <v>0</v>
      </c>
      <c r="T31" s="331"/>
    </row>
    <row r="32" spans="1:20" s="321" customFormat="1" ht="16.2" thickBot="1" x14ac:dyDescent="0.3">
      <c r="A32" s="283" t="s">
        <v>882</v>
      </c>
      <c r="B32" s="282" t="s">
        <v>1083</v>
      </c>
      <c r="C32" s="291" t="s">
        <v>887</v>
      </c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>
        <f t="shared" si="1"/>
        <v>0</v>
      </c>
      <c r="T32" s="331"/>
    </row>
    <row r="33" spans="1:20" s="321" customFormat="1" ht="31.2" x14ac:dyDescent="0.25">
      <c r="A33" s="283" t="s">
        <v>150</v>
      </c>
      <c r="B33" s="306" t="s">
        <v>56</v>
      </c>
      <c r="C33" s="291" t="s">
        <v>887</v>
      </c>
      <c r="D33" s="298">
        <v>219.07809596333331</v>
      </c>
      <c r="E33" s="298">
        <v>350.78428314666667</v>
      </c>
      <c r="F33" s="298">
        <v>389.12182076533338</v>
      </c>
      <c r="G33" s="298">
        <v>706.93622967951592</v>
      </c>
      <c r="H33" s="298">
        <v>0</v>
      </c>
      <c r="I33" s="298">
        <v>743.73201669084347</v>
      </c>
      <c r="J33" s="298">
        <v>0</v>
      </c>
      <c r="K33" s="298">
        <v>790.56995753060437</v>
      </c>
      <c r="L33" s="298">
        <v>0</v>
      </c>
      <c r="M33" s="298">
        <v>836.59610197210066</v>
      </c>
      <c r="N33" s="298">
        <v>0</v>
      </c>
      <c r="O33" s="298">
        <v>876.4358941283333</v>
      </c>
      <c r="P33" s="298">
        <v>0</v>
      </c>
      <c r="Q33" s="298">
        <v>910.17057797646441</v>
      </c>
      <c r="R33" s="298">
        <v>0</v>
      </c>
      <c r="S33" s="298">
        <f t="shared" si="1"/>
        <v>4864.4407779778621</v>
      </c>
      <c r="T33" s="331"/>
    </row>
    <row r="34" spans="1:20" s="321" customFormat="1" x14ac:dyDescent="0.25">
      <c r="A34" s="283" t="s">
        <v>154</v>
      </c>
      <c r="B34" s="282" t="s">
        <v>55</v>
      </c>
      <c r="C34" s="291" t="s">
        <v>887</v>
      </c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>
        <f t="shared" si="1"/>
        <v>0</v>
      </c>
      <c r="T34" s="331"/>
    </row>
    <row r="35" spans="1:20" s="321" customFormat="1" ht="31.2" x14ac:dyDescent="0.25">
      <c r="A35" s="283" t="s">
        <v>978</v>
      </c>
      <c r="B35" s="141" t="s">
        <v>1037</v>
      </c>
      <c r="C35" s="291" t="s">
        <v>887</v>
      </c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>
        <f t="shared" si="1"/>
        <v>0</v>
      </c>
      <c r="T35" s="331"/>
    </row>
    <row r="36" spans="1:20" s="321" customFormat="1" ht="31.2" x14ac:dyDescent="0.25">
      <c r="A36" s="283" t="s">
        <v>979</v>
      </c>
      <c r="B36" s="141" t="s">
        <v>1038</v>
      </c>
      <c r="C36" s="291" t="s">
        <v>887</v>
      </c>
      <c r="D36" s="330"/>
      <c r="E36" s="330"/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30"/>
      <c r="Q36" s="330"/>
      <c r="R36" s="330"/>
      <c r="S36" s="330">
        <f t="shared" si="1"/>
        <v>0</v>
      </c>
      <c r="T36" s="331"/>
    </row>
    <row r="37" spans="1:20" s="321" customFormat="1" ht="31.2" x14ac:dyDescent="0.25">
      <c r="A37" s="283" t="s">
        <v>984</v>
      </c>
      <c r="B37" s="141" t="s">
        <v>1023</v>
      </c>
      <c r="C37" s="291" t="s">
        <v>887</v>
      </c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  <c r="S37" s="330">
        <f t="shared" si="1"/>
        <v>0</v>
      </c>
      <c r="T37" s="331"/>
    </row>
    <row r="38" spans="1:20" s="321" customFormat="1" x14ac:dyDescent="0.25">
      <c r="A38" s="283" t="s">
        <v>155</v>
      </c>
      <c r="B38" s="282" t="s">
        <v>93</v>
      </c>
      <c r="C38" s="291" t="s">
        <v>887</v>
      </c>
      <c r="D38" s="330"/>
      <c r="E38" s="330"/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>
        <f t="shared" si="1"/>
        <v>0</v>
      </c>
      <c r="T38" s="331"/>
    </row>
    <row r="39" spans="1:20" s="321" customFormat="1" x14ac:dyDescent="0.3">
      <c r="A39" s="283" t="s">
        <v>161</v>
      </c>
      <c r="B39" s="282" t="s">
        <v>1080</v>
      </c>
      <c r="C39" s="291" t="s">
        <v>887</v>
      </c>
      <c r="D39" s="298">
        <v>218.58463061999998</v>
      </c>
      <c r="E39" s="298">
        <v>346.80395498000001</v>
      </c>
      <c r="F39" s="298">
        <v>312.12355948200002</v>
      </c>
      <c r="G39" s="298">
        <v>627.09169111284928</v>
      </c>
      <c r="H39" s="298"/>
      <c r="I39" s="298">
        <v>655.90302426751009</v>
      </c>
      <c r="J39" s="298"/>
      <c r="K39" s="298">
        <v>693.95806586493768</v>
      </c>
      <c r="L39" s="298"/>
      <c r="M39" s="298">
        <v>730.32302113986725</v>
      </c>
      <c r="N39" s="298"/>
      <c r="O39" s="298">
        <v>759.53550521287661</v>
      </c>
      <c r="P39" s="298"/>
      <c r="Q39" s="298">
        <v>781.58015016946206</v>
      </c>
      <c r="R39" s="298"/>
      <c r="S39" s="298">
        <f t="shared" si="1"/>
        <v>4248.3914577675023</v>
      </c>
      <c r="T39" s="298"/>
    </row>
    <row r="40" spans="1:20" s="321" customFormat="1" x14ac:dyDescent="0.25">
      <c r="A40" s="283" t="s">
        <v>171</v>
      </c>
      <c r="B40" s="282" t="s">
        <v>94</v>
      </c>
      <c r="C40" s="291" t="s">
        <v>887</v>
      </c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  <c r="S40" s="330">
        <f t="shared" si="1"/>
        <v>0</v>
      </c>
      <c r="T40" s="331"/>
    </row>
    <row r="41" spans="1:20" s="321" customFormat="1" x14ac:dyDescent="0.25">
      <c r="A41" s="283" t="s">
        <v>172</v>
      </c>
      <c r="B41" s="282" t="s">
        <v>1081</v>
      </c>
      <c r="C41" s="291" t="s">
        <v>887</v>
      </c>
      <c r="D41" s="329">
        <v>0.49346534333333331</v>
      </c>
      <c r="E41" s="329">
        <v>3.9803281666666663</v>
      </c>
      <c r="F41" s="329">
        <v>76.998261283333335</v>
      </c>
      <c r="G41" s="329">
        <v>79.844538566666671</v>
      </c>
      <c r="H41" s="330"/>
      <c r="I41" s="329">
        <v>87.828992423333347</v>
      </c>
      <c r="J41" s="330"/>
      <c r="K41" s="329">
        <v>96.61189166566669</v>
      </c>
      <c r="L41" s="330"/>
      <c r="M41" s="329">
        <v>106.27308083223336</v>
      </c>
      <c r="N41" s="330"/>
      <c r="O41" s="329">
        <v>116.9003889154567</v>
      </c>
      <c r="P41" s="330"/>
      <c r="Q41" s="329">
        <v>128.59042780700238</v>
      </c>
      <c r="R41" s="330"/>
      <c r="S41" s="329">
        <f t="shared" si="1"/>
        <v>616.04932021035916</v>
      </c>
      <c r="T41" s="331"/>
    </row>
    <row r="42" spans="1:20" s="321" customFormat="1" x14ac:dyDescent="0.25">
      <c r="A42" s="283" t="s">
        <v>173</v>
      </c>
      <c r="B42" s="282" t="s">
        <v>1082</v>
      </c>
      <c r="C42" s="291" t="s">
        <v>887</v>
      </c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>
        <f t="shared" si="1"/>
        <v>0</v>
      </c>
      <c r="T42" s="331"/>
    </row>
    <row r="43" spans="1:20" s="321" customFormat="1" x14ac:dyDescent="0.25">
      <c r="A43" s="283" t="s">
        <v>174</v>
      </c>
      <c r="B43" s="282" t="s">
        <v>101</v>
      </c>
      <c r="C43" s="291" t="s">
        <v>887</v>
      </c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>
        <f t="shared" si="1"/>
        <v>0</v>
      </c>
      <c r="T43" s="331"/>
    </row>
    <row r="44" spans="1:20" s="321" customFormat="1" ht="31.2" x14ac:dyDescent="0.25">
      <c r="A44" s="283" t="s">
        <v>175</v>
      </c>
      <c r="B44" s="284" t="s">
        <v>957</v>
      </c>
      <c r="C44" s="291" t="s">
        <v>887</v>
      </c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>
        <f t="shared" si="1"/>
        <v>0</v>
      </c>
      <c r="T44" s="331"/>
    </row>
    <row r="45" spans="1:20" s="321" customFormat="1" x14ac:dyDescent="0.25">
      <c r="A45" s="283" t="s">
        <v>21</v>
      </c>
      <c r="B45" s="141" t="s">
        <v>781</v>
      </c>
      <c r="C45" s="291" t="s">
        <v>887</v>
      </c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30"/>
      <c r="Q45" s="330"/>
      <c r="R45" s="330"/>
      <c r="S45" s="330">
        <f>G45+I45+K45+M45+Q45+O45</f>
        <v>0</v>
      </c>
      <c r="T45" s="331"/>
    </row>
    <row r="46" spans="1:20" s="321" customFormat="1" x14ac:dyDescent="0.25">
      <c r="A46" s="283" t="s">
        <v>22</v>
      </c>
      <c r="B46" s="141" t="s">
        <v>769</v>
      </c>
      <c r="C46" s="291" t="s">
        <v>887</v>
      </c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>
        <f t="shared" si="1"/>
        <v>0</v>
      </c>
      <c r="T46" s="331"/>
    </row>
    <row r="47" spans="1:20" s="321" customFormat="1" x14ac:dyDescent="0.25">
      <c r="A47" s="283" t="s">
        <v>176</v>
      </c>
      <c r="B47" s="282" t="s">
        <v>1083</v>
      </c>
      <c r="C47" s="291" t="s">
        <v>887</v>
      </c>
      <c r="D47" s="298"/>
      <c r="E47" s="298"/>
      <c r="F47" s="298"/>
      <c r="G47" s="298"/>
      <c r="H47" s="330"/>
      <c r="I47" s="298"/>
      <c r="J47" s="298"/>
      <c r="K47" s="298"/>
      <c r="L47" s="298"/>
      <c r="M47" s="298"/>
      <c r="N47" s="298"/>
      <c r="O47" s="298"/>
      <c r="P47" s="298"/>
      <c r="Q47" s="298"/>
      <c r="R47" s="298"/>
      <c r="S47" s="298">
        <f t="shared" si="1"/>
        <v>0</v>
      </c>
      <c r="T47" s="331"/>
    </row>
    <row r="48" spans="1:20" s="321" customFormat="1" x14ac:dyDescent="0.25">
      <c r="A48" s="283" t="s">
        <v>977</v>
      </c>
      <c r="B48" s="286" t="s">
        <v>57</v>
      </c>
      <c r="C48" s="291" t="s">
        <v>887</v>
      </c>
      <c r="D48" s="298">
        <v>24.777283019999999</v>
      </c>
      <c r="E48" s="298">
        <v>48.131925590000002</v>
      </c>
      <c r="F48" s="298">
        <v>49.72505941269776</v>
      </c>
      <c r="G48" s="298">
        <v>50.470181567188774</v>
      </c>
      <c r="H48" s="298">
        <v>0</v>
      </c>
      <c r="I48" s="298">
        <v>52.501576162449801</v>
      </c>
      <c r="J48" s="298">
        <v>0</v>
      </c>
      <c r="K48" s="298">
        <v>54.614733174122243</v>
      </c>
      <c r="L48" s="298">
        <v>0</v>
      </c>
      <c r="M48" s="298">
        <v>56.812943490521448</v>
      </c>
      <c r="N48" s="298">
        <v>0</v>
      </c>
      <c r="O48" s="298">
        <v>59.099630456247468</v>
      </c>
      <c r="P48" s="298">
        <v>0</v>
      </c>
      <c r="Q48" s="298">
        <v>61.478355203471168</v>
      </c>
      <c r="R48" s="298">
        <v>0</v>
      </c>
      <c r="S48" s="298">
        <f t="shared" si="1"/>
        <v>334.97742005400085</v>
      </c>
      <c r="T48" s="331"/>
    </row>
    <row r="49" spans="1:20" s="321" customFormat="1" x14ac:dyDescent="0.25">
      <c r="A49" s="283" t="s">
        <v>978</v>
      </c>
      <c r="B49" s="141" t="s">
        <v>1071</v>
      </c>
      <c r="C49" s="291" t="s">
        <v>887</v>
      </c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>
        <f t="shared" si="1"/>
        <v>0</v>
      </c>
      <c r="T49" s="331"/>
    </row>
    <row r="50" spans="1:20" s="321" customFormat="1" x14ac:dyDescent="0.25">
      <c r="A50" s="283" t="s">
        <v>979</v>
      </c>
      <c r="B50" s="285" t="s">
        <v>1119</v>
      </c>
      <c r="C50" s="291" t="s">
        <v>887</v>
      </c>
      <c r="D50" s="298">
        <v>19.050816829999999</v>
      </c>
      <c r="E50" s="298">
        <v>40.820638610000003</v>
      </c>
      <c r="F50" s="298">
        <v>41.990390000000012</v>
      </c>
      <c r="G50" s="298">
        <v>40.918971318956153</v>
      </c>
      <c r="H50" s="298">
        <v>0</v>
      </c>
      <c r="I50" s="298">
        <v>42.565935419339091</v>
      </c>
      <c r="J50" s="298">
        <v>0</v>
      </c>
      <c r="K50" s="298">
        <v>44.279188838845108</v>
      </c>
      <c r="L50" s="298">
        <v>0</v>
      </c>
      <c r="M50" s="298">
        <v>46.061399682886318</v>
      </c>
      <c r="N50" s="298">
        <v>0</v>
      </c>
      <c r="O50" s="298">
        <v>47.915343446520481</v>
      </c>
      <c r="P50" s="298">
        <v>0</v>
      </c>
      <c r="Q50" s="298">
        <v>49.843907336819946</v>
      </c>
      <c r="R50" s="298">
        <v>0</v>
      </c>
      <c r="S50" s="298">
        <f t="shared" si="1"/>
        <v>271.58474604336709</v>
      </c>
      <c r="T50" s="331"/>
    </row>
    <row r="51" spans="1:20" s="321" customFormat="1" x14ac:dyDescent="0.25">
      <c r="A51" s="283" t="s">
        <v>980</v>
      </c>
      <c r="B51" s="287" t="s">
        <v>783</v>
      </c>
      <c r="C51" s="291" t="s">
        <v>887</v>
      </c>
      <c r="D51" s="298">
        <v>19.050816829999999</v>
      </c>
      <c r="E51" s="298">
        <v>40.820638610000003</v>
      </c>
      <c r="F51" s="298">
        <v>41.990390000000012</v>
      </c>
      <c r="G51" s="298">
        <v>40.918971318956153</v>
      </c>
      <c r="H51" s="298">
        <v>0</v>
      </c>
      <c r="I51" s="298">
        <v>42.565935419339091</v>
      </c>
      <c r="J51" s="298">
        <v>0</v>
      </c>
      <c r="K51" s="298">
        <v>44.279188838845108</v>
      </c>
      <c r="L51" s="298">
        <v>0</v>
      </c>
      <c r="M51" s="298">
        <v>46.061399682886318</v>
      </c>
      <c r="N51" s="298">
        <v>0</v>
      </c>
      <c r="O51" s="298">
        <v>47.915343446520481</v>
      </c>
      <c r="P51" s="298">
        <v>0</v>
      </c>
      <c r="Q51" s="298">
        <v>49.843907336819946</v>
      </c>
      <c r="R51" s="298">
        <v>0</v>
      </c>
      <c r="S51" s="298">
        <f t="shared" si="1"/>
        <v>271.58474604336709</v>
      </c>
      <c r="T51" s="331"/>
    </row>
    <row r="52" spans="1:20" s="321" customFormat="1" ht="31.2" x14ac:dyDescent="0.25">
      <c r="A52" s="283" t="s">
        <v>981</v>
      </c>
      <c r="B52" s="294" t="s">
        <v>655</v>
      </c>
      <c r="C52" s="291" t="s">
        <v>887</v>
      </c>
      <c r="D52" s="298">
        <v>19.050816829999999</v>
      </c>
      <c r="E52" s="298">
        <v>40.820638610000003</v>
      </c>
      <c r="F52" s="298">
        <v>41.990390000000012</v>
      </c>
      <c r="G52" s="298">
        <v>40.918971318956153</v>
      </c>
      <c r="H52" s="298"/>
      <c r="I52" s="298">
        <v>42.565935419339091</v>
      </c>
      <c r="J52" s="298"/>
      <c r="K52" s="298">
        <v>44.279188838845108</v>
      </c>
      <c r="L52" s="298"/>
      <c r="M52" s="298">
        <v>46.061399682886318</v>
      </c>
      <c r="N52" s="298"/>
      <c r="O52" s="298">
        <v>47.915343446520481</v>
      </c>
      <c r="P52" s="298"/>
      <c r="Q52" s="298">
        <v>49.843907336819946</v>
      </c>
      <c r="R52" s="298"/>
      <c r="S52" s="298">
        <f t="shared" si="1"/>
        <v>271.58474604336709</v>
      </c>
      <c r="T52" s="331"/>
    </row>
    <row r="53" spans="1:20" s="321" customFormat="1" x14ac:dyDescent="0.25">
      <c r="A53" s="283" t="s">
        <v>982</v>
      </c>
      <c r="B53" s="294" t="s">
        <v>782</v>
      </c>
      <c r="C53" s="291" t="s">
        <v>887</v>
      </c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>
        <f t="shared" si="1"/>
        <v>0</v>
      </c>
      <c r="T53" s="331"/>
    </row>
    <row r="54" spans="1:20" s="321" customFormat="1" x14ac:dyDescent="0.25">
      <c r="A54" s="283" t="s">
        <v>983</v>
      </c>
      <c r="B54" s="287" t="s">
        <v>743</v>
      </c>
      <c r="C54" s="291" t="s">
        <v>887</v>
      </c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>
        <f t="shared" si="1"/>
        <v>0</v>
      </c>
      <c r="T54" s="331"/>
    </row>
    <row r="55" spans="1:20" s="321" customFormat="1" x14ac:dyDescent="0.25">
      <c r="A55" s="283" t="s">
        <v>984</v>
      </c>
      <c r="B55" s="285" t="s">
        <v>1072</v>
      </c>
      <c r="C55" s="291" t="s">
        <v>887</v>
      </c>
      <c r="D55" s="298">
        <v>3.5455433900000002</v>
      </c>
      <c r="E55" s="298">
        <v>3.82127514</v>
      </c>
      <c r="F55" s="298">
        <v>4.0425577635936687</v>
      </c>
      <c r="G55" s="298">
        <v>4.8256800679507412</v>
      </c>
      <c r="H55" s="298"/>
      <c r="I55" s="298">
        <v>5.0199108019029044</v>
      </c>
      <c r="J55" s="298"/>
      <c r="K55" s="298">
        <v>5.2219592066248621</v>
      </c>
      <c r="L55" s="298"/>
      <c r="M55" s="298">
        <v>5.4321399386852285</v>
      </c>
      <c r="N55" s="298"/>
      <c r="O55" s="298">
        <v>5.650780319391143</v>
      </c>
      <c r="P55" s="330"/>
      <c r="Q55" s="298">
        <v>5.8782208445364139</v>
      </c>
      <c r="R55" s="330"/>
      <c r="S55" s="298">
        <f t="shared" si="1"/>
        <v>32.028691179091297</v>
      </c>
      <c r="T55" s="331"/>
    </row>
    <row r="56" spans="1:20" s="321" customFormat="1" x14ac:dyDescent="0.25">
      <c r="A56" s="283" t="s">
        <v>985</v>
      </c>
      <c r="B56" s="285" t="s">
        <v>1073</v>
      </c>
      <c r="C56" s="291" t="s">
        <v>887</v>
      </c>
      <c r="D56" s="298">
        <v>2.1809227999999998</v>
      </c>
      <c r="E56" s="298">
        <v>3.4900118399999998</v>
      </c>
      <c r="F56" s="298">
        <v>3.6921116491040804</v>
      </c>
      <c r="G56" s="298">
        <v>4.7255301802818819</v>
      </c>
      <c r="H56" s="298"/>
      <c r="I56" s="298">
        <v>4.9157299412078101</v>
      </c>
      <c r="J56" s="298"/>
      <c r="K56" s="298">
        <v>5.113585128652276</v>
      </c>
      <c r="L56" s="298"/>
      <c r="M56" s="298">
        <v>5.3194038689499052</v>
      </c>
      <c r="N56" s="298"/>
      <c r="O56" s="298">
        <v>5.5335066903358392</v>
      </c>
      <c r="P56" s="330"/>
      <c r="Q56" s="298">
        <v>5.756227022114806</v>
      </c>
      <c r="R56" s="330"/>
      <c r="S56" s="298">
        <f t="shared" si="1"/>
        <v>31.363982831542522</v>
      </c>
      <c r="T56" s="331"/>
    </row>
    <row r="57" spans="1:20" s="321" customFormat="1" x14ac:dyDescent="0.25">
      <c r="A57" s="283" t="s">
        <v>986</v>
      </c>
      <c r="B57" s="286" t="s">
        <v>58</v>
      </c>
      <c r="C57" s="291" t="s">
        <v>887</v>
      </c>
      <c r="D57" s="298">
        <v>2.8598060300000006</v>
      </c>
      <c r="E57" s="298">
        <v>4.1103102299999996</v>
      </c>
      <c r="F57" s="298">
        <v>4.3483303144366037</v>
      </c>
      <c r="G57" s="298">
        <v>5.1906867271549118</v>
      </c>
      <c r="H57" s="298">
        <v>0</v>
      </c>
      <c r="I57" s="298">
        <v>5.3996087606371663</v>
      </c>
      <c r="J57" s="298">
        <v>0</v>
      </c>
      <c r="K57" s="298">
        <v>5.6169397809006911</v>
      </c>
      <c r="L57" s="298">
        <v>0</v>
      </c>
      <c r="M57" s="298">
        <v>5.8430182446295849</v>
      </c>
      <c r="N57" s="298">
        <v>0</v>
      </c>
      <c r="O57" s="298">
        <v>6.0781962311868716</v>
      </c>
      <c r="P57" s="298">
        <v>0</v>
      </c>
      <c r="Q57" s="298">
        <v>6.3228399909191735</v>
      </c>
      <c r="R57" s="298">
        <v>0</v>
      </c>
      <c r="S57" s="298">
        <f t="shared" si="1"/>
        <v>34.451289735428396</v>
      </c>
      <c r="T57" s="331"/>
    </row>
    <row r="58" spans="1:20" s="321" customFormat="1" ht="31.2" x14ac:dyDescent="0.25">
      <c r="A58" s="283" t="s">
        <v>987</v>
      </c>
      <c r="B58" s="141" t="s">
        <v>871</v>
      </c>
      <c r="C58" s="291" t="s">
        <v>887</v>
      </c>
      <c r="D58" s="325"/>
      <c r="E58" s="325"/>
      <c r="F58" s="325"/>
      <c r="G58" s="325"/>
      <c r="H58" s="330"/>
      <c r="I58" s="325"/>
      <c r="J58" s="330"/>
      <c r="K58" s="325"/>
      <c r="L58" s="325"/>
      <c r="M58" s="325"/>
      <c r="N58" s="325"/>
      <c r="O58" s="325"/>
      <c r="P58" s="330"/>
      <c r="Q58" s="325"/>
      <c r="R58" s="330"/>
      <c r="S58" s="325">
        <f t="shared" si="1"/>
        <v>0</v>
      </c>
      <c r="T58" s="331"/>
    </row>
    <row r="59" spans="1:20" s="321" customFormat="1" ht="31.2" x14ac:dyDescent="0.25">
      <c r="A59" s="283" t="s">
        <v>988</v>
      </c>
      <c r="B59" s="141" t="s">
        <v>873</v>
      </c>
      <c r="C59" s="291" t="s">
        <v>887</v>
      </c>
      <c r="D59" s="330"/>
      <c r="E59" s="330"/>
      <c r="F59" s="330"/>
      <c r="G59" s="330"/>
      <c r="H59" s="330"/>
      <c r="I59" s="330"/>
      <c r="J59" s="330"/>
      <c r="K59" s="330"/>
      <c r="L59" s="330"/>
      <c r="M59" s="330"/>
      <c r="N59" s="330"/>
      <c r="O59" s="330"/>
      <c r="P59" s="330"/>
      <c r="Q59" s="330"/>
      <c r="R59" s="330"/>
      <c r="S59" s="330">
        <f t="shared" si="1"/>
        <v>0</v>
      </c>
      <c r="T59" s="331"/>
    </row>
    <row r="60" spans="1:20" s="321" customFormat="1" x14ac:dyDescent="0.25">
      <c r="A60" s="283" t="s">
        <v>989</v>
      </c>
      <c r="B60" s="285" t="s">
        <v>95</v>
      </c>
      <c r="C60" s="291" t="s">
        <v>887</v>
      </c>
      <c r="D60" s="330"/>
      <c r="E60" s="330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>
        <f t="shared" si="1"/>
        <v>0</v>
      </c>
      <c r="T60" s="331"/>
    </row>
    <row r="61" spans="1:20" s="321" customFormat="1" x14ac:dyDescent="0.25">
      <c r="A61" s="283" t="s">
        <v>990</v>
      </c>
      <c r="B61" s="285" t="s">
        <v>110</v>
      </c>
      <c r="C61" s="291" t="s">
        <v>887</v>
      </c>
      <c r="D61" s="330"/>
      <c r="E61" s="330"/>
      <c r="F61" s="330"/>
      <c r="G61" s="330"/>
      <c r="H61" s="330"/>
      <c r="I61" s="330"/>
      <c r="J61" s="330"/>
      <c r="K61" s="330"/>
      <c r="L61" s="330"/>
      <c r="M61" s="330"/>
      <c r="N61" s="330"/>
      <c r="O61" s="330"/>
      <c r="P61" s="330"/>
      <c r="Q61" s="330"/>
      <c r="R61" s="330"/>
      <c r="S61" s="330">
        <f t="shared" si="1"/>
        <v>0</v>
      </c>
      <c r="T61" s="331"/>
    </row>
    <row r="62" spans="1:20" s="321" customFormat="1" x14ac:dyDescent="0.25">
      <c r="A62" s="283" t="s">
        <v>991</v>
      </c>
      <c r="B62" s="285" t="s">
        <v>656</v>
      </c>
      <c r="C62" s="291" t="s">
        <v>887</v>
      </c>
      <c r="D62" s="325">
        <v>2.8598060300000006</v>
      </c>
      <c r="E62" s="325">
        <v>4.1103102299999996</v>
      </c>
      <c r="F62" s="325">
        <v>4.3483303144366037</v>
      </c>
      <c r="G62" s="325">
        <v>5.1906867271549118</v>
      </c>
      <c r="H62" s="330"/>
      <c r="I62" s="325">
        <v>5.3996087606371663</v>
      </c>
      <c r="J62" s="330"/>
      <c r="K62" s="325">
        <v>5.6169397809006911</v>
      </c>
      <c r="L62" s="325"/>
      <c r="M62" s="325">
        <v>5.8430182446295849</v>
      </c>
      <c r="N62" s="325"/>
      <c r="O62" s="325">
        <v>6.0781962311868716</v>
      </c>
      <c r="P62" s="330"/>
      <c r="Q62" s="325">
        <v>6.3228399909191735</v>
      </c>
      <c r="R62" s="330"/>
      <c r="S62" s="325">
        <f>G62+I62+K62+M62+Q62+O62</f>
        <v>34.451289735428396</v>
      </c>
      <c r="T62" s="331"/>
    </row>
    <row r="63" spans="1:20" s="321" customFormat="1" x14ac:dyDescent="0.25">
      <c r="A63" s="283" t="s">
        <v>992</v>
      </c>
      <c r="B63" s="286" t="s">
        <v>960</v>
      </c>
      <c r="C63" s="291" t="s">
        <v>887</v>
      </c>
      <c r="D63" s="326">
        <v>97.842678849999999</v>
      </c>
      <c r="E63" s="326">
        <v>149.28336201999997</v>
      </c>
      <c r="F63" s="326">
        <v>111.96252151499998</v>
      </c>
      <c r="G63" s="326">
        <v>267.21042911936411</v>
      </c>
      <c r="H63" s="330"/>
      <c r="I63" s="326">
        <v>277.96548893201481</v>
      </c>
      <c r="J63" s="330"/>
      <c r="K63" s="326">
        <v>289.15343346385447</v>
      </c>
      <c r="L63" s="330"/>
      <c r="M63" s="326">
        <v>300.79168606569391</v>
      </c>
      <c r="N63" s="330"/>
      <c r="O63" s="326">
        <v>312.89837136778402</v>
      </c>
      <c r="P63" s="330"/>
      <c r="Q63" s="326">
        <v>325.49234350589336</v>
      </c>
      <c r="R63" s="330"/>
      <c r="S63" s="326">
        <f t="shared" si="1"/>
        <v>1773.5117524546047</v>
      </c>
      <c r="T63" s="331"/>
    </row>
    <row r="64" spans="1:20" s="321" customFormat="1" x14ac:dyDescent="0.25">
      <c r="A64" s="283" t="s">
        <v>993</v>
      </c>
      <c r="B64" s="286" t="s">
        <v>1120</v>
      </c>
      <c r="C64" s="291" t="s">
        <v>887</v>
      </c>
      <c r="D64" s="327">
        <v>26.554242410000001</v>
      </c>
      <c r="E64" s="327">
        <v>50.461266049999999</v>
      </c>
      <c r="F64" s="327">
        <v>62.274031560000132</v>
      </c>
      <c r="G64" s="327">
        <v>72.369954798000137</v>
      </c>
      <c r="H64" s="330"/>
      <c r="I64" s="327">
        <v>82.465879999999999</v>
      </c>
      <c r="J64" s="330"/>
      <c r="K64" s="327">
        <v>101.0486385353332</v>
      </c>
      <c r="L64" s="330"/>
      <c r="M64" s="327">
        <v>117.15397186866653</v>
      </c>
      <c r="N64" s="330"/>
      <c r="O64" s="327">
        <v>125.28780520199987</v>
      </c>
      <c r="P64" s="330"/>
      <c r="Q64" s="327">
        <v>125.40180520199988</v>
      </c>
      <c r="R64" s="330"/>
      <c r="S64" s="327">
        <f t="shared" si="1"/>
        <v>623.72805560599954</v>
      </c>
      <c r="T64" s="331"/>
    </row>
    <row r="65" spans="1:20" s="321" customFormat="1" x14ac:dyDescent="0.25">
      <c r="A65" s="283" t="s">
        <v>245</v>
      </c>
      <c r="B65" s="285" t="s">
        <v>961</v>
      </c>
      <c r="C65" s="291" t="s">
        <v>887</v>
      </c>
      <c r="D65" s="327"/>
      <c r="E65" s="327"/>
      <c r="F65" s="327"/>
      <c r="G65" s="327"/>
      <c r="H65" s="330"/>
      <c r="I65" s="327"/>
      <c r="J65" s="330"/>
      <c r="K65" s="327"/>
      <c r="L65" s="330"/>
      <c r="M65" s="327"/>
      <c r="N65" s="330"/>
      <c r="O65" s="327"/>
      <c r="P65" s="330"/>
      <c r="Q65" s="327"/>
      <c r="R65" s="330"/>
      <c r="S65" s="325">
        <f t="shared" si="1"/>
        <v>0</v>
      </c>
      <c r="T65" s="331"/>
    </row>
    <row r="66" spans="1:20" s="321" customFormat="1" x14ac:dyDescent="0.25">
      <c r="A66" s="283" t="s">
        <v>1121</v>
      </c>
      <c r="B66" s="285" t="s">
        <v>1125</v>
      </c>
      <c r="C66" s="291" t="s">
        <v>887</v>
      </c>
      <c r="D66" s="327"/>
      <c r="E66" s="327"/>
      <c r="F66" s="327"/>
      <c r="G66" s="327"/>
      <c r="H66" s="330"/>
      <c r="I66" s="327"/>
      <c r="J66" s="330"/>
      <c r="K66" s="327"/>
      <c r="L66" s="330"/>
      <c r="M66" s="327"/>
      <c r="N66" s="330"/>
      <c r="O66" s="327"/>
      <c r="P66" s="330"/>
      <c r="Q66" s="327"/>
      <c r="R66" s="330"/>
      <c r="S66" s="325">
        <f t="shared" si="1"/>
        <v>0</v>
      </c>
      <c r="T66" s="331"/>
    </row>
    <row r="67" spans="1:20" s="321" customFormat="1" x14ac:dyDescent="0.25">
      <c r="A67" s="283" t="s">
        <v>1122</v>
      </c>
      <c r="B67" s="285" t="s">
        <v>1126</v>
      </c>
      <c r="C67" s="291" t="s">
        <v>887</v>
      </c>
      <c r="D67" s="327"/>
      <c r="E67" s="327"/>
      <c r="F67" s="327"/>
      <c r="G67" s="327"/>
      <c r="H67" s="330"/>
      <c r="I67" s="327"/>
      <c r="J67" s="330"/>
      <c r="K67" s="327"/>
      <c r="L67" s="330"/>
      <c r="M67" s="327"/>
      <c r="N67" s="330"/>
      <c r="O67" s="327"/>
      <c r="P67" s="330"/>
      <c r="Q67" s="327"/>
      <c r="R67" s="330"/>
      <c r="S67" s="325">
        <f t="shared" si="1"/>
        <v>0</v>
      </c>
      <c r="T67" s="331"/>
    </row>
    <row r="68" spans="1:20" s="321" customFormat="1" x14ac:dyDescent="0.25">
      <c r="A68" s="283" t="s">
        <v>1123</v>
      </c>
      <c r="B68" s="285" t="s">
        <v>1127</v>
      </c>
      <c r="C68" s="291" t="s">
        <v>887</v>
      </c>
      <c r="D68" s="327"/>
      <c r="E68" s="327"/>
      <c r="F68" s="327"/>
      <c r="G68" s="327"/>
      <c r="H68" s="330"/>
      <c r="I68" s="327"/>
      <c r="J68" s="330"/>
      <c r="K68" s="327"/>
      <c r="L68" s="330"/>
      <c r="M68" s="327"/>
      <c r="N68" s="330"/>
      <c r="O68" s="327"/>
      <c r="P68" s="330"/>
      <c r="Q68" s="327"/>
      <c r="R68" s="330"/>
      <c r="S68" s="325">
        <f t="shared" si="1"/>
        <v>0</v>
      </c>
      <c r="T68" s="331"/>
    </row>
    <row r="69" spans="1:20" s="321" customFormat="1" x14ac:dyDescent="0.25">
      <c r="A69" s="283" t="s">
        <v>1124</v>
      </c>
      <c r="B69" s="285" t="s">
        <v>1128</v>
      </c>
      <c r="C69" s="291" t="s">
        <v>887</v>
      </c>
      <c r="D69" s="327"/>
      <c r="E69" s="327"/>
      <c r="F69" s="327"/>
      <c r="G69" s="327"/>
      <c r="H69" s="330"/>
      <c r="I69" s="327"/>
      <c r="J69" s="330"/>
      <c r="K69" s="327"/>
      <c r="L69" s="330"/>
      <c r="M69" s="327"/>
      <c r="N69" s="330"/>
      <c r="O69" s="327"/>
      <c r="P69" s="330"/>
      <c r="Q69" s="327"/>
      <c r="R69" s="330"/>
      <c r="S69" s="325">
        <f t="shared" si="1"/>
        <v>0</v>
      </c>
      <c r="T69" s="331"/>
    </row>
    <row r="70" spans="1:20" s="321" customFormat="1" x14ac:dyDescent="0.25">
      <c r="A70" s="283" t="s">
        <v>994</v>
      </c>
      <c r="B70" s="286" t="s">
        <v>59</v>
      </c>
      <c r="C70" s="291" t="s">
        <v>887</v>
      </c>
      <c r="D70" s="327">
        <v>0.73017836000000003</v>
      </c>
      <c r="E70" s="327">
        <v>1.35127474</v>
      </c>
      <c r="F70" s="327">
        <v>1.448661414</v>
      </c>
      <c r="G70" s="327">
        <v>1.4498422873209307</v>
      </c>
      <c r="H70" s="330"/>
      <c r="I70" s="327">
        <v>1.3606200190009314</v>
      </c>
      <c r="J70" s="330"/>
      <c r="K70" s="327">
        <v>1.2713977506809322</v>
      </c>
      <c r="L70" s="330"/>
      <c r="M70" s="327">
        <v>1.1821754823609329</v>
      </c>
      <c r="N70" s="330"/>
      <c r="O70" s="327">
        <v>1.0929532140409337</v>
      </c>
      <c r="P70" s="330"/>
      <c r="Q70" s="327">
        <v>1.0037309457209345</v>
      </c>
      <c r="R70" s="330"/>
      <c r="S70" s="327">
        <f t="shared" si="1"/>
        <v>7.3607196991255952</v>
      </c>
      <c r="T70" s="331"/>
    </row>
    <row r="71" spans="1:20" s="321" customFormat="1" x14ac:dyDescent="0.25">
      <c r="A71" s="283" t="s">
        <v>247</v>
      </c>
      <c r="B71" s="285" t="s">
        <v>935</v>
      </c>
      <c r="C71" s="291" t="s">
        <v>887</v>
      </c>
      <c r="D71" s="325">
        <v>0.45119900000000002</v>
      </c>
      <c r="E71" s="325">
        <v>0.79612800000000006</v>
      </c>
      <c r="F71" s="325">
        <v>0.83799999999999997</v>
      </c>
      <c r="G71" s="325">
        <v>0.74877773168000072</v>
      </c>
      <c r="H71" s="330"/>
      <c r="I71" s="325">
        <v>0.65955546336000148</v>
      </c>
      <c r="J71" s="330"/>
      <c r="K71" s="325">
        <v>0.57033319504000224</v>
      </c>
      <c r="L71" s="330"/>
      <c r="M71" s="325">
        <v>0.481110926720003</v>
      </c>
      <c r="N71" s="330"/>
      <c r="O71" s="325">
        <v>0.39188865840000375</v>
      </c>
      <c r="P71" s="330"/>
      <c r="Q71" s="325">
        <v>0.30266639008000451</v>
      </c>
      <c r="R71" s="330"/>
      <c r="S71" s="325">
        <f t="shared" si="1"/>
        <v>3.1543323652800157</v>
      </c>
      <c r="T71" s="331"/>
    </row>
    <row r="72" spans="1:20" s="321" customFormat="1" x14ac:dyDescent="0.25">
      <c r="A72" s="283" t="s">
        <v>932</v>
      </c>
      <c r="B72" s="285" t="s">
        <v>198</v>
      </c>
      <c r="C72" s="291" t="s">
        <v>887</v>
      </c>
      <c r="D72" s="325">
        <v>0.27897936000000001</v>
      </c>
      <c r="E72" s="325">
        <v>0.55514673999999997</v>
      </c>
      <c r="F72" s="325">
        <v>0.61066141400000007</v>
      </c>
      <c r="G72" s="325">
        <v>0.70106455564092995</v>
      </c>
      <c r="H72" s="330"/>
      <c r="I72" s="325">
        <v>0.70106455564092995</v>
      </c>
      <c r="J72" s="330"/>
      <c r="K72" s="325">
        <v>0.70106455564092995</v>
      </c>
      <c r="L72" s="330"/>
      <c r="M72" s="325">
        <v>0.70106455564092995</v>
      </c>
      <c r="N72" s="330"/>
      <c r="O72" s="325">
        <v>0.70106455564092995</v>
      </c>
      <c r="P72" s="330"/>
      <c r="Q72" s="325">
        <v>0.70106455564092995</v>
      </c>
      <c r="R72" s="330"/>
      <c r="S72" s="325">
        <f t="shared" si="1"/>
        <v>4.2063873338455799</v>
      </c>
      <c r="T72" s="331"/>
    </row>
    <row r="73" spans="1:20" s="321" customFormat="1" x14ac:dyDescent="0.25">
      <c r="A73" s="283" t="s">
        <v>995</v>
      </c>
      <c r="B73" s="286" t="s">
        <v>60</v>
      </c>
      <c r="C73" s="291" t="s">
        <v>887</v>
      </c>
      <c r="D73" s="343">
        <v>65.820441950000003</v>
      </c>
      <c r="E73" s="343">
        <v>93.465816350000068</v>
      </c>
      <c r="F73" s="343">
        <v>82.364955265865518</v>
      </c>
      <c r="G73" s="343">
        <v>230.40059661382031</v>
      </c>
      <c r="H73" s="343">
        <v>0</v>
      </c>
      <c r="I73" s="343">
        <v>236.20985039340738</v>
      </c>
      <c r="J73" s="343">
        <v>0</v>
      </c>
      <c r="K73" s="343">
        <v>242.25292316004609</v>
      </c>
      <c r="L73" s="343">
        <v>0</v>
      </c>
      <c r="M73" s="343">
        <v>248.53922598799488</v>
      </c>
      <c r="N73" s="343">
        <v>0</v>
      </c>
      <c r="O73" s="343">
        <v>255.07854874161745</v>
      </c>
      <c r="P73" s="343">
        <v>0</v>
      </c>
      <c r="Q73" s="343">
        <v>261.8810753214575</v>
      </c>
      <c r="R73" s="343">
        <v>0</v>
      </c>
      <c r="S73" s="343">
        <f t="shared" si="1"/>
        <v>1474.3622202183435</v>
      </c>
      <c r="T73" s="331"/>
    </row>
    <row r="74" spans="1:20" s="321" customFormat="1" x14ac:dyDescent="0.25">
      <c r="A74" s="283" t="s">
        <v>996</v>
      </c>
      <c r="B74" s="285" t="s">
        <v>657</v>
      </c>
      <c r="C74" s="291" t="s">
        <v>887</v>
      </c>
      <c r="D74" s="325">
        <v>5.5536057300000001</v>
      </c>
      <c r="E74" s="325">
        <v>9.6333205300000007</v>
      </c>
      <c r="F74" s="325">
        <v>10.191167416889479</v>
      </c>
      <c r="G74" s="325">
        <v>16.670211919231022</v>
      </c>
      <c r="H74" s="330"/>
      <c r="I74" s="325">
        <v>17.341177969739491</v>
      </c>
      <c r="J74" s="330"/>
      <c r="K74" s="325">
        <v>18.039150002122465</v>
      </c>
      <c r="L74" s="330"/>
      <c r="M74" s="325">
        <v>18.765214990983882</v>
      </c>
      <c r="N74" s="330"/>
      <c r="O74" s="325">
        <v>19.520503661004796</v>
      </c>
      <c r="P74" s="330"/>
      <c r="Q74" s="325">
        <v>20.306192247857783</v>
      </c>
      <c r="R74" s="330"/>
      <c r="S74" s="325">
        <f t="shared" si="1"/>
        <v>110.64245079093944</v>
      </c>
      <c r="T74" s="331"/>
    </row>
    <row r="75" spans="1:20" s="321" customFormat="1" ht="15.75" customHeight="1" x14ac:dyDescent="0.25">
      <c r="A75" s="283" t="s">
        <v>997</v>
      </c>
      <c r="B75" s="285" t="s">
        <v>658</v>
      </c>
      <c r="C75" s="291" t="s">
        <v>887</v>
      </c>
      <c r="D75" s="325">
        <v>42.285086239999991</v>
      </c>
      <c r="E75" s="325">
        <v>56.795786710000016</v>
      </c>
      <c r="F75" s="325">
        <v>50.795786710000016</v>
      </c>
      <c r="G75" s="325">
        <v>86.069163563038913</v>
      </c>
      <c r="H75" s="330"/>
      <c r="I75" s="325">
        <v>86.069163563038913</v>
      </c>
      <c r="J75" s="330"/>
      <c r="K75" s="325">
        <v>86.069163563038913</v>
      </c>
      <c r="L75" s="330"/>
      <c r="M75" s="325">
        <v>86.069163563038913</v>
      </c>
      <c r="N75" s="330"/>
      <c r="O75" s="325">
        <v>86.069163563038913</v>
      </c>
      <c r="P75" s="330"/>
      <c r="Q75" s="325">
        <v>86.069163563038913</v>
      </c>
      <c r="R75" s="330"/>
      <c r="S75" s="325">
        <f t="shared" si="1"/>
        <v>516.41498137823351</v>
      </c>
      <c r="T75" s="331"/>
    </row>
    <row r="76" spans="1:20" s="321" customFormat="1" ht="16.2" thickBot="1" x14ac:dyDescent="0.3">
      <c r="A76" s="289" t="s">
        <v>998</v>
      </c>
      <c r="B76" s="299" t="s">
        <v>659</v>
      </c>
      <c r="C76" s="300" t="s">
        <v>887</v>
      </c>
      <c r="D76" s="325">
        <v>17.981749980000004</v>
      </c>
      <c r="E76" s="325">
        <v>27.036709110000039</v>
      </c>
      <c r="F76" s="325">
        <v>21.378001138976032</v>
      </c>
      <c r="G76" s="325">
        <v>127.66122113155038</v>
      </c>
      <c r="H76" s="344"/>
      <c r="I76" s="325">
        <v>132.79950886062898</v>
      </c>
      <c r="J76" s="344"/>
      <c r="K76" s="325">
        <v>138.14460959488471</v>
      </c>
      <c r="L76" s="344"/>
      <c r="M76" s="325">
        <v>143.70484743397211</v>
      </c>
      <c r="N76" s="344"/>
      <c r="O76" s="325">
        <v>149.48888151757373</v>
      </c>
      <c r="P76" s="344"/>
      <c r="Q76" s="325">
        <v>155.50571951056079</v>
      </c>
      <c r="R76" s="344"/>
      <c r="S76" s="325">
        <f t="shared" si="1"/>
        <v>847.30478804917072</v>
      </c>
      <c r="T76" s="345"/>
    </row>
    <row r="77" spans="1:20" s="321" customFormat="1" x14ac:dyDescent="0.25">
      <c r="A77" s="305" t="s">
        <v>999</v>
      </c>
      <c r="B77" s="322" t="s">
        <v>1004</v>
      </c>
      <c r="C77" s="301" t="s">
        <v>887</v>
      </c>
      <c r="D77" s="346"/>
      <c r="E77" s="346"/>
      <c r="F77" s="346"/>
      <c r="G77" s="346"/>
      <c r="H77" s="346"/>
      <c r="I77" s="346"/>
      <c r="J77" s="346"/>
      <c r="K77" s="346"/>
      <c r="L77" s="346"/>
      <c r="M77" s="346"/>
      <c r="N77" s="346"/>
      <c r="O77" s="346"/>
      <c r="P77" s="346"/>
      <c r="Q77" s="346"/>
      <c r="R77" s="346"/>
      <c r="S77" s="363">
        <f>G77+I77+K77+M77+Q77+O77</f>
        <v>0</v>
      </c>
      <c r="T77" s="347"/>
    </row>
    <row r="78" spans="1:20" s="321" customFormat="1" x14ac:dyDescent="0.25">
      <c r="A78" s="283" t="s">
        <v>1000</v>
      </c>
      <c r="B78" s="285" t="s">
        <v>199</v>
      </c>
      <c r="C78" s="291" t="s">
        <v>887</v>
      </c>
      <c r="D78" s="325">
        <v>14.98575125</v>
      </c>
      <c r="E78" s="325">
        <v>24.691334959999999</v>
      </c>
      <c r="F78" s="325">
        <v>14.252000759317355</v>
      </c>
      <c r="G78" s="325">
        <v>123.03937558500903</v>
      </c>
      <c r="H78" s="330"/>
      <c r="I78" s="325">
        <v>127.99163679760132</v>
      </c>
      <c r="J78" s="330"/>
      <c r="K78" s="325">
        <v>133.1432235594427</v>
      </c>
      <c r="L78" s="330"/>
      <c r="M78" s="325">
        <v>138.50215860456876</v>
      </c>
      <c r="N78" s="330"/>
      <c r="O78" s="325">
        <v>144.07678757725742</v>
      </c>
      <c r="P78" s="330"/>
      <c r="Q78" s="325">
        <v>149.87579202897282</v>
      </c>
      <c r="R78" s="330"/>
      <c r="S78" s="335">
        <f t="shared" si="1"/>
        <v>816.62897415285204</v>
      </c>
      <c r="T78" s="331"/>
    </row>
    <row r="79" spans="1:20" s="321" customFormat="1" x14ac:dyDescent="0.25">
      <c r="A79" s="283" t="s">
        <v>1001</v>
      </c>
      <c r="B79" s="285" t="s">
        <v>200</v>
      </c>
      <c r="C79" s="291" t="s">
        <v>887</v>
      </c>
      <c r="D79" s="330"/>
      <c r="E79" s="330"/>
      <c r="F79" s="330"/>
      <c r="G79" s="330"/>
      <c r="H79" s="330"/>
      <c r="I79" s="330"/>
      <c r="J79" s="330"/>
      <c r="K79" s="330"/>
      <c r="L79" s="330"/>
      <c r="M79" s="330"/>
      <c r="N79" s="330"/>
      <c r="O79" s="330"/>
      <c r="P79" s="330"/>
      <c r="Q79" s="330"/>
      <c r="R79" s="330"/>
      <c r="S79" s="335">
        <f t="shared" si="1"/>
        <v>0</v>
      </c>
      <c r="T79" s="331"/>
    </row>
    <row r="80" spans="1:20" s="321" customFormat="1" ht="16.2" thickBot="1" x14ac:dyDescent="0.3">
      <c r="A80" s="288" t="s">
        <v>1002</v>
      </c>
      <c r="B80" s="302" t="s">
        <v>140</v>
      </c>
      <c r="C80" s="293" t="s">
        <v>887</v>
      </c>
      <c r="D80" s="323">
        <v>49.847185869999997</v>
      </c>
      <c r="E80" s="323">
        <v>71.096728120000009</v>
      </c>
      <c r="F80" s="323">
        <v>63.987055308000009</v>
      </c>
      <c r="G80" s="323">
        <v>88.870910150000014</v>
      </c>
      <c r="H80" s="348"/>
      <c r="I80" s="323">
        <v>92.447911083002495</v>
      </c>
      <c r="J80" s="348"/>
      <c r="K80" s="323">
        <v>96.16888416226864</v>
      </c>
      <c r="L80" s="348"/>
      <c r="M80" s="323">
        <v>100.03962418049993</v>
      </c>
      <c r="N80" s="348"/>
      <c r="O80" s="323">
        <v>104.06615916733516</v>
      </c>
      <c r="P80" s="348"/>
      <c r="Q80" s="323">
        <v>108.25475977699756</v>
      </c>
      <c r="R80" s="348"/>
      <c r="S80" s="364">
        <f t="shared" si="1"/>
        <v>589.84824852010377</v>
      </c>
      <c r="T80" s="349"/>
    </row>
    <row r="81" spans="1:20" s="321" customFormat="1" x14ac:dyDescent="0.25">
      <c r="A81" s="307" t="s">
        <v>157</v>
      </c>
      <c r="B81" s="306" t="s">
        <v>1129</v>
      </c>
      <c r="C81" s="308" t="s">
        <v>887</v>
      </c>
      <c r="D81" s="357">
        <v>-7.4261286700000007</v>
      </c>
      <c r="E81" s="356">
        <v>-63.444534580000003</v>
      </c>
      <c r="F81" s="356">
        <v>-193.46416948200002</v>
      </c>
      <c r="G81" s="356">
        <v>83.4594674424998</v>
      </c>
      <c r="H81" s="332">
        <v>0</v>
      </c>
      <c r="I81" s="356">
        <v>-31.544879999999907</v>
      </c>
      <c r="J81" s="332">
        <v>0</v>
      </c>
      <c r="K81" s="356">
        <v>-55.337638535333241</v>
      </c>
      <c r="L81" s="332">
        <v>0</v>
      </c>
      <c r="M81" s="356">
        <v>-72.061971868666518</v>
      </c>
      <c r="N81" s="332">
        <v>0</v>
      </c>
      <c r="O81" s="356">
        <v>-85.695805201999846</v>
      </c>
      <c r="P81" s="332"/>
      <c r="Q81" s="356">
        <v>-82.390805201999868</v>
      </c>
      <c r="R81" s="332"/>
      <c r="S81" s="356">
        <f t="shared" si="1"/>
        <v>-243.57163336549957</v>
      </c>
      <c r="T81" s="333"/>
    </row>
    <row r="82" spans="1:20" s="321" customFormat="1" x14ac:dyDescent="0.25">
      <c r="A82" s="283" t="s">
        <v>178</v>
      </c>
      <c r="B82" s="282" t="s">
        <v>55</v>
      </c>
      <c r="C82" s="291" t="s">
        <v>887</v>
      </c>
      <c r="D82" s="330"/>
      <c r="E82" s="330"/>
      <c r="F82" s="330"/>
      <c r="G82" s="330"/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  <c r="S82" s="330">
        <f>G82+I82+K82+M82+Q82+O82</f>
        <v>0</v>
      </c>
      <c r="T82" s="331"/>
    </row>
    <row r="83" spans="1:20" s="321" customFormat="1" ht="31.2" x14ac:dyDescent="0.25">
      <c r="A83" s="283" t="s">
        <v>971</v>
      </c>
      <c r="B83" s="141" t="s">
        <v>1037</v>
      </c>
      <c r="C83" s="291" t="s">
        <v>887</v>
      </c>
      <c r="D83" s="330"/>
      <c r="E83" s="330"/>
      <c r="F83" s="330"/>
      <c r="G83" s="330"/>
      <c r="H83" s="330"/>
      <c r="I83" s="330"/>
      <c r="J83" s="330"/>
      <c r="K83" s="330"/>
      <c r="L83" s="330"/>
      <c r="M83" s="330"/>
      <c r="N83" s="330"/>
      <c r="O83" s="330"/>
      <c r="P83" s="330"/>
      <c r="Q83" s="330"/>
      <c r="R83" s="330"/>
      <c r="S83" s="330">
        <f t="shared" si="1"/>
        <v>0</v>
      </c>
      <c r="T83" s="331"/>
    </row>
    <row r="84" spans="1:20" s="321" customFormat="1" ht="31.2" x14ac:dyDescent="0.25">
      <c r="A84" s="283" t="s">
        <v>972</v>
      </c>
      <c r="B84" s="141" t="s">
        <v>1038</v>
      </c>
      <c r="C84" s="291" t="s">
        <v>887</v>
      </c>
      <c r="D84" s="330"/>
      <c r="E84" s="330"/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>
        <f t="shared" si="1"/>
        <v>0</v>
      </c>
      <c r="T84" s="331"/>
    </row>
    <row r="85" spans="1:20" s="321" customFormat="1" ht="31.2" x14ac:dyDescent="0.25">
      <c r="A85" s="283" t="s">
        <v>973</v>
      </c>
      <c r="B85" s="141" t="s">
        <v>1023</v>
      </c>
      <c r="C85" s="291" t="s">
        <v>887</v>
      </c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0"/>
      <c r="O85" s="330"/>
      <c r="P85" s="330"/>
      <c r="Q85" s="330"/>
      <c r="R85" s="330"/>
      <c r="S85" s="330">
        <f t="shared" si="1"/>
        <v>0</v>
      </c>
      <c r="T85" s="331"/>
    </row>
    <row r="86" spans="1:20" s="321" customFormat="1" x14ac:dyDescent="0.25">
      <c r="A86" s="283" t="s">
        <v>179</v>
      </c>
      <c r="B86" s="282" t="s">
        <v>93</v>
      </c>
      <c r="C86" s="291" t="s">
        <v>887</v>
      </c>
      <c r="D86" s="330"/>
      <c r="E86" s="330"/>
      <c r="F86" s="330"/>
      <c r="G86" s="330"/>
      <c r="H86" s="330"/>
      <c r="I86" s="330"/>
      <c r="J86" s="330"/>
      <c r="K86" s="330"/>
      <c r="L86" s="330"/>
      <c r="M86" s="330"/>
      <c r="N86" s="330"/>
      <c r="O86" s="330"/>
      <c r="P86" s="330"/>
      <c r="Q86" s="330"/>
      <c r="R86" s="330"/>
      <c r="S86" s="330">
        <f t="shared" si="1"/>
        <v>0</v>
      </c>
      <c r="T86" s="331"/>
    </row>
    <row r="87" spans="1:20" s="321" customFormat="1" x14ac:dyDescent="0.25">
      <c r="A87" s="283" t="s">
        <v>888</v>
      </c>
      <c r="B87" s="282" t="s">
        <v>1080</v>
      </c>
      <c r="C87" s="291" t="s">
        <v>887</v>
      </c>
      <c r="D87" s="350">
        <v>-8.6591134783332961</v>
      </c>
      <c r="E87" s="350">
        <v>-62.999653596666633</v>
      </c>
      <c r="F87" s="350">
        <v>-118.46416948200002</v>
      </c>
      <c r="G87" s="350">
        <v>159.3074834424998</v>
      </c>
      <c r="H87" s="330"/>
      <c r="I87" s="350">
        <v>51.8879376000001</v>
      </c>
      <c r="J87" s="330"/>
      <c r="K87" s="350">
        <v>36.438460824666777</v>
      </c>
      <c r="L87" s="330"/>
      <c r="M87" s="350">
        <v>28.89173742733351</v>
      </c>
      <c r="N87" s="330"/>
      <c r="O87" s="350">
        <v>25.35327502360019</v>
      </c>
      <c r="P87" s="330"/>
      <c r="Q87" s="350">
        <v>39.763183046160179</v>
      </c>
      <c r="R87" s="330"/>
      <c r="S87" s="350">
        <f t="shared" si="1"/>
        <v>341.64207736426056</v>
      </c>
      <c r="T87" s="331"/>
    </row>
    <row r="88" spans="1:20" s="321" customFormat="1" x14ac:dyDescent="0.25">
      <c r="A88" s="283" t="s">
        <v>889</v>
      </c>
      <c r="B88" s="282" t="s">
        <v>94</v>
      </c>
      <c r="C88" s="291" t="s">
        <v>887</v>
      </c>
      <c r="D88" s="330"/>
      <c r="E88" s="330"/>
      <c r="F88" s="330"/>
      <c r="G88" s="330"/>
      <c r="H88" s="330"/>
      <c r="I88" s="330"/>
      <c r="J88" s="330"/>
      <c r="K88" s="330"/>
      <c r="L88" s="330"/>
      <c r="M88" s="330"/>
      <c r="N88" s="330"/>
      <c r="O88" s="330"/>
      <c r="P88" s="330"/>
      <c r="Q88" s="330"/>
      <c r="R88" s="330"/>
      <c r="S88" s="330">
        <f t="shared" ref="S88:S93" si="2">G88+I88+K88+M88+Q88+O88</f>
        <v>0</v>
      </c>
      <c r="T88" s="331"/>
    </row>
    <row r="89" spans="1:20" s="321" customFormat="1" x14ac:dyDescent="0.25">
      <c r="A89" s="283" t="s">
        <v>890</v>
      </c>
      <c r="B89" s="282" t="s">
        <v>1081</v>
      </c>
      <c r="C89" s="291" t="s">
        <v>887</v>
      </c>
      <c r="D89" s="329">
        <v>1.2329848083332955</v>
      </c>
      <c r="E89" s="329">
        <v>-0.44488098333336978</v>
      </c>
      <c r="F89" s="350">
        <v>-75</v>
      </c>
      <c r="G89" s="350">
        <v>-75.848016000000001</v>
      </c>
      <c r="H89" s="330"/>
      <c r="I89" s="350">
        <v>-83.432817600000007</v>
      </c>
      <c r="J89" s="330"/>
      <c r="K89" s="350">
        <v>-91.776099360000018</v>
      </c>
      <c r="L89" s="330"/>
      <c r="M89" s="350">
        <v>-100.95370929600003</v>
      </c>
      <c r="N89" s="330"/>
      <c r="O89" s="350">
        <v>-111.04908022560004</v>
      </c>
      <c r="P89" s="330"/>
      <c r="Q89" s="350">
        <v>-122.15398824816005</v>
      </c>
      <c r="R89" s="330"/>
      <c r="S89" s="350">
        <f t="shared" si="2"/>
        <v>-585.21371072976012</v>
      </c>
      <c r="T89" s="331"/>
    </row>
    <row r="90" spans="1:20" s="321" customFormat="1" x14ac:dyDescent="0.25">
      <c r="A90" s="283" t="s">
        <v>891</v>
      </c>
      <c r="B90" s="282" t="s">
        <v>1082</v>
      </c>
      <c r="C90" s="291" t="s">
        <v>887</v>
      </c>
      <c r="D90" s="330"/>
      <c r="E90" s="330"/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330"/>
      <c r="S90" s="330">
        <f t="shared" si="2"/>
        <v>0</v>
      </c>
      <c r="T90" s="331"/>
    </row>
    <row r="91" spans="1:20" s="321" customFormat="1" x14ac:dyDescent="0.25">
      <c r="A91" s="283" t="s">
        <v>892</v>
      </c>
      <c r="B91" s="282" t="s">
        <v>101</v>
      </c>
      <c r="C91" s="291" t="s">
        <v>887</v>
      </c>
      <c r="D91" s="330"/>
      <c r="E91" s="330"/>
      <c r="F91" s="330"/>
      <c r="G91" s="330"/>
      <c r="H91" s="330"/>
      <c r="I91" s="330"/>
      <c r="J91" s="330"/>
      <c r="K91" s="330"/>
      <c r="L91" s="330"/>
      <c r="M91" s="330"/>
      <c r="N91" s="330"/>
      <c r="O91" s="330"/>
      <c r="P91" s="330"/>
      <c r="Q91" s="330"/>
      <c r="R91" s="330"/>
      <c r="S91" s="330">
        <f t="shared" si="2"/>
        <v>0</v>
      </c>
      <c r="T91" s="331"/>
    </row>
    <row r="92" spans="1:20" s="321" customFormat="1" ht="31.2" x14ac:dyDescent="0.25">
      <c r="A92" s="283" t="s">
        <v>893</v>
      </c>
      <c r="B92" s="284" t="s">
        <v>957</v>
      </c>
      <c r="C92" s="291" t="s">
        <v>887</v>
      </c>
      <c r="D92" s="330"/>
      <c r="E92" s="330"/>
      <c r="F92" s="330"/>
      <c r="G92" s="330"/>
      <c r="H92" s="330"/>
      <c r="I92" s="330"/>
      <c r="J92" s="330"/>
      <c r="K92" s="330"/>
      <c r="L92" s="330"/>
      <c r="M92" s="330"/>
      <c r="N92" s="330"/>
      <c r="O92" s="330"/>
      <c r="P92" s="330"/>
      <c r="Q92" s="330"/>
      <c r="R92" s="330"/>
      <c r="S92" s="330">
        <f t="shared" si="2"/>
        <v>0</v>
      </c>
      <c r="T92" s="331"/>
    </row>
    <row r="93" spans="1:20" s="321" customFormat="1" x14ac:dyDescent="0.25">
      <c r="A93" s="283" t="s">
        <v>23</v>
      </c>
      <c r="B93" s="141" t="s">
        <v>781</v>
      </c>
      <c r="C93" s="291" t="s">
        <v>887</v>
      </c>
      <c r="D93" s="330"/>
      <c r="E93" s="330"/>
      <c r="F93" s="330"/>
      <c r="G93" s="330"/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330"/>
      <c r="S93" s="330">
        <f t="shared" si="2"/>
        <v>0</v>
      </c>
      <c r="T93" s="331"/>
    </row>
    <row r="94" spans="1:20" s="321" customFormat="1" x14ac:dyDescent="0.25">
      <c r="A94" s="283" t="s">
        <v>24</v>
      </c>
      <c r="B94" s="285" t="s">
        <v>769</v>
      </c>
      <c r="C94" s="291" t="s">
        <v>887</v>
      </c>
      <c r="D94" s="330"/>
      <c r="E94" s="330"/>
      <c r="F94" s="330"/>
      <c r="G94" s="330"/>
      <c r="H94" s="330"/>
      <c r="I94" s="330"/>
      <c r="J94" s="330"/>
      <c r="K94" s="330"/>
      <c r="L94" s="330"/>
      <c r="M94" s="330"/>
      <c r="N94" s="330"/>
      <c r="O94" s="330"/>
      <c r="P94" s="330"/>
      <c r="Q94" s="330"/>
      <c r="R94" s="330"/>
      <c r="S94" s="330">
        <f>G94+I94+K94+M94+Q94+O94</f>
        <v>0</v>
      </c>
      <c r="T94" s="331"/>
    </row>
    <row r="95" spans="1:20" s="321" customFormat="1" x14ac:dyDescent="0.25">
      <c r="A95" s="283" t="s">
        <v>894</v>
      </c>
      <c r="B95" s="282" t="s">
        <v>1083</v>
      </c>
      <c r="C95" s="291" t="s">
        <v>887</v>
      </c>
      <c r="D95" s="330"/>
      <c r="E95" s="330"/>
      <c r="F95" s="330"/>
      <c r="G95" s="330"/>
      <c r="H95" s="330"/>
      <c r="I95" s="330"/>
      <c r="J95" s="330"/>
      <c r="K95" s="330"/>
      <c r="L95" s="330"/>
      <c r="M95" s="330"/>
      <c r="N95" s="330"/>
      <c r="O95" s="330"/>
      <c r="P95" s="330"/>
      <c r="Q95" s="330"/>
      <c r="R95" s="330"/>
      <c r="S95" s="330">
        <f t="shared" ref="S95:S110" si="3">G95+I95+K95+M95+Q95+O95</f>
        <v>0</v>
      </c>
      <c r="T95" s="331"/>
    </row>
    <row r="96" spans="1:20" s="321" customFormat="1" x14ac:dyDescent="0.25">
      <c r="A96" s="283" t="s">
        <v>158</v>
      </c>
      <c r="B96" s="309" t="s">
        <v>1130</v>
      </c>
      <c r="C96" s="291" t="s">
        <v>887</v>
      </c>
      <c r="D96" s="335">
        <v>0.54212866999999998</v>
      </c>
      <c r="E96" s="335">
        <v>2.0785345799999999</v>
      </c>
      <c r="F96" s="335">
        <v>-6.0242801428250008</v>
      </c>
      <c r="G96" s="335">
        <v>-7.2763356912750004</v>
      </c>
      <c r="H96" s="335">
        <v>0</v>
      </c>
      <c r="I96" s="335">
        <v>0</v>
      </c>
      <c r="J96" s="335">
        <v>0</v>
      </c>
      <c r="K96" s="335">
        <v>0</v>
      </c>
      <c r="L96" s="335">
        <v>0</v>
      </c>
      <c r="M96" s="335">
        <v>0</v>
      </c>
      <c r="N96" s="335">
        <v>0</v>
      </c>
      <c r="O96" s="335">
        <v>0</v>
      </c>
      <c r="P96" s="335">
        <v>0</v>
      </c>
      <c r="Q96" s="335">
        <v>0</v>
      </c>
      <c r="R96" s="335">
        <v>0</v>
      </c>
      <c r="S96" s="335">
        <f>G96+I96+K96+M96+Q96+O96</f>
        <v>-7.2763356912750004</v>
      </c>
      <c r="T96" s="331"/>
    </row>
    <row r="97" spans="1:20" s="321" customFormat="1" x14ac:dyDescent="0.25">
      <c r="A97" s="283" t="s">
        <v>185</v>
      </c>
      <c r="B97" s="284" t="s">
        <v>61</v>
      </c>
      <c r="C97" s="291" t="s">
        <v>887</v>
      </c>
      <c r="D97" s="335">
        <v>1.15866497</v>
      </c>
      <c r="E97" s="335">
        <v>2.1407889</v>
      </c>
      <c r="F97" s="335">
        <v>1.9450398999999998</v>
      </c>
      <c r="G97" s="330">
        <v>0</v>
      </c>
      <c r="H97" s="330">
        <v>0</v>
      </c>
      <c r="I97" s="330">
        <v>0</v>
      </c>
      <c r="J97" s="330">
        <v>0</v>
      </c>
      <c r="K97" s="330">
        <v>0</v>
      </c>
      <c r="L97" s="330">
        <v>0</v>
      </c>
      <c r="M97" s="330">
        <v>0</v>
      </c>
      <c r="N97" s="330">
        <v>0</v>
      </c>
      <c r="O97" s="330">
        <v>0</v>
      </c>
      <c r="P97" s="330">
        <v>0</v>
      </c>
      <c r="Q97" s="330">
        <v>0</v>
      </c>
      <c r="R97" s="330">
        <v>0</v>
      </c>
      <c r="S97" s="330">
        <f t="shared" ref="S97" si="4">S98+S99+S100+S102</f>
        <v>0</v>
      </c>
      <c r="T97" s="331"/>
    </row>
    <row r="98" spans="1:20" s="321" customFormat="1" x14ac:dyDescent="0.25">
      <c r="A98" s="283" t="s">
        <v>186</v>
      </c>
      <c r="B98" s="141" t="s">
        <v>1074</v>
      </c>
      <c r="C98" s="291" t="s">
        <v>887</v>
      </c>
      <c r="D98" s="330"/>
      <c r="E98" s="335"/>
      <c r="F98" s="330"/>
      <c r="G98" s="330"/>
      <c r="H98" s="330"/>
      <c r="I98" s="330"/>
      <c r="J98" s="330"/>
      <c r="K98" s="330"/>
      <c r="L98" s="330"/>
      <c r="M98" s="330"/>
      <c r="N98" s="330"/>
      <c r="O98" s="330"/>
      <c r="P98" s="330"/>
      <c r="Q98" s="330"/>
      <c r="R98" s="330"/>
      <c r="S98" s="330">
        <f t="shared" si="3"/>
        <v>0</v>
      </c>
      <c r="T98" s="331"/>
    </row>
    <row r="99" spans="1:20" s="321" customFormat="1" x14ac:dyDescent="0.25">
      <c r="A99" s="283" t="s">
        <v>187</v>
      </c>
      <c r="B99" s="141" t="s">
        <v>1075</v>
      </c>
      <c r="C99" s="291" t="s">
        <v>887</v>
      </c>
      <c r="D99" s="335">
        <v>0.45481092000000001</v>
      </c>
      <c r="E99" s="335">
        <v>1.9450398999999998</v>
      </c>
      <c r="F99" s="335">
        <v>1.9450398999999998</v>
      </c>
      <c r="G99" s="330">
        <v>0</v>
      </c>
      <c r="H99" s="330"/>
      <c r="I99" s="330">
        <v>0</v>
      </c>
      <c r="J99" s="330"/>
      <c r="K99" s="330">
        <v>0</v>
      </c>
      <c r="L99" s="330"/>
      <c r="M99" s="330">
        <v>0</v>
      </c>
      <c r="N99" s="330"/>
      <c r="O99" s="330">
        <v>0</v>
      </c>
      <c r="P99" s="330"/>
      <c r="Q99" s="330">
        <v>0</v>
      </c>
      <c r="R99" s="330"/>
      <c r="S99" s="330">
        <f t="shared" si="3"/>
        <v>0</v>
      </c>
      <c r="T99" s="331"/>
    </row>
    <row r="100" spans="1:20" s="321" customFormat="1" x14ac:dyDescent="0.25">
      <c r="A100" s="283" t="s">
        <v>203</v>
      </c>
      <c r="B100" s="141" t="s">
        <v>62</v>
      </c>
      <c r="C100" s="291" t="s">
        <v>887</v>
      </c>
      <c r="D100" s="330"/>
      <c r="E100" s="330"/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>
        <f t="shared" si="3"/>
        <v>0</v>
      </c>
      <c r="T100" s="331"/>
    </row>
    <row r="101" spans="1:20" s="321" customFormat="1" x14ac:dyDescent="0.25">
      <c r="A101" s="283" t="s">
        <v>660</v>
      </c>
      <c r="B101" s="287" t="s">
        <v>784</v>
      </c>
      <c r="C101" s="291" t="s">
        <v>887</v>
      </c>
      <c r="D101" s="330"/>
      <c r="E101" s="330"/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>
        <f t="shared" si="3"/>
        <v>0</v>
      </c>
      <c r="T101" s="331"/>
    </row>
    <row r="102" spans="1:20" s="321" customFormat="1" x14ac:dyDescent="0.25">
      <c r="A102" s="283" t="s">
        <v>204</v>
      </c>
      <c r="B102" s="285" t="s">
        <v>1076</v>
      </c>
      <c r="C102" s="291" t="s">
        <v>887</v>
      </c>
      <c r="D102" s="335">
        <v>0.70385405000000001</v>
      </c>
      <c r="E102" s="335">
        <v>0.19574900000000001</v>
      </c>
      <c r="F102" s="334"/>
      <c r="G102" s="334"/>
      <c r="H102" s="334"/>
      <c r="I102" s="334"/>
      <c r="J102" s="334"/>
      <c r="K102" s="334"/>
      <c r="L102" s="334"/>
      <c r="M102" s="334"/>
      <c r="N102" s="334"/>
      <c r="O102" s="334"/>
      <c r="P102" s="334"/>
      <c r="Q102" s="334"/>
      <c r="R102" s="334"/>
      <c r="S102" s="330">
        <f t="shared" si="3"/>
        <v>0</v>
      </c>
      <c r="T102" s="331"/>
    </row>
    <row r="103" spans="1:20" s="321" customFormat="1" x14ac:dyDescent="0.25">
      <c r="A103" s="283" t="s">
        <v>1131</v>
      </c>
      <c r="B103" s="285" t="s">
        <v>1133</v>
      </c>
      <c r="C103" s="291" t="s">
        <v>887</v>
      </c>
      <c r="D103" s="335"/>
      <c r="E103" s="335"/>
      <c r="F103" s="334"/>
      <c r="G103" s="334"/>
      <c r="H103" s="334"/>
      <c r="I103" s="334"/>
      <c r="J103" s="334"/>
      <c r="K103" s="334"/>
      <c r="L103" s="334"/>
      <c r="M103" s="334"/>
      <c r="N103" s="334"/>
      <c r="O103" s="334"/>
      <c r="P103" s="334"/>
      <c r="Q103" s="334"/>
      <c r="R103" s="334"/>
      <c r="S103" s="330"/>
      <c r="T103" s="331"/>
    </row>
    <row r="104" spans="1:20" s="321" customFormat="1" x14ac:dyDescent="0.25">
      <c r="A104" s="283" t="s">
        <v>1132</v>
      </c>
      <c r="B104" s="285" t="s">
        <v>1134</v>
      </c>
      <c r="C104" s="291" t="s">
        <v>887</v>
      </c>
      <c r="D104" s="335"/>
      <c r="E104" s="335"/>
      <c r="F104" s="334"/>
      <c r="G104" s="334"/>
      <c r="H104" s="334"/>
      <c r="I104" s="334"/>
      <c r="J104" s="334"/>
      <c r="K104" s="334"/>
      <c r="L104" s="334"/>
      <c r="M104" s="334"/>
      <c r="N104" s="334"/>
      <c r="O104" s="334"/>
      <c r="P104" s="334"/>
      <c r="Q104" s="334"/>
      <c r="R104" s="334"/>
      <c r="S104" s="330"/>
      <c r="T104" s="331"/>
    </row>
    <row r="105" spans="1:20" s="321" customFormat="1" x14ac:dyDescent="0.25">
      <c r="A105" s="283" t="s">
        <v>188</v>
      </c>
      <c r="B105" s="286" t="s">
        <v>60</v>
      </c>
      <c r="C105" s="291" t="s">
        <v>887</v>
      </c>
      <c r="D105" s="335">
        <v>0.61653630000000004</v>
      </c>
      <c r="E105" s="335">
        <v>6.2254320000000002E-2</v>
      </c>
      <c r="F105" s="335">
        <v>7.9693200428250011</v>
      </c>
      <c r="G105" s="335">
        <v>7.2763356912750004</v>
      </c>
      <c r="H105" s="335">
        <v>0</v>
      </c>
      <c r="I105" s="335">
        <v>0</v>
      </c>
      <c r="J105" s="335">
        <v>0</v>
      </c>
      <c r="K105" s="335">
        <v>0</v>
      </c>
      <c r="L105" s="335">
        <v>0</v>
      </c>
      <c r="M105" s="335">
        <v>0</v>
      </c>
      <c r="N105" s="335">
        <v>0</v>
      </c>
      <c r="O105" s="335">
        <v>0</v>
      </c>
      <c r="P105" s="335">
        <v>0</v>
      </c>
      <c r="Q105" s="335">
        <v>0</v>
      </c>
      <c r="R105" s="335">
        <v>0</v>
      </c>
      <c r="S105" s="335">
        <f t="shared" si="3"/>
        <v>7.2763356912750004</v>
      </c>
      <c r="T105" s="331"/>
    </row>
    <row r="106" spans="1:20" s="321" customFormat="1" x14ac:dyDescent="0.25">
      <c r="A106" s="283" t="s">
        <v>661</v>
      </c>
      <c r="B106" s="285" t="s">
        <v>1077</v>
      </c>
      <c r="C106" s="291" t="s">
        <v>887</v>
      </c>
      <c r="D106" s="335"/>
      <c r="E106" s="335"/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30"/>
      <c r="Q106" s="330"/>
      <c r="R106" s="330"/>
      <c r="S106" s="330">
        <f t="shared" si="3"/>
        <v>0</v>
      </c>
      <c r="T106" s="331"/>
    </row>
    <row r="107" spans="1:20" s="321" customFormat="1" x14ac:dyDescent="0.25">
      <c r="A107" s="283" t="s">
        <v>662</v>
      </c>
      <c r="B107" s="285" t="s">
        <v>1078</v>
      </c>
      <c r="C107" s="291" t="s">
        <v>887</v>
      </c>
      <c r="D107" s="335">
        <v>8.2161310000000001E-2</v>
      </c>
      <c r="E107" s="335"/>
      <c r="F107" s="335">
        <v>7.9693200428250011</v>
      </c>
      <c r="G107" s="335">
        <v>7.2763356912750004</v>
      </c>
      <c r="H107" s="335">
        <v>0</v>
      </c>
      <c r="I107" s="335">
        <v>0</v>
      </c>
      <c r="J107" s="335">
        <v>0</v>
      </c>
      <c r="K107" s="335">
        <v>0</v>
      </c>
      <c r="L107" s="335">
        <v>0</v>
      </c>
      <c r="M107" s="335">
        <v>0</v>
      </c>
      <c r="N107" s="335">
        <v>0</v>
      </c>
      <c r="O107" s="335">
        <v>0</v>
      </c>
      <c r="P107" s="335">
        <v>0</v>
      </c>
      <c r="Q107" s="335">
        <v>0</v>
      </c>
      <c r="R107" s="335">
        <v>0</v>
      </c>
      <c r="S107" s="335">
        <f>G107+I107+K107+M107+Q107+O107</f>
        <v>7.2763356912750004</v>
      </c>
      <c r="T107" s="331"/>
    </row>
    <row r="108" spans="1:20" s="321" customFormat="1" x14ac:dyDescent="0.25">
      <c r="A108" s="283" t="s">
        <v>1135</v>
      </c>
      <c r="B108" s="287" t="str">
        <f>'[1]1'!$B$108</f>
        <v>процентные расходы по правам пользования активами</v>
      </c>
      <c r="C108" s="291" t="s">
        <v>887</v>
      </c>
      <c r="D108" s="335"/>
      <c r="E108" s="335"/>
      <c r="F108" s="335"/>
      <c r="G108" s="335"/>
      <c r="H108" s="335"/>
      <c r="I108" s="335"/>
      <c r="J108" s="335"/>
      <c r="K108" s="335"/>
      <c r="L108" s="335"/>
      <c r="M108" s="335"/>
      <c r="N108" s="335"/>
      <c r="O108" s="335"/>
      <c r="P108" s="335"/>
      <c r="Q108" s="335"/>
      <c r="R108" s="335"/>
      <c r="S108" s="335"/>
      <c r="T108" s="331"/>
    </row>
    <row r="109" spans="1:20" s="321" customFormat="1" x14ac:dyDescent="0.25">
      <c r="A109" s="283" t="s">
        <v>663</v>
      </c>
      <c r="B109" s="285" t="s">
        <v>63</v>
      </c>
      <c r="C109" s="291" t="s">
        <v>887</v>
      </c>
      <c r="D109" s="330"/>
      <c r="E109" s="335"/>
      <c r="F109" s="330"/>
      <c r="G109" s="330"/>
      <c r="H109" s="330"/>
      <c r="I109" s="330"/>
      <c r="J109" s="330"/>
      <c r="K109" s="330"/>
      <c r="L109" s="330"/>
      <c r="M109" s="330"/>
      <c r="N109" s="330"/>
      <c r="O109" s="330"/>
      <c r="P109" s="330"/>
      <c r="Q109" s="330"/>
      <c r="R109" s="330"/>
      <c r="S109" s="330">
        <f t="shared" si="3"/>
        <v>0</v>
      </c>
      <c r="T109" s="331"/>
    </row>
    <row r="110" spans="1:20" s="321" customFormat="1" x14ac:dyDescent="0.25">
      <c r="A110" s="283" t="s">
        <v>664</v>
      </c>
      <c r="B110" s="287" t="s">
        <v>785</v>
      </c>
      <c r="C110" s="291" t="s">
        <v>887</v>
      </c>
      <c r="D110" s="330"/>
      <c r="E110" s="335"/>
      <c r="F110" s="330"/>
      <c r="G110" s="330"/>
      <c r="H110" s="330"/>
      <c r="I110" s="330"/>
      <c r="J110" s="330"/>
      <c r="K110" s="330"/>
      <c r="L110" s="330"/>
      <c r="M110" s="330"/>
      <c r="N110" s="330"/>
      <c r="O110" s="330"/>
      <c r="P110" s="330"/>
      <c r="Q110" s="330"/>
      <c r="R110" s="330"/>
      <c r="S110" s="330">
        <f t="shared" si="3"/>
        <v>0</v>
      </c>
      <c r="T110" s="331"/>
    </row>
    <row r="111" spans="1:20" s="321" customFormat="1" x14ac:dyDescent="0.25">
      <c r="A111" s="283" t="s">
        <v>1136</v>
      </c>
      <c r="B111" s="287" t="s">
        <v>1137</v>
      </c>
      <c r="C111" s="291" t="s">
        <v>887</v>
      </c>
      <c r="D111" s="330"/>
      <c r="E111" s="335"/>
      <c r="F111" s="330"/>
      <c r="G111" s="330"/>
      <c r="H111" s="330"/>
      <c r="I111" s="330"/>
      <c r="J111" s="330"/>
      <c r="K111" s="330"/>
      <c r="L111" s="330"/>
      <c r="M111" s="330"/>
      <c r="N111" s="330"/>
      <c r="O111" s="330"/>
      <c r="P111" s="330"/>
      <c r="Q111" s="330"/>
      <c r="R111" s="330"/>
      <c r="S111" s="330"/>
      <c r="T111" s="331"/>
    </row>
    <row r="112" spans="1:20" s="321" customFormat="1" x14ac:dyDescent="0.25">
      <c r="A112" s="283" t="s">
        <v>665</v>
      </c>
      <c r="B112" s="285" t="s">
        <v>1079</v>
      </c>
      <c r="C112" s="291" t="s">
        <v>887</v>
      </c>
      <c r="D112" s="335">
        <v>0.53437498999999999</v>
      </c>
      <c r="E112" s="335">
        <v>6.2254320000000002E-2</v>
      </c>
      <c r="F112" s="330"/>
      <c r="G112" s="330">
        <v>0</v>
      </c>
      <c r="H112" s="330"/>
      <c r="I112" s="330">
        <v>0</v>
      </c>
      <c r="J112" s="330"/>
      <c r="K112" s="330">
        <v>0</v>
      </c>
      <c r="L112" s="330"/>
      <c r="M112" s="330">
        <v>0</v>
      </c>
      <c r="N112" s="330"/>
      <c r="O112" s="330">
        <v>0</v>
      </c>
      <c r="P112" s="330"/>
      <c r="Q112" s="330">
        <v>0</v>
      </c>
      <c r="R112" s="330"/>
      <c r="S112" s="330">
        <f>G112+I112+K112+M112+Q112+O112</f>
        <v>0</v>
      </c>
      <c r="T112" s="331"/>
    </row>
    <row r="113" spans="1:20" s="321" customFormat="1" x14ac:dyDescent="0.25">
      <c r="A113" s="283" t="s">
        <v>1138</v>
      </c>
      <c r="B113" s="285" t="s">
        <v>1140</v>
      </c>
      <c r="C113" s="291" t="s">
        <v>887</v>
      </c>
      <c r="D113" s="335"/>
      <c r="E113" s="335"/>
      <c r="F113" s="330"/>
      <c r="G113" s="330"/>
      <c r="H113" s="330"/>
      <c r="I113" s="330"/>
      <c r="J113" s="330"/>
      <c r="K113" s="330"/>
      <c r="L113" s="330"/>
      <c r="M113" s="330"/>
      <c r="N113" s="330"/>
      <c r="O113" s="330"/>
      <c r="P113" s="330"/>
      <c r="Q113" s="330"/>
      <c r="R113" s="330"/>
      <c r="S113" s="330"/>
      <c r="T113" s="331"/>
    </row>
    <row r="114" spans="1:20" s="321" customFormat="1" x14ac:dyDescent="0.25">
      <c r="A114" s="283" t="s">
        <v>1139</v>
      </c>
      <c r="B114" s="285" t="s">
        <v>1141</v>
      </c>
      <c r="C114" s="291" t="s">
        <v>887</v>
      </c>
      <c r="D114" s="335"/>
      <c r="E114" s="335"/>
      <c r="F114" s="330"/>
      <c r="G114" s="330"/>
      <c r="H114" s="330"/>
      <c r="I114" s="330"/>
      <c r="J114" s="330"/>
      <c r="K114" s="330"/>
      <c r="L114" s="330"/>
      <c r="M114" s="330"/>
      <c r="N114" s="330"/>
      <c r="O114" s="330"/>
      <c r="P114" s="330"/>
      <c r="Q114" s="330"/>
      <c r="R114" s="330"/>
      <c r="S114" s="330"/>
      <c r="T114" s="331"/>
    </row>
    <row r="115" spans="1:20" s="321" customFormat="1" x14ac:dyDescent="0.25">
      <c r="A115" s="283" t="s">
        <v>159</v>
      </c>
      <c r="B115" s="309" t="s">
        <v>1142</v>
      </c>
      <c r="C115" s="291" t="s">
        <v>887</v>
      </c>
      <c r="D115" s="335">
        <v>-6.8840000000000003</v>
      </c>
      <c r="E115" s="335">
        <v>-61.366</v>
      </c>
      <c r="F115" s="335">
        <v>-199.48844962482502</v>
      </c>
      <c r="G115" s="335">
        <v>76.183131751224806</v>
      </c>
      <c r="H115" s="330">
        <v>0</v>
      </c>
      <c r="I115" s="335">
        <v>-31.544879999999907</v>
      </c>
      <c r="J115" s="330">
        <v>0</v>
      </c>
      <c r="K115" s="335">
        <v>-55.337638535333241</v>
      </c>
      <c r="L115" s="330">
        <v>0</v>
      </c>
      <c r="M115" s="335">
        <v>-72.061971868666518</v>
      </c>
      <c r="N115" s="330">
        <v>0</v>
      </c>
      <c r="O115" s="335">
        <v>-85.695805201999846</v>
      </c>
      <c r="P115" s="330">
        <v>0</v>
      </c>
      <c r="Q115" s="335">
        <v>-82.390805201999868</v>
      </c>
      <c r="R115" s="330">
        <v>0</v>
      </c>
      <c r="S115" s="335">
        <f>S81+S96</f>
        <v>-250.84796905677456</v>
      </c>
      <c r="T115" s="331"/>
    </row>
    <row r="116" spans="1:20" s="321" customFormat="1" x14ac:dyDescent="0.25">
      <c r="A116" s="283" t="s">
        <v>191</v>
      </c>
      <c r="B116" s="284" t="s">
        <v>55</v>
      </c>
      <c r="C116" s="291" t="s">
        <v>887</v>
      </c>
      <c r="D116" s="330"/>
      <c r="E116" s="330"/>
      <c r="F116" s="330"/>
      <c r="G116" s="330"/>
      <c r="H116" s="330"/>
      <c r="I116" s="330"/>
      <c r="J116" s="330"/>
      <c r="K116" s="330"/>
      <c r="L116" s="330"/>
      <c r="M116" s="330"/>
      <c r="N116" s="330"/>
      <c r="O116" s="330"/>
      <c r="P116" s="330"/>
      <c r="Q116" s="330"/>
      <c r="R116" s="330"/>
      <c r="S116" s="330">
        <f t="shared" ref="S116:S125" si="5">G116+I116+K116+M116+Q116+O116</f>
        <v>0</v>
      </c>
      <c r="T116" s="331"/>
    </row>
    <row r="117" spans="1:20" s="321" customFormat="1" ht="31.2" x14ac:dyDescent="0.25">
      <c r="A117" s="283" t="s">
        <v>1024</v>
      </c>
      <c r="B117" s="141" t="s">
        <v>1037</v>
      </c>
      <c r="C117" s="291" t="s">
        <v>887</v>
      </c>
      <c r="D117" s="330"/>
      <c r="E117" s="330"/>
      <c r="F117" s="330"/>
      <c r="G117" s="330"/>
      <c r="H117" s="330"/>
      <c r="I117" s="330"/>
      <c r="J117" s="330"/>
      <c r="K117" s="330"/>
      <c r="L117" s="330"/>
      <c r="M117" s="330"/>
      <c r="N117" s="330"/>
      <c r="O117" s="330"/>
      <c r="P117" s="330"/>
      <c r="Q117" s="330"/>
      <c r="R117" s="330"/>
      <c r="S117" s="330">
        <f t="shared" si="5"/>
        <v>0</v>
      </c>
      <c r="T117" s="331"/>
    </row>
    <row r="118" spans="1:20" s="321" customFormat="1" ht="31.2" x14ac:dyDescent="0.25">
      <c r="A118" s="283" t="s">
        <v>1025</v>
      </c>
      <c r="B118" s="141" t="s">
        <v>1038</v>
      </c>
      <c r="C118" s="291" t="s">
        <v>887</v>
      </c>
      <c r="D118" s="330"/>
      <c r="E118" s="330"/>
      <c r="F118" s="330"/>
      <c r="G118" s="330"/>
      <c r="H118" s="330"/>
      <c r="I118" s="330"/>
      <c r="J118" s="330"/>
      <c r="K118" s="330"/>
      <c r="L118" s="330"/>
      <c r="M118" s="330"/>
      <c r="N118" s="330"/>
      <c r="O118" s="330"/>
      <c r="P118" s="330"/>
      <c r="Q118" s="330"/>
      <c r="R118" s="330"/>
      <c r="S118" s="330">
        <f t="shared" si="5"/>
        <v>0</v>
      </c>
      <c r="T118" s="331"/>
    </row>
    <row r="119" spans="1:20" s="321" customFormat="1" ht="31.2" x14ac:dyDescent="0.25">
      <c r="A119" s="283" t="s">
        <v>25</v>
      </c>
      <c r="B119" s="141" t="s">
        <v>1023</v>
      </c>
      <c r="C119" s="291" t="s">
        <v>887</v>
      </c>
      <c r="D119" s="330"/>
      <c r="E119" s="330"/>
      <c r="F119" s="330"/>
      <c r="G119" s="330"/>
      <c r="H119" s="330"/>
      <c r="I119" s="330"/>
      <c r="J119" s="330"/>
      <c r="K119" s="330"/>
      <c r="L119" s="330"/>
      <c r="M119" s="330"/>
      <c r="N119" s="330"/>
      <c r="O119" s="330"/>
      <c r="P119" s="330"/>
      <c r="Q119" s="330"/>
      <c r="R119" s="330"/>
      <c r="S119" s="330">
        <f t="shared" si="5"/>
        <v>0</v>
      </c>
      <c r="T119" s="331"/>
    </row>
    <row r="120" spans="1:20" s="321" customFormat="1" x14ac:dyDescent="0.25">
      <c r="A120" s="283" t="s">
        <v>192</v>
      </c>
      <c r="B120" s="282" t="s">
        <v>93</v>
      </c>
      <c r="C120" s="291" t="s">
        <v>887</v>
      </c>
      <c r="D120" s="330"/>
      <c r="E120" s="330"/>
      <c r="F120" s="330"/>
      <c r="G120" s="330"/>
      <c r="H120" s="330"/>
      <c r="I120" s="330"/>
      <c r="J120" s="330"/>
      <c r="K120" s="330"/>
      <c r="L120" s="330"/>
      <c r="M120" s="330"/>
      <c r="N120" s="330"/>
      <c r="O120" s="330"/>
      <c r="P120" s="330"/>
      <c r="Q120" s="330"/>
      <c r="R120" s="330"/>
      <c r="S120" s="330">
        <f t="shared" si="5"/>
        <v>0</v>
      </c>
      <c r="T120" s="331"/>
    </row>
    <row r="121" spans="1:20" s="321" customFormat="1" x14ac:dyDescent="0.25">
      <c r="A121" s="283" t="s">
        <v>895</v>
      </c>
      <c r="B121" s="282" t="s">
        <v>1080</v>
      </c>
      <c r="C121" s="291" t="s">
        <v>887</v>
      </c>
      <c r="D121" s="350">
        <v>-8.6591134783332961</v>
      </c>
      <c r="E121" s="335">
        <v>-62.999653596666633</v>
      </c>
      <c r="F121" s="335">
        <v>-124.48844962482502</v>
      </c>
      <c r="G121" s="335">
        <v>159.3074834424998</v>
      </c>
      <c r="H121" s="330">
        <v>0</v>
      </c>
      <c r="I121" s="335">
        <v>51.8879376000001</v>
      </c>
      <c r="J121" s="330">
        <v>0</v>
      </c>
      <c r="K121" s="335">
        <v>36.438460824666777</v>
      </c>
      <c r="L121" s="330">
        <v>0</v>
      </c>
      <c r="M121" s="335">
        <v>28.89173742733351</v>
      </c>
      <c r="N121" s="330">
        <v>0</v>
      </c>
      <c r="O121" s="335">
        <v>25.35327502360019</v>
      </c>
      <c r="P121" s="330">
        <v>0</v>
      </c>
      <c r="Q121" s="335">
        <v>39.763183046160179</v>
      </c>
      <c r="R121" s="330">
        <v>0</v>
      </c>
      <c r="S121" s="335">
        <f t="shared" ref="S121" si="6">S87</f>
        <v>341.64207736426056</v>
      </c>
      <c r="T121" s="331"/>
    </row>
    <row r="122" spans="1:20" s="321" customFormat="1" x14ac:dyDescent="0.25">
      <c r="A122" s="283" t="s">
        <v>896</v>
      </c>
      <c r="B122" s="282" t="s">
        <v>94</v>
      </c>
      <c r="C122" s="291" t="s">
        <v>887</v>
      </c>
      <c r="D122" s="330"/>
      <c r="E122" s="330"/>
      <c r="F122" s="330"/>
      <c r="G122" s="330"/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>
        <f t="shared" si="5"/>
        <v>0</v>
      </c>
      <c r="T122" s="331"/>
    </row>
    <row r="123" spans="1:20" s="321" customFormat="1" x14ac:dyDescent="0.25">
      <c r="A123" s="283" t="s">
        <v>897</v>
      </c>
      <c r="B123" s="282" t="s">
        <v>1081</v>
      </c>
      <c r="C123" s="291" t="s">
        <v>887</v>
      </c>
      <c r="D123" s="350">
        <v>1.2329848083332955</v>
      </c>
      <c r="E123" s="350">
        <v>-0.44488098333336978</v>
      </c>
      <c r="F123" s="350">
        <v>-75</v>
      </c>
      <c r="G123" s="350">
        <v>-75.848016000000001</v>
      </c>
      <c r="H123" s="330"/>
      <c r="I123" s="350">
        <v>-83.432817600000007</v>
      </c>
      <c r="J123" s="330"/>
      <c r="K123" s="350">
        <v>-91.776099360000018</v>
      </c>
      <c r="L123" s="330"/>
      <c r="M123" s="350">
        <v>-100.95370929600003</v>
      </c>
      <c r="N123" s="330"/>
      <c r="O123" s="350">
        <v>-111.04908022560004</v>
      </c>
      <c r="P123" s="330"/>
      <c r="Q123" s="350">
        <v>-122.15398824816005</v>
      </c>
      <c r="R123" s="330"/>
      <c r="S123" s="335">
        <f t="shared" si="5"/>
        <v>-585.21371072976012</v>
      </c>
      <c r="T123" s="331"/>
    </row>
    <row r="124" spans="1:20" s="321" customFormat="1" x14ac:dyDescent="0.25">
      <c r="A124" s="283" t="s">
        <v>898</v>
      </c>
      <c r="B124" s="282" t="s">
        <v>1082</v>
      </c>
      <c r="C124" s="291" t="s">
        <v>887</v>
      </c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30"/>
      <c r="P124" s="330"/>
      <c r="Q124" s="330"/>
      <c r="R124" s="330"/>
      <c r="S124" s="330">
        <f t="shared" si="5"/>
        <v>0</v>
      </c>
      <c r="T124" s="331"/>
    </row>
    <row r="125" spans="1:20" s="321" customFormat="1" x14ac:dyDescent="0.25">
      <c r="A125" s="283" t="s">
        <v>899</v>
      </c>
      <c r="B125" s="282" t="s">
        <v>101</v>
      </c>
      <c r="C125" s="291" t="s">
        <v>887</v>
      </c>
      <c r="D125" s="330"/>
      <c r="E125" s="330"/>
      <c r="F125" s="330"/>
      <c r="G125" s="330"/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>
        <f t="shared" si="5"/>
        <v>0</v>
      </c>
      <c r="T125" s="331"/>
    </row>
    <row r="126" spans="1:20" s="321" customFormat="1" ht="31.2" x14ac:dyDescent="0.25">
      <c r="A126" s="283" t="s">
        <v>900</v>
      </c>
      <c r="B126" s="284" t="s">
        <v>957</v>
      </c>
      <c r="C126" s="291" t="s">
        <v>887</v>
      </c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>
        <f>G126+I126+K126+M126+Q126+O126</f>
        <v>0</v>
      </c>
      <c r="T126" s="331"/>
    </row>
    <row r="127" spans="1:20" s="321" customFormat="1" x14ac:dyDescent="0.25">
      <c r="A127" s="283" t="s">
        <v>26</v>
      </c>
      <c r="B127" s="285" t="s">
        <v>781</v>
      </c>
      <c r="C127" s="291" t="s">
        <v>887</v>
      </c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0"/>
      <c r="O127" s="330"/>
      <c r="P127" s="330"/>
      <c r="Q127" s="330"/>
      <c r="R127" s="330"/>
      <c r="S127" s="330">
        <f t="shared" ref="S127:S133" si="7">G127+I127+K127+M127+Q127+O127</f>
        <v>0</v>
      </c>
      <c r="T127" s="331"/>
    </row>
    <row r="128" spans="1:20" s="321" customFormat="1" x14ac:dyDescent="0.25">
      <c r="A128" s="283" t="s">
        <v>27</v>
      </c>
      <c r="B128" s="285" t="s">
        <v>769</v>
      </c>
      <c r="C128" s="291" t="s">
        <v>887</v>
      </c>
      <c r="D128" s="330"/>
      <c r="E128" s="330"/>
      <c r="F128" s="330"/>
      <c r="G128" s="330"/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>
        <f t="shared" si="7"/>
        <v>0</v>
      </c>
      <c r="T128" s="331"/>
    </row>
    <row r="129" spans="1:20" s="321" customFormat="1" x14ac:dyDescent="0.25">
      <c r="A129" s="283" t="s">
        <v>901</v>
      </c>
      <c r="B129" s="282" t="s">
        <v>1083</v>
      </c>
      <c r="C129" s="291" t="s">
        <v>887</v>
      </c>
      <c r="D129" s="330"/>
      <c r="E129" s="330"/>
      <c r="F129" s="330"/>
      <c r="G129" s="330"/>
      <c r="H129" s="330"/>
      <c r="I129" s="330"/>
      <c r="J129" s="330"/>
      <c r="K129" s="330"/>
      <c r="L129" s="330"/>
      <c r="M129" s="330"/>
      <c r="N129" s="330"/>
      <c r="O129" s="330"/>
      <c r="P129" s="330"/>
      <c r="Q129" s="330"/>
      <c r="R129" s="330"/>
      <c r="S129" s="330">
        <f t="shared" si="7"/>
        <v>0</v>
      </c>
      <c r="T129" s="331"/>
    </row>
    <row r="130" spans="1:20" s="321" customFormat="1" x14ac:dyDescent="0.25">
      <c r="A130" s="283" t="s">
        <v>160</v>
      </c>
      <c r="B130" s="309" t="s">
        <v>64</v>
      </c>
      <c r="C130" s="291" t="s">
        <v>887</v>
      </c>
      <c r="D130" s="335">
        <v>-1.5089999999999999</v>
      </c>
      <c r="E130" s="330">
        <v>0</v>
      </c>
      <c r="F130" s="330">
        <v>0</v>
      </c>
      <c r="G130" s="335">
        <v>24.448687050499966</v>
      </c>
      <c r="H130" s="330">
        <v>0</v>
      </c>
      <c r="I130" s="330">
        <v>0</v>
      </c>
      <c r="J130" s="330">
        <v>0</v>
      </c>
      <c r="K130" s="330">
        <v>0</v>
      </c>
      <c r="L130" s="330">
        <v>0</v>
      </c>
      <c r="M130" s="330">
        <v>0</v>
      </c>
      <c r="N130" s="330">
        <v>0</v>
      </c>
      <c r="O130" s="330">
        <v>0</v>
      </c>
      <c r="P130" s="330">
        <v>0</v>
      </c>
      <c r="Q130" s="330">
        <v>0</v>
      </c>
      <c r="R130" s="330">
        <v>0</v>
      </c>
      <c r="S130" s="335">
        <f t="shared" si="7"/>
        <v>24.448687050499966</v>
      </c>
      <c r="T130" s="331"/>
    </row>
    <row r="131" spans="1:20" s="321" customFormat="1" x14ac:dyDescent="0.25">
      <c r="A131" s="283" t="s">
        <v>156</v>
      </c>
      <c r="B131" s="282" t="s">
        <v>55</v>
      </c>
      <c r="C131" s="291" t="s">
        <v>887</v>
      </c>
      <c r="D131" s="330"/>
      <c r="E131" s="330"/>
      <c r="F131" s="330"/>
      <c r="G131" s="335"/>
      <c r="H131" s="330"/>
      <c r="I131" s="330"/>
      <c r="J131" s="330"/>
      <c r="K131" s="330"/>
      <c r="L131" s="330"/>
      <c r="M131" s="330"/>
      <c r="N131" s="330"/>
      <c r="O131" s="330"/>
      <c r="P131" s="330"/>
      <c r="Q131" s="330"/>
      <c r="R131" s="330"/>
      <c r="S131" s="330">
        <f t="shared" si="7"/>
        <v>0</v>
      </c>
      <c r="T131" s="331"/>
    </row>
    <row r="132" spans="1:20" s="321" customFormat="1" ht="31.2" x14ac:dyDescent="0.25">
      <c r="A132" s="283" t="s">
        <v>51</v>
      </c>
      <c r="B132" s="141" t="s">
        <v>1037</v>
      </c>
      <c r="C132" s="291" t="s">
        <v>887</v>
      </c>
      <c r="D132" s="330"/>
      <c r="E132" s="330"/>
      <c r="F132" s="330"/>
      <c r="G132" s="335"/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>
        <f t="shared" si="7"/>
        <v>0</v>
      </c>
      <c r="T132" s="331"/>
    </row>
    <row r="133" spans="1:20" s="321" customFormat="1" ht="31.2" x14ac:dyDescent="0.25">
      <c r="A133" s="283" t="s">
        <v>52</v>
      </c>
      <c r="B133" s="141" t="s">
        <v>1038</v>
      </c>
      <c r="C133" s="291" t="s">
        <v>887</v>
      </c>
      <c r="D133" s="330"/>
      <c r="E133" s="330"/>
      <c r="F133" s="330"/>
      <c r="G133" s="335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>
        <f t="shared" si="7"/>
        <v>0</v>
      </c>
      <c r="T133" s="331"/>
    </row>
    <row r="134" spans="1:20" s="321" customFormat="1" ht="31.2" x14ac:dyDescent="0.25">
      <c r="A134" s="283" t="s">
        <v>53</v>
      </c>
      <c r="B134" s="141" t="s">
        <v>1023</v>
      </c>
      <c r="C134" s="291" t="s">
        <v>887</v>
      </c>
      <c r="D134" s="330"/>
      <c r="E134" s="330"/>
      <c r="F134" s="330"/>
      <c r="G134" s="335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>
        <f>G134+I134+K134+M134+Q134+O134</f>
        <v>0</v>
      </c>
      <c r="T134" s="331"/>
    </row>
    <row r="135" spans="1:20" s="321" customFormat="1" x14ac:dyDescent="0.25">
      <c r="A135" s="283" t="s">
        <v>946</v>
      </c>
      <c r="B135" s="286" t="s">
        <v>102</v>
      </c>
      <c r="C135" s="291" t="s">
        <v>887</v>
      </c>
      <c r="D135" s="330"/>
      <c r="E135" s="330"/>
      <c r="F135" s="330"/>
      <c r="G135" s="335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>
        <f t="shared" ref="S135:S145" si="8">G135+I135+K135+M135+Q135+O135</f>
        <v>0</v>
      </c>
      <c r="T135" s="331"/>
    </row>
    <row r="136" spans="1:20" s="321" customFormat="1" x14ac:dyDescent="0.25">
      <c r="A136" s="283" t="s">
        <v>947</v>
      </c>
      <c r="B136" s="286" t="s">
        <v>954</v>
      </c>
      <c r="C136" s="291" t="s">
        <v>887</v>
      </c>
      <c r="D136" s="335">
        <v>-1.5089999999999999</v>
      </c>
      <c r="E136" s="330">
        <v>0</v>
      </c>
      <c r="F136" s="330"/>
      <c r="G136" s="335">
        <v>24.448687050499966</v>
      </c>
      <c r="H136" s="330"/>
      <c r="I136" s="330">
        <v>0</v>
      </c>
      <c r="J136" s="330"/>
      <c r="K136" s="330">
        <v>0</v>
      </c>
      <c r="L136" s="330"/>
      <c r="M136" s="330">
        <v>0</v>
      </c>
      <c r="N136" s="330"/>
      <c r="O136" s="330">
        <v>0</v>
      </c>
      <c r="P136" s="330"/>
      <c r="Q136" s="330">
        <v>0</v>
      </c>
      <c r="R136" s="330"/>
      <c r="S136" s="335">
        <f t="shared" si="8"/>
        <v>24.448687050499966</v>
      </c>
      <c r="T136" s="331"/>
    </row>
    <row r="137" spans="1:20" s="321" customFormat="1" x14ac:dyDescent="0.25">
      <c r="A137" s="283" t="s">
        <v>948</v>
      </c>
      <c r="B137" s="286" t="s">
        <v>96</v>
      </c>
      <c r="C137" s="291" t="s">
        <v>887</v>
      </c>
      <c r="D137" s="330"/>
      <c r="E137" s="330"/>
      <c r="F137" s="330"/>
      <c r="G137" s="330"/>
      <c r="H137" s="330"/>
      <c r="I137" s="330"/>
      <c r="J137" s="330"/>
      <c r="K137" s="330"/>
      <c r="L137" s="330"/>
      <c r="M137" s="330"/>
      <c r="N137" s="330"/>
      <c r="O137" s="330"/>
      <c r="P137" s="330"/>
      <c r="Q137" s="330"/>
      <c r="R137" s="330"/>
      <c r="S137" s="330">
        <f t="shared" si="8"/>
        <v>0</v>
      </c>
      <c r="T137" s="331"/>
    </row>
    <row r="138" spans="1:20" s="321" customFormat="1" x14ac:dyDescent="0.25">
      <c r="A138" s="283" t="s">
        <v>949</v>
      </c>
      <c r="B138" s="286" t="s">
        <v>955</v>
      </c>
      <c r="C138" s="291" t="s">
        <v>887</v>
      </c>
      <c r="D138" s="330"/>
      <c r="E138" s="330"/>
      <c r="F138" s="330"/>
      <c r="G138" s="330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>
        <f t="shared" si="8"/>
        <v>0</v>
      </c>
      <c r="T138" s="331"/>
    </row>
    <row r="139" spans="1:20" s="321" customFormat="1" x14ac:dyDescent="0.25">
      <c r="A139" s="283" t="s">
        <v>950</v>
      </c>
      <c r="B139" s="286" t="s">
        <v>956</v>
      </c>
      <c r="C139" s="291" t="s">
        <v>887</v>
      </c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>
        <f t="shared" si="8"/>
        <v>0</v>
      </c>
      <c r="T139" s="331"/>
    </row>
    <row r="140" spans="1:20" s="321" customFormat="1" x14ac:dyDescent="0.25">
      <c r="A140" s="283" t="s">
        <v>951</v>
      </c>
      <c r="B140" s="286" t="s">
        <v>103</v>
      </c>
      <c r="C140" s="291" t="s">
        <v>887</v>
      </c>
      <c r="D140" s="330"/>
      <c r="E140" s="330"/>
      <c r="F140" s="330"/>
      <c r="G140" s="330"/>
      <c r="H140" s="330"/>
      <c r="I140" s="330"/>
      <c r="J140" s="330"/>
      <c r="K140" s="330"/>
      <c r="L140" s="330"/>
      <c r="M140" s="330"/>
      <c r="N140" s="330"/>
      <c r="O140" s="330"/>
      <c r="P140" s="330"/>
      <c r="Q140" s="330"/>
      <c r="R140" s="330"/>
      <c r="S140" s="330">
        <f t="shared" si="8"/>
        <v>0</v>
      </c>
      <c r="T140" s="331"/>
    </row>
    <row r="141" spans="1:20" s="321" customFormat="1" ht="31.2" x14ac:dyDescent="0.25">
      <c r="A141" s="283" t="s">
        <v>952</v>
      </c>
      <c r="B141" s="286" t="s">
        <v>957</v>
      </c>
      <c r="C141" s="291" t="s">
        <v>887</v>
      </c>
      <c r="D141" s="330"/>
      <c r="E141" s="330"/>
      <c r="F141" s="330"/>
      <c r="G141" s="330"/>
      <c r="H141" s="330"/>
      <c r="I141" s="330"/>
      <c r="J141" s="330"/>
      <c r="K141" s="330"/>
      <c r="L141" s="330"/>
      <c r="M141" s="330"/>
      <c r="N141" s="330"/>
      <c r="O141" s="330"/>
      <c r="P141" s="330"/>
      <c r="Q141" s="330"/>
      <c r="R141" s="330"/>
      <c r="S141" s="330">
        <f t="shared" si="8"/>
        <v>0</v>
      </c>
      <c r="T141" s="331"/>
    </row>
    <row r="142" spans="1:20" s="321" customFormat="1" x14ac:dyDescent="0.25">
      <c r="A142" s="283" t="s">
        <v>28</v>
      </c>
      <c r="B142" s="285" t="s">
        <v>958</v>
      </c>
      <c r="C142" s="291" t="s">
        <v>887</v>
      </c>
      <c r="D142" s="330"/>
      <c r="E142" s="330"/>
      <c r="F142" s="330"/>
      <c r="G142" s="330"/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>
        <f t="shared" si="8"/>
        <v>0</v>
      </c>
      <c r="T142" s="331"/>
    </row>
    <row r="143" spans="1:20" s="321" customFormat="1" x14ac:dyDescent="0.25">
      <c r="A143" s="283" t="s">
        <v>29</v>
      </c>
      <c r="B143" s="285" t="s">
        <v>769</v>
      </c>
      <c r="C143" s="291" t="s">
        <v>887</v>
      </c>
      <c r="D143" s="330"/>
      <c r="E143" s="330"/>
      <c r="F143" s="330"/>
      <c r="G143" s="330"/>
      <c r="H143" s="330"/>
      <c r="I143" s="330"/>
      <c r="J143" s="330"/>
      <c r="K143" s="330"/>
      <c r="L143" s="330"/>
      <c r="M143" s="330"/>
      <c r="N143" s="330"/>
      <c r="O143" s="330"/>
      <c r="P143" s="330"/>
      <c r="Q143" s="330"/>
      <c r="R143" s="330"/>
      <c r="S143" s="330">
        <f t="shared" si="8"/>
        <v>0</v>
      </c>
      <c r="T143" s="331"/>
    </row>
    <row r="144" spans="1:20" s="321" customFormat="1" x14ac:dyDescent="0.25">
      <c r="A144" s="283" t="s">
        <v>953</v>
      </c>
      <c r="B144" s="286" t="s">
        <v>959</v>
      </c>
      <c r="C144" s="291" t="s">
        <v>887</v>
      </c>
      <c r="D144" s="330"/>
      <c r="E144" s="330"/>
      <c r="F144" s="330"/>
      <c r="G144" s="330"/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>
        <f t="shared" si="8"/>
        <v>0</v>
      </c>
      <c r="T144" s="331"/>
    </row>
    <row r="145" spans="1:20" s="321" customFormat="1" x14ac:dyDescent="0.25">
      <c r="A145" s="283" t="s">
        <v>162</v>
      </c>
      <c r="B145" s="309" t="s">
        <v>111</v>
      </c>
      <c r="C145" s="291" t="s">
        <v>887</v>
      </c>
      <c r="D145" s="335">
        <v>-8.3930000000000007</v>
      </c>
      <c r="E145" s="335">
        <v>-61.366</v>
      </c>
      <c r="F145" s="335">
        <v>-199.48844962482502</v>
      </c>
      <c r="G145" s="335">
        <v>100.63181880172478</v>
      </c>
      <c r="H145" s="335">
        <v>0</v>
      </c>
      <c r="I145" s="335">
        <v>-31.544879999999907</v>
      </c>
      <c r="J145" s="335">
        <v>0</v>
      </c>
      <c r="K145" s="335">
        <v>-55.337638535333241</v>
      </c>
      <c r="L145" s="335">
        <v>0</v>
      </c>
      <c r="M145" s="335">
        <v>-72.061971868666518</v>
      </c>
      <c r="N145" s="335">
        <v>0</v>
      </c>
      <c r="O145" s="335">
        <v>-85.695805201999846</v>
      </c>
      <c r="P145" s="335">
        <v>0</v>
      </c>
      <c r="Q145" s="335">
        <v>-82.390805201999868</v>
      </c>
      <c r="R145" s="335">
        <v>0</v>
      </c>
      <c r="S145" s="335">
        <f t="shared" si="8"/>
        <v>-226.39928200627463</v>
      </c>
      <c r="T145" s="331"/>
    </row>
    <row r="146" spans="1:20" s="321" customFormat="1" x14ac:dyDescent="0.25">
      <c r="A146" s="283" t="s">
        <v>180</v>
      </c>
      <c r="B146" s="282" t="s">
        <v>55</v>
      </c>
      <c r="C146" s="291" t="s">
        <v>887</v>
      </c>
      <c r="D146" s="330"/>
      <c r="E146" s="330"/>
      <c r="F146" s="330"/>
      <c r="G146" s="330"/>
      <c r="H146" s="330"/>
      <c r="I146" s="330"/>
      <c r="J146" s="330"/>
      <c r="K146" s="330"/>
      <c r="L146" s="330"/>
      <c r="M146" s="330"/>
      <c r="N146" s="330"/>
      <c r="O146" s="330"/>
      <c r="P146" s="330"/>
      <c r="Q146" s="330"/>
      <c r="R146" s="330"/>
      <c r="S146" s="330">
        <f>G146+I146+K146+M146+Q146+O146</f>
        <v>0</v>
      </c>
      <c r="T146" s="331"/>
    </row>
    <row r="147" spans="1:20" s="321" customFormat="1" ht="31.2" x14ac:dyDescent="0.25">
      <c r="A147" s="283" t="s">
        <v>1039</v>
      </c>
      <c r="B147" s="141" t="s">
        <v>1037</v>
      </c>
      <c r="C147" s="291" t="s">
        <v>887</v>
      </c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  <c r="S147" s="330">
        <f t="shared" ref="S147:S156" si="9">G147+I147+K147+M147+Q147+O147</f>
        <v>0</v>
      </c>
      <c r="T147" s="331"/>
    </row>
    <row r="148" spans="1:20" s="321" customFormat="1" ht="31.2" x14ac:dyDescent="0.25">
      <c r="A148" s="283" t="s">
        <v>1040</v>
      </c>
      <c r="B148" s="141" t="s">
        <v>1038</v>
      </c>
      <c r="C148" s="291" t="s">
        <v>887</v>
      </c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  <c r="O148" s="330"/>
      <c r="P148" s="330"/>
      <c r="Q148" s="330"/>
      <c r="R148" s="330"/>
      <c r="S148" s="330">
        <f t="shared" si="9"/>
        <v>0</v>
      </c>
      <c r="T148" s="331"/>
    </row>
    <row r="149" spans="1:20" s="321" customFormat="1" ht="31.2" x14ac:dyDescent="0.25">
      <c r="A149" s="283" t="s">
        <v>30</v>
      </c>
      <c r="B149" s="141" t="s">
        <v>1023</v>
      </c>
      <c r="C149" s="291" t="s">
        <v>887</v>
      </c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0"/>
      <c r="Q149" s="330"/>
      <c r="R149" s="330"/>
      <c r="S149" s="330">
        <f t="shared" si="9"/>
        <v>0</v>
      </c>
      <c r="T149" s="331"/>
    </row>
    <row r="150" spans="1:20" s="321" customFormat="1" x14ac:dyDescent="0.25">
      <c r="A150" s="283" t="s">
        <v>181</v>
      </c>
      <c r="B150" s="282" t="s">
        <v>93</v>
      </c>
      <c r="C150" s="291" t="s">
        <v>887</v>
      </c>
      <c r="D150" s="330"/>
      <c r="E150" s="330"/>
      <c r="F150" s="330"/>
      <c r="G150" s="330"/>
      <c r="H150" s="330"/>
      <c r="I150" s="330"/>
      <c r="J150" s="330"/>
      <c r="K150" s="330"/>
      <c r="L150" s="330"/>
      <c r="M150" s="330"/>
      <c r="N150" s="330"/>
      <c r="O150" s="330"/>
      <c r="P150" s="330"/>
      <c r="Q150" s="330"/>
      <c r="R150" s="330"/>
      <c r="S150" s="330">
        <f t="shared" si="9"/>
        <v>0</v>
      </c>
      <c r="T150" s="331"/>
    </row>
    <row r="151" spans="1:20" s="321" customFormat="1" x14ac:dyDescent="0.25">
      <c r="A151" s="283" t="s">
        <v>902</v>
      </c>
      <c r="B151" s="282" t="s">
        <v>1080</v>
      </c>
      <c r="C151" s="291" t="s">
        <v>887</v>
      </c>
      <c r="D151" s="330"/>
      <c r="E151" s="330"/>
      <c r="F151" s="330"/>
      <c r="G151" s="330"/>
      <c r="H151" s="330"/>
      <c r="I151" s="330"/>
      <c r="J151" s="330"/>
      <c r="K151" s="330"/>
      <c r="L151" s="330"/>
      <c r="M151" s="330"/>
      <c r="N151" s="330"/>
      <c r="O151" s="330"/>
      <c r="P151" s="330"/>
      <c r="Q151" s="330"/>
      <c r="R151" s="330"/>
      <c r="S151" s="330">
        <f t="shared" si="9"/>
        <v>0</v>
      </c>
      <c r="T151" s="331"/>
    </row>
    <row r="152" spans="1:20" s="321" customFormat="1" x14ac:dyDescent="0.25">
      <c r="A152" s="283" t="s">
        <v>903</v>
      </c>
      <c r="B152" s="282" t="s">
        <v>94</v>
      </c>
      <c r="C152" s="291" t="s">
        <v>887</v>
      </c>
      <c r="D152" s="330"/>
      <c r="E152" s="330"/>
      <c r="F152" s="330"/>
      <c r="G152" s="330"/>
      <c r="H152" s="330"/>
      <c r="I152" s="330"/>
      <c r="J152" s="330"/>
      <c r="K152" s="330"/>
      <c r="L152" s="330"/>
      <c r="M152" s="330"/>
      <c r="N152" s="330"/>
      <c r="O152" s="330"/>
      <c r="P152" s="330"/>
      <c r="Q152" s="330"/>
      <c r="R152" s="330"/>
      <c r="S152" s="330">
        <f t="shared" si="9"/>
        <v>0</v>
      </c>
      <c r="T152" s="331"/>
    </row>
    <row r="153" spans="1:20" s="321" customFormat="1" x14ac:dyDescent="0.25">
      <c r="A153" s="283" t="s">
        <v>904</v>
      </c>
      <c r="B153" s="284" t="s">
        <v>1081</v>
      </c>
      <c r="C153" s="291" t="s">
        <v>887</v>
      </c>
      <c r="D153" s="330"/>
      <c r="E153" s="330"/>
      <c r="F153" s="330"/>
      <c r="G153" s="330"/>
      <c r="H153" s="330"/>
      <c r="I153" s="330"/>
      <c r="J153" s="330"/>
      <c r="K153" s="330"/>
      <c r="L153" s="330"/>
      <c r="M153" s="330"/>
      <c r="N153" s="330"/>
      <c r="O153" s="330"/>
      <c r="P153" s="330"/>
      <c r="Q153" s="330"/>
      <c r="R153" s="330"/>
      <c r="S153" s="330">
        <f t="shared" si="9"/>
        <v>0</v>
      </c>
      <c r="T153" s="331"/>
    </row>
    <row r="154" spans="1:20" s="321" customFormat="1" x14ac:dyDescent="0.25">
      <c r="A154" s="283" t="s">
        <v>905</v>
      </c>
      <c r="B154" s="282" t="s">
        <v>1082</v>
      </c>
      <c r="C154" s="291" t="s">
        <v>887</v>
      </c>
      <c r="D154" s="330"/>
      <c r="E154" s="330"/>
      <c r="F154" s="330"/>
      <c r="G154" s="330"/>
      <c r="H154" s="330"/>
      <c r="I154" s="330"/>
      <c r="J154" s="330"/>
      <c r="K154" s="330"/>
      <c r="L154" s="330"/>
      <c r="M154" s="330"/>
      <c r="N154" s="330"/>
      <c r="O154" s="330"/>
      <c r="P154" s="330"/>
      <c r="Q154" s="330"/>
      <c r="R154" s="330"/>
      <c r="S154" s="330">
        <f t="shared" si="9"/>
        <v>0</v>
      </c>
      <c r="T154" s="331"/>
    </row>
    <row r="155" spans="1:20" s="321" customFormat="1" x14ac:dyDescent="0.25">
      <c r="A155" s="283" t="s">
        <v>906</v>
      </c>
      <c r="B155" s="282" t="s">
        <v>101</v>
      </c>
      <c r="C155" s="291" t="s">
        <v>887</v>
      </c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>
        <f t="shared" si="9"/>
        <v>0</v>
      </c>
      <c r="T155" s="331"/>
    </row>
    <row r="156" spans="1:20" s="321" customFormat="1" ht="31.2" x14ac:dyDescent="0.25">
      <c r="A156" s="283" t="s">
        <v>907</v>
      </c>
      <c r="B156" s="284" t="s">
        <v>957</v>
      </c>
      <c r="C156" s="291" t="s">
        <v>887</v>
      </c>
      <c r="D156" s="330"/>
      <c r="E156" s="330"/>
      <c r="F156" s="330"/>
      <c r="G156" s="330"/>
      <c r="H156" s="330"/>
      <c r="I156" s="330"/>
      <c r="J156" s="330"/>
      <c r="K156" s="330"/>
      <c r="L156" s="330"/>
      <c r="M156" s="330"/>
      <c r="N156" s="330"/>
      <c r="O156" s="330"/>
      <c r="P156" s="330"/>
      <c r="Q156" s="330"/>
      <c r="R156" s="330"/>
      <c r="S156" s="330">
        <f t="shared" si="9"/>
        <v>0</v>
      </c>
      <c r="T156" s="331"/>
    </row>
    <row r="157" spans="1:20" s="321" customFormat="1" x14ac:dyDescent="0.25">
      <c r="A157" s="283" t="s">
        <v>31</v>
      </c>
      <c r="B157" s="285" t="s">
        <v>781</v>
      </c>
      <c r="C157" s="291" t="s">
        <v>887</v>
      </c>
      <c r="D157" s="330"/>
      <c r="E157" s="330"/>
      <c r="F157" s="330"/>
      <c r="G157" s="330"/>
      <c r="H157" s="330"/>
      <c r="I157" s="330"/>
      <c r="J157" s="330"/>
      <c r="K157" s="330"/>
      <c r="L157" s="330"/>
      <c r="M157" s="330"/>
      <c r="N157" s="330"/>
      <c r="O157" s="330"/>
      <c r="P157" s="330"/>
      <c r="Q157" s="330"/>
      <c r="R157" s="330"/>
      <c r="S157" s="330">
        <f>G157+I157+K157+M157+Q157+O157</f>
        <v>0</v>
      </c>
      <c r="T157" s="331"/>
    </row>
    <row r="158" spans="1:20" s="321" customFormat="1" x14ac:dyDescent="0.25">
      <c r="A158" s="283" t="s">
        <v>32</v>
      </c>
      <c r="B158" s="285" t="s">
        <v>769</v>
      </c>
      <c r="C158" s="291" t="s">
        <v>887</v>
      </c>
      <c r="D158" s="330"/>
      <c r="E158" s="330"/>
      <c r="F158" s="330"/>
      <c r="G158" s="330"/>
      <c r="H158" s="330"/>
      <c r="I158" s="330"/>
      <c r="J158" s="330"/>
      <c r="K158" s="330"/>
      <c r="L158" s="330"/>
      <c r="M158" s="330"/>
      <c r="N158" s="330"/>
      <c r="O158" s="330"/>
      <c r="P158" s="330"/>
      <c r="Q158" s="330"/>
      <c r="R158" s="330"/>
      <c r="S158" s="330">
        <f t="shared" ref="S158:S168" si="10">G158+I158+K158+M158+Q158+O158</f>
        <v>0</v>
      </c>
      <c r="T158" s="331"/>
    </row>
    <row r="159" spans="1:20" s="321" customFormat="1" x14ac:dyDescent="0.25">
      <c r="A159" s="283" t="s">
        <v>908</v>
      </c>
      <c r="B159" s="282" t="s">
        <v>1083</v>
      </c>
      <c r="C159" s="291" t="s">
        <v>887</v>
      </c>
      <c r="D159" s="330"/>
      <c r="E159" s="330"/>
      <c r="F159" s="330"/>
      <c r="G159" s="330"/>
      <c r="H159" s="330"/>
      <c r="I159" s="330"/>
      <c r="J159" s="330"/>
      <c r="K159" s="330"/>
      <c r="L159" s="330"/>
      <c r="M159" s="330"/>
      <c r="N159" s="330"/>
      <c r="O159" s="330"/>
      <c r="P159" s="330"/>
      <c r="Q159" s="330"/>
      <c r="R159" s="330"/>
      <c r="S159" s="330">
        <f t="shared" si="10"/>
        <v>0</v>
      </c>
      <c r="T159" s="331"/>
    </row>
    <row r="160" spans="1:20" s="321" customFormat="1" x14ac:dyDescent="0.25">
      <c r="A160" s="283" t="s">
        <v>163</v>
      </c>
      <c r="B160" s="309" t="s">
        <v>142</v>
      </c>
      <c r="C160" s="291" t="s">
        <v>887</v>
      </c>
      <c r="D160" s="330">
        <v>0</v>
      </c>
      <c r="E160" s="330">
        <v>0</v>
      </c>
      <c r="F160" s="330">
        <v>0</v>
      </c>
      <c r="G160" s="335">
        <v>100.63181880172478</v>
      </c>
      <c r="H160" s="330">
        <v>0</v>
      </c>
      <c r="I160" s="330">
        <v>0</v>
      </c>
      <c r="J160" s="330">
        <v>0</v>
      </c>
      <c r="K160" s="330">
        <v>0</v>
      </c>
      <c r="L160" s="330">
        <v>0</v>
      </c>
      <c r="M160" s="330">
        <v>0</v>
      </c>
      <c r="N160" s="330">
        <v>0</v>
      </c>
      <c r="O160" s="330">
        <v>0</v>
      </c>
      <c r="P160" s="330">
        <v>0</v>
      </c>
      <c r="Q160" s="330">
        <v>0</v>
      </c>
      <c r="R160" s="330">
        <v>0</v>
      </c>
      <c r="S160" s="335">
        <f t="shared" si="10"/>
        <v>100.63181880172478</v>
      </c>
      <c r="T160" s="331"/>
    </row>
    <row r="161" spans="1:20" s="321" customFormat="1" x14ac:dyDescent="0.25">
      <c r="A161" s="283" t="s">
        <v>183</v>
      </c>
      <c r="B161" s="286" t="s">
        <v>962</v>
      </c>
      <c r="C161" s="291" t="s">
        <v>887</v>
      </c>
      <c r="D161" s="330"/>
      <c r="E161" s="330"/>
      <c r="F161" s="330"/>
      <c r="G161" s="335">
        <v>19.78300520199987</v>
      </c>
      <c r="H161" s="330"/>
      <c r="I161" s="330"/>
      <c r="J161" s="330"/>
      <c r="K161" s="330"/>
      <c r="L161" s="330"/>
      <c r="M161" s="330"/>
      <c r="N161" s="330"/>
      <c r="O161" s="330"/>
      <c r="P161" s="330"/>
      <c r="Q161" s="330"/>
      <c r="R161" s="330"/>
      <c r="S161" s="335">
        <f t="shared" si="10"/>
        <v>19.78300520199987</v>
      </c>
      <c r="T161" s="331"/>
    </row>
    <row r="162" spans="1:20" s="321" customFormat="1" x14ac:dyDescent="0.25">
      <c r="A162" s="283" t="s">
        <v>184</v>
      </c>
      <c r="B162" s="286" t="s">
        <v>144</v>
      </c>
      <c r="C162" s="291" t="s">
        <v>887</v>
      </c>
      <c r="D162" s="330"/>
      <c r="E162" s="330"/>
      <c r="F162" s="330"/>
      <c r="G162" s="335">
        <v>80.848813599724906</v>
      </c>
      <c r="H162" s="330"/>
      <c r="I162" s="330"/>
      <c r="J162" s="330"/>
      <c r="K162" s="330"/>
      <c r="L162" s="330"/>
      <c r="M162" s="330"/>
      <c r="N162" s="330"/>
      <c r="O162" s="330"/>
      <c r="P162" s="330"/>
      <c r="Q162" s="330"/>
      <c r="R162" s="330"/>
      <c r="S162" s="335">
        <f t="shared" si="10"/>
        <v>80.848813599724906</v>
      </c>
      <c r="T162" s="331"/>
    </row>
    <row r="163" spans="1:20" s="321" customFormat="1" x14ac:dyDescent="0.25">
      <c r="A163" s="283" t="s">
        <v>196</v>
      </c>
      <c r="B163" s="286" t="s">
        <v>145</v>
      </c>
      <c r="C163" s="291" t="s">
        <v>887</v>
      </c>
      <c r="D163" s="330"/>
      <c r="E163" s="330"/>
      <c r="F163" s="330"/>
      <c r="G163" s="335"/>
      <c r="H163" s="330"/>
      <c r="I163" s="330"/>
      <c r="J163" s="330"/>
      <c r="K163" s="330"/>
      <c r="L163" s="330"/>
      <c r="M163" s="330"/>
      <c r="N163" s="330"/>
      <c r="O163" s="330"/>
      <c r="P163" s="330"/>
      <c r="Q163" s="330"/>
      <c r="R163" s="330"/>
      <c r="S163" s="330">
        <f t="shared" si="10"/>
        <v>0</v>
      </c>
      <c r="T163" s="331"/>
    </row>
    <row r="164" spans="1:20" s="321" customFormat="1" ht="18" customHeight="1" thickBot="1" x14ac:dyDescent="0.3">
      <c r="A164" s="288" t="s">
        <v>197</v>
      </c>
      <c r="B164" s="286" t="s">
        <v>963</v>
      </c>
      <c r="C164" s="293" t="s">
        <v>887</v>
      </c>
      <c r="D164" s="330"/>
      <c r="E164" s="330"/>
      <c r="F164" s="330"/>
      <c r="G164" s="335"/>
      <c r="H164" s="330"/>
      <c r="I164" s="330"/>
      <c r="J164" s="330"/>
      <c r="K164" s="330"/>
      <c r="L164" s="330"/>
      <c r="M164" s="330"/>
      <c r="N164" s="330"/>
      <c r="O164" s="330"/>
      <c r="P164" s="348"/>
      <c r="Q164" s="330"/>
      <c r="R164" s="348"/>
      <c r="S164" s="330">
        <f t="shared" si="10"/>
        <v>0</v>
      </c>
      <c r="T164" s="349"/>
    </row>
    <row r="165" spans="1:20" s="321" customFormat="1" ht="18" customHeight="1" x14ac:dyDescent="0.25">
      <c r="A165" s="305" t="s">
        <v>666</v>
      </c>
      <c r="B165" s="306" t="s">
        <v>1004</v>
      </c>
      <c r="C165" s="301" t="s">
        <v>421</v>
      </c>
      <c r="D165" s="346"/>
      <c r="E165" s="346"/>
      <c r="F165" s="346"/>
      <c r="G165" s="346"/>
      <c r="H165" s="346"/>
      <c r="I165" s="346"/>
      <c r="J165" s="346"/>
      <c r="K165" s="346"/>
      <c r="L165" s="346"/>
      <c r="M165" s="346"/>
      <c r="N165" s="346"/>
      <c r="O165" s="346"/>
      <c r="P165" s="346"/>
      <c r="Q165" s="346"/>
      <c r="R165" s="346"/>
      <c r="S165" s="346">
        <f t="shared" si="10"/>
        <v>0</v>
      </c>
      <c r="T165" s="347"/>
    </row>
    <row r="166" spans="1:20" s="321" customFormat="1" ht="37.5" customHeight="1" x14ac:dyDescent="0.25">
      <c r="A166" s="283" t="s">
        <v>667</v>
      </c>
      <c r="B166" s="286" t="s">
        <v>1143</v>
      </c>
      <c r="C166" s="291" t="s">
        <v>887</v>
      </c>
      <c r="D166" s="343">
        <v>19.75240372</v>
      </c>
      <c r="E166" s="343">
        <v>-10.904733950000001</v>
      </c>
      <c r="F166" s="343">
        <v>-129.24509802199989</v>
      </c>
      <c r="G166" s="343">
        <v>155.82942224049992</v>
      </c>
      <c r="H166" s="343">
        <v>0</v>
      </c>
      <c r="I166" s="343">
        <v>50.921000000000092</v>
      </c>
      <c r="J166" s="343">
        <v>0</v>
      </c>
      <c r="K166" s="343">
        <v>45.710999999999956</v>
      </c>
      <c r="L166" s="343">
        <v>0</v>
      </c>
      <c r="M166" s="343">
        <v>45.092000000000013</v>
      </c>
      <c r="N166" s="343">
        <v>0</v>
      </c>
      <c r="O166" s="343">
        <v>39.592000000000027</v>
      </c>
      <c r="P166" s="343">
        <v>0</v>
      </c>
      <c r="Q166" s="343">
        <v>43.01100000000001</v>
      </c>
      <c r="R166" s="343">
        <v>0</v>
      </c>
      <c r="S166" s="343">
        <f t="shared" si="10"/>
        <v>380.15642224050009</v>
      </c>
      <c r="T166" s="331"/>
    </row>
    <row r="167" spans="1:20" s="321" customFormat="1" ht="18" customHeight="1" x14ac:dyDescent="0.25">
      <c r="A167" s="283" t="s">
        <v>668</v>
      </c>
      <c r="B167" s="286" t="s">
        <v>65</v>
      </c>
      <c r="C167" s="291" t="s">
        <v>887</v>
      </c>
      <c r="D167" s="330"/>
      <c r="E167" s="330"/>
      <c r="F167" s="335">
        <v>0</v>
      </c>
      <c r="G167" s="335">
        <v>69.298435155000007</v>
      </c>
      <c r="H167" s="335"/>
      <c r="I167" s="335">
        <v>0</v>
      </c>
      <c r="J167" s="335"/>
      <c r="K167" s="335">
        <v>0</v>
      </c>
      <c r="L167" s="335"/>
      <c r="M167" s="335">
        <v>0</v>
      </c>
      <c r="N167" s="335"/>
      <c r="O167" s="335">
        <v>0</v>
      </c>
      <c r="P167" s="335"/>
      <c r="Q167" s="335">
        <v>0</v>
      </c>
      <c r="R167" s="335"/>
      <c r="S167" s="335">
        <f>F169</f>
        <v>69.298435155000007</v>
      </c>
      <c r="T167" s="331"/>
    </row>
    <row r="168" spans="1:20" s="321" customFormat="1" ht="18" customHeight="1" x14ac:dyDescent="0.25">
      <c r="A168" s="283" t="s">
        <v>1066</v>
      </c>
      <c r="B168" s="141" t="s">
        <v>1087</v>
      </c>
      <c r="C168" s="291" t="s">
        <v>887</v>
      </c>
      <c r="D168" s="330"/>
      <c r="E168" s="330"/>
      <c r="F168" s="330"/>
      <c r="G168" s="330"/>
      <c r="H168" s="330"/>
      <c r="I168" s="330"/>
      <c r="J168" s="330"/>
      <c r="K168" s="330"/>
      <c r="L168" s="330"/>
      <c r="M168" s="330"/>
      <c r="N168" s="330"/>
      <c r="O168" s="330"/>
      <c r="P168" s="330"/>
      <c r="Q168" s="330"/>
      <c r="R168" s="330"/>
      <c r="S168" s="330">
        <f t="shared" si="10"/>
        <v>0</v>
      </c>
      <c r="T168" s="331"/>
    </row>
    <row r="169" spans="1:20" s="321" customFormat="1" ht="18" customHeight="1" x14ac:dyDescent="0.25">
      <c r="A169" s="283" t="s">
        <v>774</v>
      </c>
      <c r="B169" s="286" t="s">
        <v>112</v>
      </c>
      <c r="C169" s="291" t="s">
        <v>887</v>
      </c>
      <c r="D169" s="330"/>
      <c r="E169" s="330"/>
      <c r="F169" s="335">
        <v>69.298435155000007</v>
      </c>
      <c r="G169" s="335">
        <v>0</v>
      </c>
      <c r="H169" s="335"/>
      <c r="I169" s="335">
        <v>0</v>
      </c>
      <c r="J169" s="335"/>
      <c r="K169" s="335">
        <v>0</v>
      </c>
      <c r="L169" s="335"/>
      <c r="M169" s="335">
        <v>0</v>
      </c>
      <c r="N169" s="335"/>
      <c r="O169" s="335">
        <v>0</v>
      </c>
      <c r="P169" s="335"/>
      <c r="Q169" s="335">
        <v>0</v>
      </c>
      <c r="R169" s="335"/>
      <c r="S169" s="335">
        <f>S167+S230-S242</f>
        <v>0</v>
      </c>
      <c r="T169" s="331"/>
    </row>
    <row r="170" spans="1:20" s="321" customFormat="1" ht="18" customHeight="1" x14ac:dyDescent="0.25">
      <c r="A170" s="289" t="s">
        <v>1067</v>
      </c>
      <c r="B170" s="141" t="s">
        <v>1088</v>
      </c>
      <c r="C170" s="291" t="s">
        <v>887</v>
      </c>
      <c r="D170" s="344"/>
      <c r="E170" s="344"/>
      <c r="F170" s="344"/>
      <c r="G170" s="344"/>
      <c r="H170" s="344"/>
      <c r="I170" s="344"/>
      <c r="J170" s="344"/>
      <c r="K170" s="344"/>
      <c r="L170" s="344"/>
      <c r="M170" s="344"/>
      <c r="N170" s="344"/>
      <c r="O170" s="344"/>
      <c r="P170" s="344"/>
      <c r="Q170" s="344"/>
      <c r="R170" s="344"/>
      <c r="S170" s="344">
        <f t="shared" ref="S170:S233" si="11">G170+I170+K170+M170+Q170+O170</f>
        <v>0</v>
      </c>
      <c r="T170" s="345"/>
    </row>
    <row r="171" spans="1:20" s="321" customFormat="1" ht="31.8" thickBot="1" x14ac:dyDescent="0.3">
      <c r="A171" s="288" t="s">
        <v>775</v>
      </c>
      <c r="B171" s="290" t="s">
        <v>1144</v>
      </c>
      <c r="C171" s="293" t="s">
        <v>421</v>
      </c>
      <c r="D171" s="348"/>
      <c r="E171" s="348"/>
      <c r="F171" s="348"/>
      <c r="G171" s="348"/>
      <c r="H171" s="348"/>
      <c r="I171" s="348"/>
      <c r="J171" s="348"/>
      <c r="K171" s="348"/>
      <c r="L171" s="348"/>
      <c r="M171" s="348"/>
      <c r="N171" s="348"/>
      <c r="O171" s="348"/>
      <c r="P171" s="348"/>
      <c r="Q171" s="348"/>
      <c r="R171" s="348"/>
      <c r="S171" s="348">
        <f t="shared" si="11"/>
        <v>0</v>
      </c>
      <c r="T171" s="349"/>
    </row>
    <row r="172" spans="1:20" s="321" customFormat="1" ht="18.600000000000001" thickBot="1" x14ac:dyDescent="0.35">
      <c r="A172" s="413" t="s">
        <v>1168</v>
      </c>
      <c r="B172" s="414"/>
      <c r="C172" s="414"/>
      <c r="D172" s="414"/>
      <c r="E172" s="414"/>
      <c r="F172" s="414"/>
      <c r="G172" s="414"/>
      <c r="H172" s="414"/>
      <c r="I172" s="414"/>
      <c r="J172" s="414"/>
      <c r="K172" s="414"/>
      <c r="L172" s="414"/>
      <c r="M172" s="414"/>
      <c r="N172" s="414"/>
      <c r="O172" s="414"/>
      <c r="P172" s="414"/>
      <c r="Q172" s="414"/>
      <c r="R172" s="414"/>
      <c r="S172" s="414"/>
      <c r="T172" s="415"/>
    </row>
    <row r="173" spans="1:20" s="321" customFormat="1" ht="31.5" customHeight="1" x14ac:dyDescent="0.25">
      <c r="A173" s="307" t="s">
        <v>669</v>
      </c>
      <c r="B173" s="311" t="s">
        <v>66</v>
      </c>
      <c r="C173" s="308" t="s">
        <v>887</v>
      </c>
      <c r="D173" s="356">
        <v>243.5377805</v>
      </c>
      <c r="E173" s="356">
        <v>336.46290997000006</v>
      </c>
      <c r="F173" s="356">
        <v>247.53518729166663</v>
      </c>
      <c r="G173" s="356">
        <v>893.79685904255064</v>
      </c>
      <c r="H173" s="332">
        <v>0</v>
      </c>
      <c r="I173" s="356">
        <v>788.68126014792801</v>
      </c>
      <c r="J173" s="332">
        <v>0</v>
      </c>
      <c r="K173" s="356">
        <v>814.55850166159814</v>
      </c>
      <c r="L173" s="332">
        <v>0</v>
      </c>
      <c r="M173" s="356">
        <v>847.37078895725756</v>
      </c>
      <c r="N173" s="332">
        <v>0</v>
      </c>
      <c r="O173" s="356">
        <v>876.83566824679474</v>
      </c>
      <c r="P173" s="332">
        <v>0</v>
      </c>
      <c r="Q173" s="356">
        <v>918.28147752252187</v>
      </c>
      <c r="R173" s="332">
        <v>0</v>
      </c>
      <c r="S173" s="329">
        <f>G173+I173+K173+M173+Q173+O173</f>
        <v>5139.5245555786505</v>
      </c>
      <c r="T173" s="333"/>
    </row>
    <row r="174" spans="1:20" s="321" customFormat="1" x14ac:dyDescent="0.25">
      <c r="A174" s="283" t="s">
        <v>670</v>
      </c>
      <c r="B174" s="282" t="s">
        <v>55</v>
      </c>
      <c r="C174" s="291" t="s">
        <v>887</v>
      </c>
      <c r="D174" s="330"/>
      <c r="E174" s="330"/>
      <c r="F174" s="330"/>
      <c r="G174" s="33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29">
        <f t="shared" si="11"/>
        <v>0</v>
      </c>
      <c r="T174" s="331"/>
    </row>
    <row r="175" spans="1:20" s="321" customFormat="1" ht="31.2" x14ac:dyDescent="0.25">
      <c r="A175" s="283" t="s">
        <v>1026</v>
      </c>
      <c r="B175" s="141" t="s">
        <v>1037</v>
      </c>
      <c r="C175" s="291" t="s">
        <v>887</v>
      </c>
      <c r="D175" s="330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  <c r="O175" s="330"/>
      <c r="P175" s="330"/>
      <c r="Q175" s="330"/>
      <c r="R175" s="330"/>
      <c r="S175" s="329">
        <f t="shared" si="11"/>
        <v>0</v>
      </c>
      <c r="T175" s="331"/>
    </row>
    <row r="176" spans="1:20" s="321" customFormat="1" ht="31.2" x14ac:dyDescent="0.25">
      <c r="A176" s="283" t="s">
        <v>1027</v>
      </c>
      <c r="B176" s="141" t="s">
        <v>1038</v>
      </c>
      <c r="C176" s="291" t="s">
        <v>887</v>
      </c>
      <c r="D176" s="330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  <c r="O176" s="330"/>
      <c r="P176" s="330"/>
      <c r="Q176" s="330"/>
      <c r="R176" s="330"/>
      <c r="S176" s="329">
        <f t="shared" si="11"/>
        <v>0</v>
      </c>
      <c r="T176" s="331"/>
    </row>
    <row r="177" spans="1:20" s="321" customFormat="1" ht="31.2" x14ac:dyDescent="0.25">
      <c r="A177" s="283" t="s">
        <v>33</v>
      </c>
      <c r="B177" s="141" t="s">
        <v>1023</v>
      </c>
      <c r="C177" s="291" t="s">
        <v>887</v>
      </c>
      <c r="D177" s="330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  <c r="O177" s="330"/>
      <c r="P177" s="330"/>
      <c r="Q177" s="330"/>
      <c r="R177" s="330"/>
      <c r="S177" s="329">
        <f t="shared" si="11"/>
        <v>0</v>
      </c>
      <c r="T177" s="331"/>
    </row>
    <row r="178" spans="1:20" s="321" customFormat="1" x14ac:dyDescent="0.25">
      <c r="A178" s="283" t="s">
        <v>671</v>
      </c>
      <c r="B178" s="282" t="s">
        <v>93</v>
      </c>
      <c r="C178" s="291" t="s">
        <v>887</v>
      </c>
      <c r="D178" s="330"/>
      <c r="E178" s="330"/>
      <c r="F178" s="330"/>
      <c r="G178" s="330"/>
      <c r="H178" s="330"/>
      <c r="I178" s="330"/>
      <c r="J178" s="330"/>
      <c r="K178" s="330"/>
      <c r="L178" s="330"/>
      <c r="M178" s="330"/>
      <c r="N178" s="330"/>
      <c r="O178" s="330"/>
      <c r="P178" s="330"/>
      <c r="Q178" s="330"/>
      <c r="R178" s="330"/>
      <c r="S178" s="329">
        <f t="shared" si="11"/>
        <v>0</v>
      </c>
      <c r="T178" s="331"/>
    </row>
    <row r="179" spans="1:20" s="321" customFormat="1" x14ac:dyDescent="0.25">
      <c r="A179" s="283" t="s">
        <v>786</v>
      </c>
      <c r="B179" s="282" t="s">
        <v>1080</v>
      </c>
      <c r="C179" s="291" t="s">
        <v>887</v>
      </c>
      <c r="D179" s="329">
        <v>243.06232234000001</v>
      </c>
      <c r="E179" s="329">
        <v>334.28298857000004</v>
      </c>
      <c r="F179" s="329">
        <v>245.13727375166664</v>
      </c>
      <c r="G179" s="329">
        <v>889.00103196255066</v>
      </c>
      <c r="H179" s="330"/>
      <c r="I179" s="329">
        <v>783.40585035992797</v>
      </c>
      <c r="J179" s="330"/>
      <c r="K179" s="329">
        <v>808.75555089479815</v>
      </c>
      <c r="L179" s="330"/>
      <c r="M179" s="329">
        <v>840.98754311377752</v>
      </c>
      <c r="N179" s="330"/>
      <c r="O179" s="329">
        <v>869.81409781896673</v>
      </c>
      <c r="P179" s="330"/>
      <c r="Q179" s="329">
        <v>910.55775005191106</v>
      </c>
      <c r="R179" s="330"/>
      <c r="S179" s="329">
        <f t="shared" si="11"/>
        <v>5102.5218242019318</v>
      </c>
      <c r="T179" s="331"/>
    </row>
    <row r="180" spans="1:20" s="321" customFormat="1" x14ac:dyDescent="0.25">
      <c r="A180" s="283" t="s">
        <v>909</v>
      </c>
      <c r="B180" s="282" t="s">
        <v>94</v>
      </c>
      <c r="C180" s="291" t="s">
        <v>887</v>
      </c>
      <c r="D180" s="330"/>
      <c r="E180" s="330"/>
      <c r="F180" s="330"/>
      <c r="G180" s="330"/>
      <c r="H180" s="330"/>
      <c r="I180" s="330"/>
      <c r="J180" s="330"/>
      <c r="K180" s="330"/>
      <c r="L180" s="330"/>
      <c r="M180" s="330"/>
      <c r="N180" s="330"/>
      <c r="O180" s="330"/>
      <c r="P180" s="330"/>
      <c r="Q180" s="330"/>
      <c r="R180" s="330"/>
      <c r="S180" s="329">
        <f t="shared" si="11"/>
        <v>0</v>
      </c>
      <c r="T180" s="331"/>
    </row>
    <row r="181" spans="1:20" s="321" customFormat="1" x14ac:dyDescent="0.25">
      <c r="A181" s="283" t="s">
        <v>910</v>
      </c>
      <c r="B181" s="282" t="s">
        <v>1081</v>
      </c>
      <c r="C181" s="291" t="s">
        <v>887</v>
      </c>
      <c r="D181" s="329">
        <v>0.47545815999999996</v>
      </c>
      <c r="E181" s="329">
        <v>2.1799214</v>
      </c>
      <c r="F181" s="329">
        <v>2.3979135400000002</v>
      </c>
      <c r="G181" s="329">
        <v>4.7958270800000005</v>
      </c>
      <c r="H181" s="330"/>
      <c r="I181" s="329">
        <v>5.275409788000001</v>
      </c>
      <c r="J181" s="330"/>
      <c r="K181" s="329">
        <v>5.8029507668000013</v>
      </c>
      <c r="L181" s="330"/>
      <c r="M181" s="329">
        <v>6.383245843480001</v>
      </c>
      <c r="N181" s="330"/>
      <c r="O181" s="329">
        <v>7.021570427828002</v>
      </c>
      <c r="P181" s="330"/>
      <c r="Q181" s="329">
        <v>7.7237274706108021</v>
      </c>
      <c r="R181" s="330"/>
      <c r="S181" s="329">
        <f t="shared" si="11"/>
        <v>37.002731376718806</v>
      </c>
      <c r="T181" s="331"/>
    </row>
    <row r="182" spans="1:20" s="321" customFormat="1" x14ac:dyDescent="0.25">
      <c r="A182" s="283" t="s">
        <v>911</v>
      </c>
      <c r="B182" s="282" t="s">
        <v>1082</v>
      </c>
      <c r="C182" s="291" t="s">
        <v>887</v>
      </c>
      <c r="D182" s="330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  <c r="O182" s="330"/>
      <c r="P182" s="330"/>
      <c r="Q182" s="330"/>
      <c r="R182" s="330"/>
      <c r="S182" s="329">
        <f t="shared" si="11"/>
        <v>0</v>
      </c>
      <c r="T182" s="331"/>
    </row>
    <row r="183" spans="1:20" s="321" customFormat="1" x14ac:dyDescent="0.25">
      <c r="A183" s="283" t="s">
        <v>912</v>
      </c>
      <c r="B183" s="282" t="s">
        <v>101</v>
      </c>
      <c r="C183" s="291" t="s">
        <v>887</v>
      </c>
      <c r="D183" s="330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29">
        <f t="shared" si="11"/>
        <v>0</v>
      </c>
      <c r="T183" s="331"/>
    </row>
    <row r="184" spans="1:20" s="321" customFormat="1" ht="31.2" x14ac:dyDescent="0.25">
      <c r="A184" s="283" t="s">
        <v>913</v>
      </c>
      <c r="B184" s="284" t="s">
        <v>957</v>
      </c>
      <c r="C184" s="291" t="s">
        <v>887</v>
      </c>
      <c r="D184" s="330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  <c r="O184" s="330"/>
      <c r="P184" s="330"/>
      <c r="Q184" s="330"/>
      <c r="R184" s="330"/>
      <c r="S184" s="329">
        <f t="shared" si="11"/>
        <v>0</v>
      </c>
      <c r="T184" s="331"/>
    </row>
    <row r="185" spans="1:20" s="321" customFormat="1" x14ac:dyDescent="0.25">
      <c r="A185" s="283" t="s">
        <v>34</v>
      </c>
      <c r="B185" s="285" t="s">
        <v>781</v>
      </c>
      <c r="C185" s="291" t="s">
        <v>887</v>
      </c>
      <c r="D185" s="330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  <c r="O185" s="330"/>
      <c r="P185" s="330"/>
      <c r="Q185" s="330"/>
      <c r="R185" s="330"/>
      <c r="S185" s="329">
        <f t="shared" si="11"/>
        <v>0</v>
      </c>
      <c r="T185" s="331"/>
    </row>
    <row r="186" spans="1:20" s="321" customFormat="1" x14ac:dyDescent="0.25">
      <c r="A186" s="283" t="s">
        <v>35</v>
      </c>
      <c r="B186" s="285" t="s">
        <v>769</v>
      </c>
      <c r="C186" s="291" t="s">
        <v>887</v>
      </c>
      <c r="D186" s="330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  <c r="O186" s="330"/>
      <c r="P186" s="330"/>
      <c r="Q186" s="330"/>
      <c r="R186" s="330"/>
      <c r="S186" s="329">
        <f t="shared" si="11"/>
        <v>0</v>
      </c>
      <c r="T186" s="331"/>
    </row>
    <row r="187" spans="1:20" s="321" customFormat="1" ht="31.2" x14ac:dyDescent="0.25">
      <c r="A187" s="283" t="s">
        <v>914</v>
      </c>
      <c r="B187" s="286" t="s">
        <v>67</v>
      </c>
      <c r="C187" s="291" t="s">
        <v>887</v>
      </c>
      <c r="D187" s="330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  <c r="O187" s="330"/>
      <c r="P187" s="330"/>
      <c r="Q187" s="330"/>
      <c r="R187" s="330"/>
      <c r="S187" s="329">
        <f t="shared" si="11"/>
        <v>0</v>
      </c>
      <c r="T187" s="331"/>
    </row>
    <row r="188" spans="1:20" s="321" customFormat="1" x14ac:dyDescent="0.25">
      <c r="A188" s="283" t="s">
        <v>1028</v>
      </c>
      <c r="B188" s="141" t="s">
        <v>1064</v>
      </c>
      <c r="C188" s="291" t="s">
        <v>887</v>
      </c>
      <c r="D188" s="330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  <c r="O188" s="330"/>
      <c r="P188" s="330"/>
      <c r="Q188" s="330"/>
      <c r="R188" s="330"/>
      <c r="S188" s="329">
        <f t="shared" si="11"/>
        <v>0</v>
      </c>
      <c r="T188" s="331"/>
    </row>
    <row r="189" spans="1:20" s="321" customFormat="1" x14ac:dyDescent="0.25">
      <c r="A189" s="283" t="s">
        <v>1029</v>
      </c>
      <c r="B189" s="141" t="s">
        <v>1065</v>
      </c>
      <c r="C189" s="291" t="s">
        <v>887</v>
      </c>
      <c r="D189" s="330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  <c r="O189" s="330"/>
      <c r="P189" s="330"/>
      <c r="Q189" s="330"/>
      <c r="R189" s="330"/>
      <c r="S189" s="329">
        <f t="shared" si="11"/>
        <v>0</v>
      </c>
      <c r="T189" s="331"/>
    </row>
    <row r="190" spans="1:20" s="321" customFormat="1" x14ac:dyDescent="0.25">
      <c r="A190" s="283" t="s">
        <v>915</v>
      </c>
      <c r="B190" s="282" t="s">
        <v>1083</v>
      </c>
      <c r="C190" s="291" t="s">
        <v>887</v>
      </c>
      <c r="D190" s="330"/>
      <c r="E190" s="330"/>
      <c r="F190" s="330"/>
      <c r="G190" s="330"/>
      <c r="H190" s="330"/>
      <c r="I190" s="330"/>
      <c r="J190" s="330"/>
      <c r="K190" s="330"/>
      <c r="L190" s="330"/>
      <c r="M190" s="330"/>
      <c r="N190" s="330"/>
      <c r="O190" s="330"/>
      <c r="P190" s="330"/>
      <c r="Q190" s="330"/>
      <c r="R190" s="330"/>
      <c r="S190" s="329">
        <f t="shared" si="11"/>
        <v>0</v>
      </c>
      <c r="T190" s="331"/>
    </row>
    <row r="191" spans="1:20" s="321" customFormat="1" x14ac:dyDescent="0.25">
      <c r="A191" s="283" t="s">
        <v>672</v>
      </c>
      <c r="B191" s="309" t="s">
        <v>68</v>
      </c>
      <c r="C191" s="291" t="s">
        <v>887</v>
      </c>
      <c r="D191" s="335">
        <v>236.33378049999999</v>
      </c>
      <c r="E191" s="329">
        <v>333.02790997000005</v>
      </c>
      <c r="F191" s="329">
        <v>329.33870369767283</v>
      </c>
      <c r="G191" s="329">
        <v>713.73038209544586</v>
      </c>
      <c r="H191" s="330">
        <v>0</v>
      </c>
      <c r="I191" s="329">
        <v>705.63386602620915</v>
      </c>
      <c r="J191" s="330">
        <v>0</v>
      </c>
      <c r="K191" s="329">
        <v>726.65546398403887</v>
      </c>
      <c r="L191" s="330">
        <v>0</v>
      </c>
      <c r="M191" s="329">
        <v>743.32623104017546</v>
      </c>
      <c r="N191" s="330">
        <v>0</v>
      </c>
      <c r="O191" s="329">
        <v>760.67229586221526</v>
      </c>
      <c r="P191" s="330">
        <v>0</v>
      </c>
      <c r="Q191" s="329">
        <v>778.72083878098488</v>
      </c>
      <c r="R191" s="330">
        <v>0</v>
      </c>
      <c r="S191" s="329">
        <f t="shared" si="11"/>
        <v>4428.7390777890696</v>
      </c>
      <c r="T191" s="331"/>
    </row>
    <row r="192" spans="1:20" s="321" customFormat="1" x14ac:dyDescent="0.25">
      <c r="A192" s="283" t="s">
        <v>673</v>
      </c>
      <c r="B192" s="286" t="s">
        <v>1005</v>
      </c>
      <c r="C192" s="291" t="s">
        <v>887</v>
      </c>
      <c r="D192" s="335"/>
      <c r="E192" s="329"/>
      <c r="F192" s="329"/>
      <c r="G192" s="330"/>
      <c r="H192" s="330"/>
      <c r="I192" s="330"/>
      <c r="J192" s="330"/>
      <c r="K192" s="330"/>
      <c r="L192" s="330"/>
      <c r="M192" s="330"/>
      <c r="N192" s="330"/>
      <c r="O192" s="330"/>
      <c r="P192" s="330"/>
      <c r="Q192" s="330"/>
      <c r="R192" s="330"/>
      <c r="S192" s="329">
        <f t="shared" si="11"/>
        <v>0</v>
      </c>
      <c r="T192" s="331"/>
    </row>
    <row r="193" spans="1:20" s="321" customFormat="1" x14ac:dyDescent="0.25">
      <c r="A193" s="283" t="s">
        <v>674</v>
      </c>
      <c r="B193" s="286" t="s">
        <v>69</v>
      </c>
      <c r="C193" s="291" t="s">
        <v>887</v>
      </c>
      <c r="D193" s="335">
        <v>22.860980195999996</v>
      </c>
      <c r="E193" s="329">
        <v>48.984766332</v>
      </c>
      <c r="F193" s="329">
        <v>46.189429000000011</v>
      </c>
      <c r="G193" s="329">
        <v>45.010868450851767</v>
      </c>
      <c r="H193" s="330">
        <v>0</v>
      </c>
      <c r="I193" s="329">
        <v>46.822528961273001</v>
      </c>
      <c r="J193" s="330">
        <v>0</v>
      </c>
      <c r="K193" s="329">
        <v>48.70710772272961</v>
      </c>
      <c r="L193" s="330">
        <v>0</v>
      </c>
      <c r="M193" s="329">
        <v>50.667539651174941</v>
      </c>
      <c r="N193" s="330">
        <v>0</v>
      </c>
      <c r="O193" s="329">
        <v>52.706877791172523</v>
      </c>
      <c r="P193" s="330">
        <v>0</v>
      </c>
      <c r="Q193" s="329">
        <v>54.828298070501944</v>
      </c>
      <c r="R193" s="330">
        <v>0</v>
      </c>
      <c r="S193" s="329">
        <f t="shared" si="11"/>
        <v>298.74322064770377</v>
      </c>
      <c r="T193" s="331"/>
    </row>
    <row r="194" spans="1:20" s="321" customFormat="1" x14ac:dyDescent="0.25">
      <c r="A194" s="283" t="s">
        <v>675</v>
      </c>
      <c r="B194" s="141" t="s">
        <v>776</v>
      </c>
      <c r="C194" s="291" t="s">
        <v>887</v>
      </c>
      <c r="D194" s="330"/>
      <c r="E194" s="329"/>
      <c r="F194" s="329"/>
      <c r="G194" s="330"/>
      <c r="H194" s="330"/>
      <c r="I194" s="330"/>
      <c r="J194" s="330"/>
      <c r="K194" s="330"/>
      <c r="L194" s="330"/>
      <c r="M194" s="330"/>
      <c r="N194" s="330"/>
      <c r="O194" s="330"/>
      <c r="P194" s="330"/>
      <c r="Q194" s="330"/>
      <c r="R194" s="330"/>
      <c r="S194" s="329">
        <f t="shared" si="11"/>
        <v>0</v>
      </c>
      <c r="T194" s="331"/>
    </row>
    <row r="195" spans="1:20" s="321" customFormat="1" x14ac:dyDescent="0.25">
      <c r="A195" s="283" t="s">
        <v>676</v>
      </c>
      <c r="B195" s="141" t="s">
        <v>1006</v>
      </c>
      <c r="C195" s="291" t="s">
        <v>887</v>
      </c>
      <c r="D195" s="330"/>
      <c r="E195" s="329"/>
      <c r="F195" s="329"/>
      <c r="G195" s="330"/>
      <c r="H195" s="330"/>
      <c r="I195" s="330"/>
      <c r="J195" s="330"/>
      <c r="K195" s="330"/>
      <c r="L195" s="330"/>
      <c r="M195" s="330"/>
      <c r="N195" s="330"/>
      <c r="O195" s="330"/>
      <c r="P195" s="330"/>
      <c r="Q195" s="330"/>
      <c r="R195" s="330"/>
      <c r="S195" s="329">
        <f t="shared" si="11"/>
        <v>0</v>
      </c>
      <c r="T195" s="331"/>
    </row>
    <row r="196" spans="1:20" s="321" customFormat="1" x14ac:dyDescent="0.25">
      <c r="A196" s="283" t="s">
        <v>936</v>
      </c>
      <c r="B196" s="141" t="s">
        <v>937</v>
      </c>
      <c r="C196" s="291" t="s">
        <v>887</v>
      </c>
      <c r="D196" s="329">
        <v>22.860980195999996</v>
      </c>
      <c r="E196" s="329">
        <v>48.984766332</v>
      </c>
      <c r="F196" s="329">
        <v>46.189429000000011</v>
      </c>
      <c r="G196" s="329">
        <v>45.010868450851767</v>
      </c>
      <c r="H196" s="330"/>
      <c r="I196" s="329">
        <v>46.822528961273001</v>
      </c>
      <c r="J196" s="330"/>
      <c r="K196" s="329">
        <v>48.70710772272961</v>
      </c>
      <c r="L196" s="330"/>
      <c r="M196" s="329">
        <v>50.667539651174941</v>
      </c>
      <c r="N196" s="330"/>
      <c r="O196" s="329">
        <v>52.706877791172523</v>
      </c>
      <c r="P196" s="330"/>
      <c r="Q196" s="329">
        <v>54.828298070501944</v>
      </c>
      <c r="R196" s="330"/>
      <c r="S196" s="329">
        <f t="shared" si="11"/>
        <v>298.74322064770377</v>
      </c>
      <c r="T196" s="331"/>
    </row>
    <row r="197" spans="1:20" s="321" customFormat="1" ht="31.2" x14ac:dyDescent="0.25">
      <c r="A197" s="283" t="s">
        <v>677</v>
      </c>
      <c r="B197" s="286" t="s">
        <v>1041</v>
      </c>
      <c r="C197" s="291" t="s">
        <v>887</v>
      </c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  <c r="O197" s="330"/>
      <c r="P197" s="330"/>
      <c r="Q197" s="330"/>
      <c r="R197" s="330"/>
      <c r="S197" s="329">
        <f t="shared" si="11"/>
        <v>0</v>
      </c>
      <c r="T197" s="331"/>
    </row>
    <row r="198" spans="1:20" s="321" customFormat="1" ht="31.2" x14ac:dyDescent="0.25">
      <c r="A198" s="283" t="s">
        <v>787</v>
      </c>
      <c r="B198" s="286" t="s">
        <v>113</v>
      </c>
      <c r="C198" s="291" t="s">
        <v>887</v>
      </c>
      <c r="D198" s="330"/>
      <c r="E198" s="330"/>
      <c r="F198" s="330"/>
      <c r="G198" s="330"/>
      <c r="H198" s="330"/>
      <c r="I198" s="330"/>
      <c r="J198" s="330"/>
      <c r="K198" s="330"/>
      <c r="L198" s="330"/>
      <c r="M198" s="330"/>
      <c r="N198" s="330"/>
      <c r="O198" s="330"/>
      <c r="P198" s="330"/>
      <c r="Q198" s="330"/>
      <c r="R198" s="330"/>
      <c r="S198" s="329">
        <f t="shared" si="11"/>
        <v>0</v>
      </c>
      <c r="T198" s="331"/>
    </row>
    <row r="199" spans="1:20" s="321" customFormat="1" x14ac:dyDescent="0.25">
      <c r="A199" s="283" t="s">
        <v>788</v>
      </c>
      <c r="B199" s="286" t="s">
        <v>97</v>
      </c>
      <c r="C199" s="291" t="s">
        <v>887</v>
      </c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0"/>
      <c r="O199" s="330"/>
      <c r="P199" s="330"/>
      <c r="Q199" s="330"/>
      <c r="R199" s="330"/>
      <c r="S199" s="329">
        <f t="shared" si="11"/>
        <v>0</v>
      </c>
      <c r="T199" s="331"/>
    </row>
    <row r="200" spans="1:20" s="321" customFormat="1" x14ac:dyDescent="0.25">
      <c r="A200" s="283" t="s">
        <v>789</v>
      </c>
      <c r="B200" s="286" t="s">
        <v>777</v>
      </c>
      <c r="C200" s="291" t="s">
        <v>887</v>
      </c>
      <c r="D200" s="335">
        <v>82.496060139999997</v>
      </c>
      <c r="E200" s="335">
        <v>124.88931037999998</v>
      </c>
      <c r="F200" s="343">
        <v>93.666982784999973</v>
      </c>
      <c r="G200" s="343">
        <v>223.54618604175278</v>
      </c>
      <c r="H200" s="330"/>
      <c r="I200" s="343">
        <v>232.54378620912874</v>
      </c>
      <c r="J200" s="330"/>
      <c r="K200" s="343">
        <v>241.90353439703432</v>
      </c>
      <c r="L200" s="330"/>
      <c r="M200" s="343">
        <v>251.64000684650421</v>
      </c>
      <c r="N200" s="330"/>
      <c r="O200" s="343">
        <v>261.76836648354902</v>
      </c>
      <c r="P200" s="330"/>
      <c r="Q200" s="343">
        <v>272.30438653287433</v>
      </c>
      <c r="R200" s="330"/>
      <c r="S200" s="329">
        <f t="shared" si="11"/>
        <v>1483.7062665108433</v>
      </c>
      <c r="T200" s="331"/>
    </row>
    <row r="201" spans="1:20" s="321" customFormat="1" x14ac:dyDescent="0.25">
      <c r="A201" s="283" t="s">
        <v>790</v>
      </c>
      <c r="B201" s="286" t="s">
        <v>964</v>
      </c>
      <c r="C201" s="291" t="s">
        <v>887</v>
      </c>
      <c r="D201" s="335">
        <v>15.346618710000001</v>
      </c>
      <c r="E201" s="335">
        <v>24.394051640000001</v>
      </c>
      <c r="F201" s="335">
        <v>18.295538730000001</v>
      </c>
      <c r="G201" s="335">
        <v>43.664243077611317</v>
      </c>
      <c r="H201" s="330"/>
      <c r="I201" s="335">
        <v>45.42170272288606</v>
      </c>
      <c r="J201" s="330"/>
      <c r="K201" s="335">
        <v>47.249899066820142</v>
      </c>
      <c r="L201" s="330"/>
      <c r="M201" s="335">
        <v>49.151679219189703</v>
      </c>
      <c r="N201" s="330"/>
      <c r="O201" s="335">
        <v>51.130004884235007</v>
      </c>
      <c r="P201" s="330"/>
      <c r="Q201" s="335">
        <v>53.187956973019027</v>
      </c>
      <c r="R201" s="330"/>
      <c r="S201" s="329">
        <f t="shared" si="11"/>
        <v>289.80548594376125</v>
      </c>
      <c r="T201" s="331"/>
    </row>
    <row r="202" spans="1:20" s="321" customFormat="1" x14ac:dyDescent="0.25">
      <c r="A202" s="283" t="s">
        <v>929</v>
      </c>
      <c r="B202" s="286" t="s">
        <v>70</v>
      </c>
      <c r="C202" s="291" t="s">
        <v>887</v>
      </c>
      <c r="D202" s="343">
        <v>25.755598284000001</v>
      </c>
      <c r="E202" s="343">
        <v>41.570455301999999</v>
      </c>
      <c r="F202" s="343">
        <v>1.448661414</v>
      </c>
      <c r="G202" s="343">
        <v>69.733665885382052</v>
      </c>
      <c r="H202" s="330"/>
      <c r="I202" s="343">
        <v>60.694077403151979</v>
      </c>
      <c r="J202" s="330"/>
      <c r="K202" s="343">
        <v>62.964193994012518</v>
      </c>
      <c r="L202" s="330"/>
      <c r="M202" s="343">
        <v>65.329990790168665</v>
      </c>
      <c r="N202" s="330"/>
      <c r="O202" s="343">
        <v>67.795318862606877</v>
      </c>
      <c r="P202" s="330"/>
      <c r="Q202" s="343">
        <v>70.364184285615394</v>
      </c>
      <c r="R202" s="330"/>
      <c r="S202" s="329">
        <f t="shared" si="11"/>
        <v>396.88143122093754</v>
      </c>
      <c r="T202" s="331"/>
    </row>
    <row r="203" spans="1:20" s="321" customFormat="1" x14ac:dyDescent="0.25">
      <c r="A203" s="283" t="s">
        <v>939</v>
      </c>
      <c r="B203" s="141" t="s">
        <v>940</v>
      </c>
      <c r="C203" s="291" t="s">
        <v>887</v>
      </c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29">
        <f t="shared" si="11"/>
        <v>0</v>
      </c>
      <c r="T203" s="331"/>
    </row>
    <row r="204" spans="1:20" s="321" customFormat="1" x14ac:dyDescent="0.25">
      <c r="A204" s="283" t="s">
        <v>938</v>
      </c>
      <c r="B204" s="286" t="s">
        <v>1035</v>
      </c>
      <c r="C204" s="291" t="s">
        <v>887</v>
      </c>
      <c r="D204" s="329">
        <v>6.8717594279999998</v>
      </c>
      <c r="E204" s="329">
        <v>8.7735443760000003</v>
      </c>
      <c r="F204" s="329">
        <v>8.5081363539675241</v>
      </c>
      <c r="G204" s="329">
        <v>10.506331273055885</v>
      </c>
      <c r="H204" s="330"/>
      <c r="I204" s="329">
        <v>10.929204817421784</v>
      </c>
      <c r="J204" s="330"/>
      <c r="K204" s="329">
        <v>11.369098768804852</v>
      </c>
      <c r="L204" s="330"/>
      <c r="M204" s="329">
        <v>11.826698188398646</v>
      </c>
      <c r="N204" s="330"/>
      <c r="O204" s="329">
        <v>12.302715710699681</v>
      </c>
      <c r="P204" s="330"/>
      <c r="Q204" s="329">
        <v>12.797892653316341</v>
      </c>
      <c r="R204" s="330"/>
      <c r="S204" s="329">
        <f t="shared" si="11"/>
        <v>69.731941411697193</v>
      </c>
      <c r="T204" s="331"/>
    </row>
    <row r="205" spans="1:20" s="321" customFormat="1" x14ac:dyDescent="0.25">
      <c r="A205" s="283" t="s">
        <v>941</v>
      </c>
      <c r="B205" s="286" t="s">
        <v>1036</v>
      </c>
      <c r="C205" s="291" t="s">
        <v>887</v>
      </c>
      <c r="D205" s="343">
        <v>3.4317672360000007</v>
      </c>
      <c r="E205" s="343">
        <v>4.9323722759999997</v>
      </c>
      <c r="F205" s="343">
        <v>4.783163345880264</v>
      </c>
      <c r="G205" s="343">
        <v>5.7097553998704029</v>
      </c>
      <c r="H205" s="330"/>
      <c r="I205" s="343">
        <v>5.9395696367008819</v>
      </c>
      <c r="J205" s="330"/>
      <c r="K205" s="343">
        <v>6.1786337589907596</v>
      </c>
      <c r="L205" s="330"/>
      <c r="M205" s="343">
        <v>6.4273200690925423</v>
      </c>
      <c r="N205" s="330"/>
      <c r="O205" s="343">
        <v>6.686015854305559</v>
      </c>
      <c r="P205" s="330"/>
      <c r="Q205" s="343">
        <v>6.9551239900110913</v>
      </c>
      <c r="R205" s="330"/>
      <c r="S205" s="329">
        <f t="shared" si="11"/>
        <v>37.89641870897124</v>
      </c>
      <c r="T205" s="331"/>
    </row>
    <row r="206" spans="1:20" s="321" customFormat="1" x14ac:dyDescent="0.25">
      <c r="A206" s="283" t="s">
        <v>942</v>
      </c>
      <c r="B206" s="286" t="s">
        <v>944</v>
      </c>
      <c r="C206" s="291" t="s">
        <v>887</v>
      </c>
      <c r="D206" s="343">
        <v>50.742103487999991</v>
      </c>
      <c r="E206" s="343">
        <v>68.154944052000019</v>
      </c>
      <c r="F206" s="343">
        <v>30.477472026000008</v>
      </c>
      <c r="G206" s="343">
        <v>103.2829962756467</v>
      </c>
      <c r="H206" s="330"/>
      <c r="I206" s="343">
        <v>103.2829962756467</v>
      </c>
      <c r="J206" s="330"/>
      <c r="K206" s="343">
        <v>103.2829962756467</v>
      </c>
      <c r="L206" s="330"/>
      <c r="M206" s="343">
        <v>103.2829962756467</v>
      </c>
      <c r="N206" s="330"/>
      <c r="O206" s="343">
        <v>103.2829962756467</v>
      </c>
      <c r="P206" s="330"/>
      <c r="Q206" s="343">
        <v>103.2829962756467</v>
      </c>
      <c r="R206" s="330"/>
      <c r="S206" s="329">
        <f t="shared" si="11"/>
        <v>619.69797765388023</v>
      </c>
      <c r="T206" s="331"/>
    </row>
    <row r="207" spans="1:20" s="321" customFormat="1" ht="31.2" x14ac:dyDescent="0.25">
      <c r="A207" s="283" t="s">
        <v>943</v>
      </c>
      <c r="B207" s="286" t="s">
        <v>49</v>
      </c>
      <c r="C207" s="291" t="s">
        <v>887</v>
      </c>
      <c r="D207" s="335">
        <v>8.2161310000000001E-2</v>
      </c>
      <c r="E207" s="335">
        <v>0</v>
      </c>
      <c r="F207" s="335">
        <v>7.9693200428250011</v>
      </c>
      <c r="G207" s="335">
        <v>7.2763356912750004</v>
      </c>
      <c r="H207" s="330"/>
      <c r="I207" s="335">
        <v>0</v>
      </c>
      <c r="J207" s="330"/>
      <c r="K207" s="335">
        <v>0</v>
      </c>
      <c r="L207" s="330"/>
      <c r="M207" s="335">
        <v>0</v>
      </c>
      <c r="N207" s="330"/>
      <c r="O207" s="335">
        <v>0</v>
      </c>
      <c r="P207" s="330"/>
      <c r="Q207" s="335">
        <v>0</v>
      </c>
      <c r="R207" s="330"/>
      <c r="S207" s="329">
        <f t="shared" si="11"/>
        <v>7.2763356912750004</v>
      </c>
      <c r="T207" s="331"/>
    </row>
    <row r="208" spans="1:20" s="321" customFormat="1" x14ac:dyDescent="0.25">
      <c r="A208" s="283" t="s">
        <v>965</v>
      </c>
      <c r="B208" s="286" t="s">
        <v>114</v>
      </c>
      <c r="C208" s="291" t="s">
        <v>887</v>
      </c>
      <c r="D208" s="343">
        <v>28.746731707999999</v>
      </c>
      <c r="E208" s="335">
        <v>11.328465612000075</v>
      </c>
      <c r="F208" s="335">
        <v>118</v>
      </c>
      <c r="G208" s="335">
        <v>205</v>
      </c>
      <c r="H208" s="330"/>
      <c r="I208" s="335">
        <v>200</v>
      </c>
      <c r="J208" s="330"/>
      <c r="K208" s="335">
        <v>205</v>
      </c>
      <c r="L208" s="330"/>
      <c r="M208" s="335">
        <v>205</v>
      </c>
      <c r="N208" s="330"/>
      <c r="O208" s="335">
        <v>205</v>
      </c>
      <c r="P208" s="330"/>
      <c r="Q208" s="335">
        <v>205</v>
      </c>
      <c r="R208" s="330"/>
      <c r="S208" s="329">
        <f t="shared" si="11"/>
        <v>1225</v>
      </c>
      <c r="T208" s="331"/>
    </row>
    <row r="209" spans="1:20" s="321" customFormat="1" ht="26.25" customHeight="1" x14ac:dyDescent="0.25">
      <c r="A209" s="283" t="s">
        <v>678</v>
      </c>
      <c r="B209" s="309" t="s">
        <v>71</v>
      </c>
      <c r="C209" s="291" t="s">
        <v>887</v>
      </c>
      <c r="D209" s="330">
        <v>0</v>
      </c>
      <c r="E209" s="330">
        <v>0</v>
      </c>
      <c r="F209" s="330">
        <v>0</v>
      </c>
      <c r="G209" s="330">
        <v>0</v>
      </c>
      <c r="H209" s="330">
        <v>0</v>
      </c>
      <c r="I209" s="330">
        <v>0</v>
      </c>
      <c r="J209" s="330">
        <v>0</v>
      </c>
      <c r="K209" s="330">
        <v>0</v>
      </c>
      <c r="L209" s="330">
        <v>0</v>
      </c>
      <c r="M209" s="330">
        <v>0</v>
      </c>
      <c r="N209" s="330">
        <v>0</v>
      </c>
      <c r="O209" s="330">
        <v>0</v>
      </c>
      <c r="P209" s="330">
        <v>0</v>
      </c>
      <c r="Q209" s="330">
        <v>0</v>
      </c>
      <c r="R209" s="330">
        <v>0</v>
      </c>
      <c r="S209" s="329">
        <f t="shared" si="11"/>
        <v>0</v>
      </c>
      <c r="T209" s="331"/>
    </row>
    <row r="210" spans="1:20" s="321" customFormat="1" x14ac:dyDescent="0.25">
      <c r="A210" s="283" t="s">
        <v>679</v>
      </c>
      <c r="B210" s="286" t="s">
        <v>177</v>
      </c>
      <c r="C210" s="291" t="s">
        <v>887</v>
      </c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  <c r="O210" s="330"/>
      <c r="P210" s="330"/>
      <c r="Q210" s="330"/>
      <c r="R210" s="330"/>
      <c r="S210" s="329">
        <f t="shared" si="11"/>
        <v>0</v>
      </c>
      <c r="T210" s="331"/>
    </row>
    <row r="211" spans="1:20" s="321" customFormat="1" x14ac:dyDescent="0.25">
      <c r="A211" s="283" t="s">
        <v>680</v>
      </c>
      <c r="B211" s="286" t="s">
        <v>202</v>
      </c>
      <c r="C211" s="291" t="s">
        <v>887</v>
      </c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0"/>
      <c r="O211" s="330"/>
      <c r="P211" s="330"/>
      <c r="Q211" s="330"/>
      <c r="R211" s="330"/>
      <c r="S211" s="329">
        <f t="shared" si="11"/>
        <v>0</v>
      </c>
      <c r="T211" s="331"/>
    </row>
    <row r="212" spans="1:20" s="321" customFormat="1" ht="34.5" customHeight="1" x14ac:dyDescent="0.25">
      <c r="A212" s="283" t="s">
        <v>791</v>
      </c>
      <c r="B212" s="141" t="s">
        <v>122</v>
      </c>
      <c r="C212" s="291" t="s">
        <v>887</v>
      </c>
      <c r="D212" s="330">
        <v>0</v>
      </c>
      <c r="E212" s="330">
        <v>0</v>
      </c>
      <c r="F212" s="330">
        <v>0</v>
      </c>
      <c r="G212" s="330">
        <v>0</v>
      </c>
      <c r="H212" s="330">
        <v>0</v>
      </c>
      <c r="I212" s="330">
        <v>0</v>
      </c>
      <c r="J212" s="330">
        <v>0</v>
      </c>
      <c r="K212" s="330">
        <v>0</v>
      </c>
      <c r="L212" s="330">
        <v>0</v>
      </c>
      <c r="M212" s="330">
        <v>0</v>
      </c>
      <c r="N212" s="330">
        <v>0</v>
      </c>
      <c r="O212" s="330">
        <v>0</v>
      </c>
      <c r="P212" s="330">
        <v>0</v>
      </c>
      <c r="Q212" s="330">
        <v>0</v>
      </c>
      <c r="R212" s="330">
        <v>0</v>
      </c>
      <c r="S212" s="329">
        <f t="shared" si="11"/>
        <v>0</v>
      </c>
      <c r="T212" s="331"/>
    </row>
    <row r="213" spans="1:20" s="321" customFormat="1" x14ac:dyDescent="0.25">
      <c r="A213" s="283" t="s">
        <v>792</v>
      </c>
      <c r="B213" s="287" t="s">
        <v>758</v>
      </c>
      <c r="C213" s="291" t="s">
        <v>887</v>
      </c>
      <c r="D213" s="330"/>
      <c r="E213" s="330"/>
      <c r="F213" s="330"/>
      <c r="G213" s="330"/>
      <c r="H213" s="330"/>
      <c r="I213" s="330"/>
      <c r="J213" s="330"/>
      <c r="K213" s="330"/>
      <c r="L213" s="330"/>
      <c r="M213" s="330"/>
      <c r="N213" s="330"/>
      <c r="O213" s="330"/>
      <c r="P213" s="330"/>
      <c r="Q213" s="330"/>
      <c r="R213" s="330"/>
      <c r="S213" s="329">
        <f t="shared" si="11"/>
        <v>0</v>
      </c>
      <c r="T213" s="331"/>
    </row>
    <row r="214" spans="1:20" s="321" customFormat="1" x14ac:dyDescent="0.25">
      <c r="A214" s="283" t="s">
        <v>793</v>
      </c>
      <c r="B214" s="287" t="s">
        <v>877</v>
      </c>
      <c r="C214" s="291" t="s">
        <v>887</v>
      </c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  <c r="O214" s="330"/>
      <c r="P214" s="330"/>
      <c r="Q214" s="330"/>
      <c r="R214" s="330"/>
      <c r="S214" s="329">
        <f t="shared" si="11"/>
        <v>0</v>
      </c>
      <c r="T214" s="331"/>
    </row>
    <row r="215" spans="1:20" s="321" customFormat="1" x14ac:dyDescent="0.25">
      <c r="A215" s="283" t="s">
        <v>681</v>
      </c>
      <c r="B215" s="286" t="s">
        <v>115</v>
      </c>
      <c r="C215" s="291" t="s">
        <v>887</v>
      </c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0"/>
      <c r="O215" s="330"/>
      <c r="P215" s="330"/>
      <c r="Q215" s="330"/>
      <c r="R215" s="330"/>
      <c r="S215" s="329">
        <f t="shared" si="11"/>
        <v>0</v>
      </c>
      <c r="T215" s="331"/>
    </row>
    <row r="216" spans="1:20" s="321" customFormat="1" x14ac:dyDescent="0.25">
      <c r="A216" s="283" t="s">
        <v>683</v>
      </c>
      <c r="B216" s="309" t="s">
        <v>72</v>
      </c>
      <c r="C216" s="291" t="s">
        <v>887</v>
      </c>
      <c r="D216" s="330">
        <v>0</v>
      </c>
      <c r="E216" s="330">
        <v>0</v>
      </c>
      <c r="F216" s="330">
        <v>0</v>
      </c>
      <c r="G216" s="329">
        <v>110.5836</v>
      </c>
      <c r="H216" s="330">
        <v>0</v>
      </c>
      <c r="I216" s="329">
        <v>61.105199999999996</v>
      </c>
      <c r="J216" s="330">
        <v>0</v>
      </c>
      <c r="K216" s="329">
        <v>54.853199999999994</v>
      </c>
      <c r="L216" s="330">
        <v>0</v>
      </c>
      <c r="M216" s="329">
        <v>54.110399999999998</v>
      </c>
      <c r="N216" s="330">
        <v>0</v>
      </c>
      <c r="O216" s="329">
        <v>47.510399999999997</v>
      </c>
      <c r="P216" s="330">
        <v>0</v>
      </c>
      <c r="Q216" s="329">
        <v>51.613199999999999</v>
      </c>
      <c r="R216" s="330">
        <v>0</v>
      </c>
      <c r="S216" s="329">
        <f t="shared" si="11"/>
        <v>379.77600000000001</v>
      </c>
      <c r="T216" s="331"/>
    </row>
    <row r="217" spans="1:20" s="321" customFormat="1" x14ac:dyDescent="0.25">
      <c r="A217" s="283" t="s">
        <v>684</v>
      </c>
      <c r="B217" s="286" t="s">
        <v>73</v>
      </c>
      <c r="C217" s="291" t="s">
        <v>887</v>
      </c>
      <c r="D217" s="330">
        <v>0</v>
      </c>
      <c r="E217" s="330">
        <v>0</v>
      </c>
      <c r="F217" s="330">
        <v>0</v>
      </c>
      <c r="G217" s="329">
        <v>110.5836</v>
      </c>
      <c r="H217" s="330">
        <v>0</v>
      </c>
      <c r="I217" s="329">
        <v>61.105199999999996</v>
      </c>
      <c r="J217" s="330">
        <v>0</v>
      </c>
      <c r="K217" s="329">
        <v>54.853199999999994</v>
      </c>
      <c r="L217" s="330">
        <v>0</v>
      </c>
      <c r="M217" s="329">
        <v>54.110399999999998</v>
      </c>
      <c r="N217" s="330">
        <v>0</v>
      </c>
      <c r="O217" s="329">
        <v>47.510399999999997</v>
      </c>
      <c r="P217" s="330">
        <v>0</v>
      </c>
      <c r="Q217" s="329">
        <v>51.613199999999999</v>
      </c>
      <c r="R217" s="330">
        <v>0</v>
      </c>
      <c r="S217" s="329">
        <f t="shared" si="11"/>
        <v>379.77600000000001</v>
      </c>
      <c r="T217" s="331"/>
    </row>
    <row r="218" spans="1:20" s="321" customFormat="1" x14ac:dyDescent="0.25">
      <c r="A218" s="283" t="s">
        <v>794</v>
      </c>
      <c r="B218" s="141" t="s">
        <v>1007</v>
      </c>
      <c r="C218" s="291" t="s">
        <v>887</v>
      </c>
      <c r="D218" s="330"/>
      <c r="E218" s="330"/>
      <c r="F218" s="330"/>
      <c r="G218" s="330"/>
      <c r="H218" s="330"/>
      <c r="I218" s="330"/>
      <c r="J218" s="330"/>
      <c r="K218" s="330"/>
      <c r="L218" s="330"/>
      <c r="M218" s="330"/>
      <c r="N218" s="330"/>
      <c r="O218" s="330"/>
      <c r="P218" s="330"/>
      <c r="Q218" s="330"/>
      <c r="R218" s="330"/>
      <c r="S218" s="329">
        <f t="shared" si="11"/>
        <v>0</v>
      </c>
      <c r="T218" s="331"/>
    </row>
    <row r="219" spans="1:20" s="321" customFormat="1" x14ac:dyDescent="0.25">
      <c r="A219" s="283" t="s">
        <v>795</v>
      </c>
      <c r="B219" s="141" t="s">
        <v>1008</v>
      </c>
      <c r="C219" s="291" t="s">
        <v>887</v>
      </c>
      <c r="D219" s="330"/>
      <c r="E219" s="330"/>
      <c r="F219" s="330"/>
      <c r="G219" s="329">
        <v>110.5836</v>
      </c>
      <c r="H219" s="330"/>
      <c r="I219" s="329">
        <v>61.105199999999996</v>
      </c>
      <c r="J219" s="330"/>
      <c r="K219" s="329">
        <v>54.853199999999994</v>
      </c>
      <c r="L219" s="330"/>
      <c r="M219" s="329">
        <v>54.110399999999998</v>
      </c>
      <c r="N219" s="330"/>
      <c r="O219" s="329">
        <v>47.510399999999997</v>
      </c>
      <c r="P219" s="330"/>
      <c r="Q219" s="329">
        <v>51.613199999999999</v>
      </c>
      <c r="R219" s="330"/>
      <c r="S219" s="329">
        <f t="shared" si="11"/>
        <v>379.77600000000001</v>
      </c>
      <c r="T219" s="331"/>
    </row>
    <row r="220" spans="1:20" s="321" customFormat="1" x14ac:dyDescent="0.25">
      <c r="A220" s="283" t="s">
        <v>796</v>
      </c>
      <c r="B220" s="141" t="s">
        <v>1009</v>
      </c>
      <c r="C220" s="291" t="s">
        <v>887</v>
      </c>
      <c r="D220" s="330"/>
      <c r="E220" s="330"/>
      <c r="F220" s="330"/>
      <c r="G220" s="330"/>
      <c r="H220" s="330"/>
      <c r="I220" s="330"/>
      <c r="J220" s="330"/>
      <c r="K220" s="330"/>
      <c r="L220" s="330"/>
      <c r="M220" s="330"/>
      <c r="N220" s="330"/>
      <c r="O220" s="330"/>
      <c r="P220" s="330"/>
      <c r="Q220" s="330"/>
      <c r="R220" s="330"/>
      <c r="S220" s="329">
        <f t="shared" si="11"/>
        <v>0</v>
      </c>
      <c r="T220" s="331"/>
    </row>
    <row r="221" spans="1:20" s="321" customFormat="1" x14ac:dyDescent="0.25">
      <c r="A221" s="283" t="s">
        <v>797</v>
      </c>
      <c r="B221" s="141" t="s">
        <v>1010</v>
      </c>
      <c r="C221" s="291" t="s">
        <v>887</v>
      </c>
      <c r="D221" s="330"/>
      <c r="E221" s="330"/>
      <c r="F221" s="330"/>
      <c r="G221" s="330"/>
      <c r="H221" s="330"/>
      <c r="I221" s="330"/>
      <c r="J221" s="330"/>
      <c r="K221" s="330"/>
      <c r="L221" s="330"/>
      <c r="M221" s="330"/>
      <c r="N221" s="330"/>
      <c r="O221" s="330"/>
      <c r="P221" s="330"/>
      <c r="Q221" s="330"/>
      <c r="R221" s="330"/>
      <c r="S221" s="329">
        <f t="shared" si="11"/>
        <v>0</v>
      </c>
      <c r="T221" s="331"/>
    </row>
    <row r="222" spans="1:20" s="321" customFormat="1" x14ac:dyDescent="0.25">
      <c r="A222" s="283" t="s">
        <v>930</v>
      </c>
      <c r="B222" s="141" t="s">
        <v>1011</v>
      </c>
      <c r="C222" s="291" t="s">
        <v>887</v>
      </c>
      <c r="D222" s="330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  <c r="O222" s="330"/>
      <c r="P222" s="330"/>
      <c r="Q222" s="330"/>
      <c r="R222" s="330"/>
      <c r="S222" s="329">
        <f t="shared" si="11"/>
        <v>0</v>
      </c>
      <c r="T222" s="331"/>
    </row>
    <row r="223" spans="1:20" s="321" customFormat="1" x14ac:dyDescent="0.25">
      <c r="A223" s="283" t="s">
        <v>931</v>
      </c>
      <c r="B223" s="141" t="s">
        <v>682</v>
      </c>
      <c r="C223" s="291" t="s">
        <v>887</v>
      </c>
      <c r="D223" s="330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  <c r="O223" s="330"/>
      <c r="P223" s="330"/>
      <c r="Q223" s="330"/>
      <c r="R223" s="330"/>
      <c r="S223" s="329">
        <f t="shared" si="11"/>
        <v>0</v>
      </c>
      <c r="T223" s="331"/>
    </row>
    <row r="224" spans="1:20" s="321" customFormat="1" x14ac:dyDescent="0.25">
      <c r="A224" s="283" t="s">
        <v>685</v>
      </c>
      <c r="B224" s="286" t="s">
        <v>189</v>
      </c>
      <c r="C224" s="291" t="s">
        <v>887</v>
      </c>
      <c r="D224" s="330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  <c r="O224" s="330"/>
      <c r="P224" s="330"/>
      <c r="Q224" s="330"/>
      <c r="R224" s="330"/>
      <c r="S224" s="329">
        <f t="shared" si="11"/>
        <v>0</v>
      </c>
      <c r="T224" s="331"/>
    </row>
    <row r="225" spans="1:20" s="321" customFormat="1" x14ac:dyDescent="0.25">
      <c r="A225" s="283" t="s">
        <v>686</v>
      </c>
      <c r="B225" s="286" t="s">
        <v>121</v>
      </c>
      <c r="C225" s="291" t="s">
        <v>887</v>
      </c>
      <c r="D225" s="330"/>
      <c r="E225" s="330"/>
      <c r="F225" s="330"/>
      <c r="G225" s="330"/>
      <c r="H225" s="330"/>
      <c r="I225" s="330"/>
      <c r="J225" s="330"/>
      <c r="K225" s="330"/>
      <c r="L225" s="330"/>
      <c r="M225" s="330"/>
      <c r="N225" s="330"/>
      <c r="O225" s="330"/>
      <c r="P225" s="330"/>
      <c r="Q225" s="330"/>
      <c r="R225" s="330"/>
      <c r="S225" s="329">
        <f t="shared" si="11"/>
        <v>0</v>
      </c>
      <c r="T225" s="331"/>
    </row>
    <row r="226" spans="1:20" s="321" customFormat="1" x14ac:dyDescent="0.25">
      <c r="A226" s="283" t="s">
        <v>1068</v>
      </c>
      <c r="B226" s="286" t="s">
        <v>1004</v>
      </c>
      <c r="C226" s="291" t="s">
        <v>421</v>
      </c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29">
        <f t="shared" si="11"/>
        <v>0</v>
      </c>
      <c r="T226" s="331"/>
    </row>
    <row r="227" spans="1:20" s="321" customFormat="1" ht="31.2" x14ac:dyDescent="0.25">
      <c r="A227" s="283" t="s">
        <v>1069</v>
      </c>
      <c r="B227" s="286" t="s">
        <v>1070</v>
      </c>
      <c r="C227" s="291" t="s">
        <v>887</v>
      </c>
      <c r="D227" s="330"/>
      <c r="E227" s="330"/>
      <c r="F227" s="330"/>
      <c r="G227" s="330"/>
      <c r="H227" s="330"/>
      <c r="I227" s="330"/>
      <c r="J227" s="330"/>
      <c r="K227" s="330"/>
      <c r="L227" s="330"/>
      <c r="M227" s="330"/>
      <c r="N227" s="330"/>
      <c r="O227" s="330"/>
      <c r="P227" s="330"/>
      <c r="Q227" s="330"/>
      <c r="R227" s="330"/>
      <c r="S227" s="329">
        <f t="shared" si="11"/>
        <v>0</v>
      </c>
      <c r="T227" s="331"/>
    </row>
    <row r="228" spans="1:20" s="321" customFormat="1" x14ac:dyDescent="0.25">
      <c r="A228" s="283" t="s">
        <v>687</v>
      </c>
      <c r="B228" s="309" t="s">
        <v>74</v>
      </c>
      <c r="C228" s="291" t="s">
        <v>887</v>
      </c>
      <c r="D228" s="330">
        <v>0</v>
      </c>
      <c r="E228" s="330">
        <v>0</v>
      </c>
      <c r="F228" s="335">
        <v>69.298435155000007</v>
      </c>
      <c r="G228" s="330">
        <v>0</v>
      </c>
      <c r="H228" s="330">
        <v>0</v>
      </c>
      <c r="I228" s="330">
        <v>0</v>
      </c>
      <c r="J228" s="330">
        <v>0</v>
      </c>
      <c r="K228" s="330">
        <v>0</v>
      </c>
      <c r="L228" s="330">
        <v>0</v>
      </c>
      <c r="M228" s="330">
        <v>0</v>
      </c>
      <c r="N228" s="330">
        <v>0</v>
      </c>
      <c r="O228" s="330">
        <v>0</v>
      </c>
      <c r="P228" s="330">
        <v>0</v>
      </c>
      <c r="Q228" s="330">
        <v>0</v>
      </c>
      <c r="R228" s="330">
        <v>0</v>
      </c>
      <c r="S228" s="329">
        <f t="shared" si="11"/>
        <v>0</v>
      </c>
      <c r="T228" s="331"/>
    </row>
    <row r="229" spans="1:20" s="321" customFormat="1" x14ac:dyDescent="0.25">
      <c r="A229" s="283" t="s">
        <v>688</v>
      </c>
      <c r="B229" s="286" t="s">
        <v>190</v>
      </c>
      <c r="C229" s="291" t="s">
        <v>887</v>
      </c>
      <c r="D229" s="330"/>
      <c r="E229" s="330"/>
      <c r="F229" s="335"/>
      <c r="G229" s="330"/>
      <c r="H229" s="330"/>
      <c r="I229" s="330"/>
      <c r="J229" s="330"/>
      <c r="K229" s="330"/>
      <c r="L229" s="330"/>
      <c r="M229" s="330"/>
      <c r="N229" s="330"/>
      <c r="O229" s="330"/>
      <c r="P229" s="330"/>
      <c r="Q229" s="330"/>
      <c r="R229" s="330"/>
      <c r="S229" s="329">
        <f t="shared" si="11"/>
        <v>0</v>
      </c>
      <c r="T229" s="331"/>
    </row>
    <row r="230" spans="1:20" s="321" customFormat="1" x14ac:dyDescent="0.25">
      <c r="A230" s="283" t="s">
        <v>689</v>
      </c>
      <c r="B230" s="286" t="s">
        <v>75</v>
      </c>
      <c r="C230" s="291" t="s">
        <v>887</v>
      </c>
      <c r="D230" s="330">
        <v>0</v>
      </c>
      <c r="E230" s="330">
        <v>0</v>
      </c>
      <c r="F230" s="335">
        <v>69.298435155000007</v>
      </c>
      <c r="G230" s="330">
        <v>0</v>
      </c>
      <c r="H230" s="330">
        <v>0</v>
      </c>
      <c r="I230" s="330">
        <v>0</v>
      </c>
      <c r="J230" s="330">
        <v>0</v>
      </c>
      <c r="K230" s="330">
        <v>0</v>
      </c>
      <c r="L230" s="330">
        <v>0</v>
      </c>
      <c r="M230" s="330">
        <v>0</v>
      </c>
      <c r="N230" s="330">
        <v>0</v>
      </c>
      <c r="O230" s="330">
        <v>0</v>
      </c>
      <c r="P230" s="330">
        <v>0</v>
      </c>
      <c r="Q230" s="330">
        <v>0</v>
      </c>
      <c r="R230" s="330">
        <v>0</v>
      </c>
      <c r="S230" s="329">
        <f>G230+I230+K230+M230+Q230+O230</f>
        <v>0</v>
      </c>
      <c r="T230" s="331"/>
    </row>
    <row r="231" spans="1:20" s="321" customFormat="1" x14ac:dyDescent="0.25">
      <c r="A231" s="283" t="s">
        <v>744</v>
      </c>
      <c r="B231" s="141" t="s">
        <v>116</v>
      </c>
      <c r="C231" s="291" t="s">
        <v>887</v>
      </c>
      <c r="D231" s="330"/>
      <c r="E231" s="330"/>
      <c r="F231" s="335">
        <v>69.298435155000007</v>
      </c>
      <c r="G231" s="330"/>
      <c r="H231" s="330"/>
      <c r="I231" s="330"/>
      <c r="J231" s="330"/>
      <c r="K231" s="330"/>
      <c r="L231" s="330"/>
      <c r="M231" s="330"/>
      <c r="N231" s="330"/>
      <c r="O231" s="330"/>
      <c r="P231" s="330"/>
      <c r="Q231" s="330"/>
      <c r="R231" s="330"/>
      <c r="S231" s="329">
        <f t="shared" si="11"/>
        <v>0</v>
      </c>
      <c r="T231" s="331"/>
    </row>
    <row r="232" spans="1:20" s="321" customFormat="1" x14ac:dyDescent="0.25">
      <c r="A232" s="283" t="s">
        <v>745</v>
      </c>
      <c r="B232" s="141" t="s">
        <v>123</v>
      </c>
      <c r="C232" s="291" t="s">
        <v>887</v>
      </c>
      <c r="D232" s="330"/>
      <c r="E232" s="330"/>
      <c r="F232" s="335"/>
      <c r="G232" s="330"/>
      <c r="H232" s="330"/>
      <c r="I232" s="330"/>
      <c r="J232" s="330"/>
      <c r="K232" s="330"/>
      <c r="L232" s="330"/>
      <c r="M232" s="330"/>
      <c r="N232" s="330"/>
      <c r="O232" s="330"/>
      <c r="P232" s="330"/>
      <c r="Q232" s="330"/>
      <c r="R232" s="330"/>
      <c r="S232" s="329">
        <f t="shared" si="11"/>
        <v>0</v>
      </c>
      <c r="T232" s="331"/>
    </row>
    <row r="233" spans="1:20" s="321" customFormat="1" x14ac:dyDescent="0.25">
      <c r="A233" s="283" t="s">
        <v>780</v>
      </c>
      <c r="B233" s="141" t="s">
        <v>194</v>
      </c>
      <c r="C233" s="291" t="s">
        <v>887</v>
      </c>
      <c r="D233" s="330"/>
      <c r="E233" s="330"/>
      <c r="F233" s="335"/>
      <c r="G233" s="330"/>
      <c r="H233" s="330"/>
      <c r="I233" s="330"/>
      <c r="J233" s="330"/>
      <c r="K233" s="330"/>
      <c r="L233" s="330"/>
      <c r="M233" s="330"/>
      <c r="N233" s="330"/>
      <c r="O233" s="330"/>
      <c r="P233" s="330"/>
      <c r="Q233" s="330"/>
      <c r="R233" s="330"/>
      <c r="S233" s="329">
        <f t="shared" si="11"/>
        <v>0</v>
      </c>
      <c r="T233" s="331"/>
    </row>
    <row r="234" spans="1:20" s="321" customFormat="1" x14ac:dyDescent="0.25">
      <c r="A234" s="283" t="s">
        <v>690</v>
      </c>
      <c r="B234" s="286" t="s">
        <v>1055</v>
      </c>
      <c r="C234" s="291" t="s">
        <v>887</v>
      </c>
      <c r="D234" s="330"/>
      <c r="E234" s="330"/>
      <c r="F234" s="335"/>
      <c r="G234" s="330"/>
      <c r="H234" s="330"/>
      <c r="I234" s="330"/>
      <c r="J234" s="330"/>
      <c r="K234" s="330"/>
      <c r="L234" s="330"/>
      <c r="M234" s="330"/>
      <c r="N234" s="330"/>
      <c r="O234" s="330"/>
      <c r="P234" s="330"/>
      <c r="Q234" s="330"/>
      <c r="R234" s="330"/>
      <c r="S234" s="329">
        <f t="shared" ref="S234:S259" si="12">G234+I234+K234+M234+Q234+O234</f>
        <v>0</v>
      </c>
      <c r="T234" s="331"/>
    </row>
    <row r="235" spans="1:20" s="321" customFormat="1" ht="16.5" customHeight="1" x14ac:dyDescent="0.25">
      <c r="A235" s="283" t="s">
        <v>691</v>
      </c>
      <c r="B235" s="286" t="s">
        <v>76</v>
      </c>
      <c r="C235" s="291" t="s">
        <v>887</v>
      </c>
      <c r="D235" s="330">
        <v>0</v>
      </c>
      <c r="E235" s="330">
        <v>0</v>
      </c>
      <c r="F235" s="330">
        <v>0</v>
      </c>
      <c r="G235" s="330">
        <v>0</v>
      </c>
      <c r="H235" s="330">
        <v>0</v>
      </c>
      <c r="I235" s="330">
        <v>0</v>
      </c>
      <c r="J235" s="330">
        <v>0</v>
      </c>
      <c r="K235" s="330">
        <v>0</v>
      </c>
      <c r="L235" s="330">
        <v>0</v>
      </c>
      <c r="M235" s="330">
        <v>0</v>
      </c>
      <c r="N235" s="330">
        <v>0</v>
      </c>
      <c r="O235" s="330">
        <v>0</v>
      </c>
      <c r="P235" s="330">
        <v>0</v>
      </c>
      <c r="Q235" s="330">
        <v>0</v>
      </c>
      <c r="R235" s="330">
        <v>0</v>
      </c>
      <c r="S235" s="329">
        <f t="shared" si="12"/>
        <v>0</v>
      </c>
      <c r="T235" s="331"/>
    </row>
    <row r="236" spans="1:20" s="321" customFormat="1" x14ac:dyDescent="0.25">
      <c r="A236" s="283" t="s">
        <v>798</v>
      </c>
      <c r="B236" s="141" t="s">
        <v>804</v>
      </c>
      <c r="C236" s="291" t="s">
        <v>887</v>
      </c>
      <c r="D236" s="330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  <c r="O236" s="330"/>
      <c r="P236" s="330"/>
      <c r="Q236" s="330"/>
      <c r="R236" s="330"/>
      <c r="S236" s="329">
        <f t="shared" si="12"/>
        <v>0</v>
      </c>
      <c r="T236" s="331"/>
    </row>
    <row r="237" spans="1:20" s="321" customFormat="1" x14ac:dyDescent="0.25">
      <c r="A237" s="283" t="s">
        <v>799</v>
      </c>
      <c r="B237" s="141" t="s">
        <v>1145</v>
      </c>
      <c r="C237" s="291" t="s">
        <v>887</v>
      </c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29">
        <f t="shared" si="12"/>
        <v>0</v>
      </c>
      <c r="T237" s="331"/>
    </row>
    <row r="238" spans="1:20" s="321" customFormat="1" x14ac:dyDescent="0.25">
      <c r="A238" s="283" t="s">
        <v>800</v>
      </c>
      <c r="B238" s="286" t="s">
        <v>778</v>
      </c>
      <c r="C238" s="291" t="s">
        <v>887</v>
      </c>
      <c r="D238" s="330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  <c r="O238" s="330"/>
      <c r="P238" s="330"/>
      <c r="Q238" s="330"/>
      <c r="R238" s="330"/>
      <c r="S238" s="329">
        <f t="shared" si="12"/>
        <v>0</v>
      </c>
      <c r="T238" s="331"/>
    </row>
    <row r="239" spans="1:20" s="321" customFormat="1" x14ac:dyDescent="0.25">
      <c r="A239" s="283" t="s">
        <v>801</v>
      </c>
      <c r="B239" s="286" t="s">
        <v>779</v>
      </c>
      <c r="C239" s="291" t="s">
        <v>887</v>
      </c>
      <c r="D239" s="330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  <c r="O239" s="330"/>
      <c r="P239" s="330"/>
      <c r="Q239" s="330"/>
      <c r="R239" s="330"/>
      <c r="S239" s="329">
        <f t="shared" si="12"/>
        <v>0</v>
      </c>
      <c r="T239" s="331"/>
    </row>
    <row r="240" spans="1:20" s="321" customFormat="1" x14ac:dyDescent="0.25">
      <c r="A240" s="283" t="s">
        <v>802</v>
      </c>
      <c r="B240" s="286" t="s">
        <v>117</v>
      </c>
      <c r="C240" s="291" t="s">
        <v>887</v>
      </c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  <c r="O240" s="330"/>
      <c r="P240" s="330"/>
      <c r="Q240" s="330"/>
      <c r="R240" s="330"/>
      <c r="S240" s="329">
        <f t="shared" si="12"/>
        <v>0</v>
      </c>
      <c r="T240" s="331"/>
    </row>
    <row r="241" spans="1:20" s="321" customFormat="1" x14ac:dyDescent="0.25">
      <c r="A241" s="283" t="s">
        <v>692</v>
      </c>
      <c r="B241" s="309" t="s">
        <v>77</v>
      </c>
      <c r="C241" s="291" t="s">
        <v>887</v>
      </c>
      <c r="D241" s="330">
        <v>0</v>
      </c>
      <c r="E241" s="330">
        <v>0</v>
      </c>
      <c r="F241" s="330">
        <v>0</v>
      </c>
      <c r="G241" s="335">
        <v>69.298435155000007</v>
      </c>
      <c r="H241" s="330">
        <v>0</v>
      </c>
      <c r="I241" s="330">
        <v>0</v>
      </c>
      <c r="J241" s="330">
        <v>0</v>
      </c>
      <c r="K241" s="330">
        <v>0</v>
      </c>
      <c r="L241" s="330">
        <v>0</v>
      </c>
      <c r="M241" s="330">
        <v>0</v>
      </c>
      <c r="N241" s="330">
        <v>0</v>
      </c>
      <c r="O241" s="330">
        <v>0</v>
      </c>
      <c r="P241" s="330">
        <v>0</v>
      </c>
      <c r="Q241" s="330">
        <v>0</v>
      </c>
      <c r="R241" s="330">
        <v>0</v>
      </c>
      <c r="S241" s="329">
        <f t="shared" si="12"/>
        <v>69.298435155000007</v>
      </c>
      <c r="T241" s="331"/>
    </row>
    <row r="242" spans="1:20" s="321" customFormat="1" x14ac:dyDescent="0.25">
      <c r="A242" s="283" t="s">
        <v>693</v>
      </c>
      <c r="B242" s="286" t="s">
        <v>1146</v>
      </c>
      <c r="C242" s="291" t="s">
        <v>887</v>
      </c>
      <c r="D242" s="330">
        <v>0</v>
      </c>
      <c r="E242" s="330">
        <v>0</v>
      </c>
      <c r="F242" s="330">
        <v>0</v>
      </c>
      <c r="G242" s="335">
        <v>69.298435155000007</v>
      </c>
      <c r="H242" s="330">
        <v>0</v>
      </c>
      <c r="I242" s="330">
        <v>0</v>
      </c>
      <c r="J242" s="330">
        <v>0</v>
      </c>
      <c r="K242" s="330">
        <v>0</v>
      </c>
      <c r="L242" s="330">
        <v>0</v>
      </c>
      <c r="M242" s="330">
        <v>0</v>
      </c>
      <c r="N242" s="330">
        <v>0</v>
      </c>
      <c r="O242" s="330">
        <v>0</v>
      </c>
      <c r="P242" s="330">
        <v>0</v>
      </c>
      <c r="Q242" s="330">
        <v>0</v>
      </c>
      <c r="R242" s="330">
        <v>0</v>
      </c>
      <c r="S242" s="329">
        <f>G242+I242+K242+M242+Q242+O242</f>
        <v>69.298435155000007</v>
      </c>
      <c r="T242" s="331"/>
    </row>
    <row r="243" spans="1:20" s="321" customFormat="1" x14ac:dyDescent="0.25">
      <c r="A243" s="283" t="s">
        <v>124</v>
      </c>
      <c r="B243" s="141" t="s">
        <v>116</v>
      </c>
      <c r="C243" s="291" t="s">
        <v>887</v>
      </c>
      <c r="D243" s="330"/>
      <c r="E243" s="330"/>
      <c r="F243" s="330"/>
      <c r="G243" s="335">
        <v>69.298435155000007</v>
      </c>
      <c r="H243" s="330"/>
      <c r="I243" s="330"/>
      <c r="J243" s="330"/>
      <c r="K243" s="330"/>
      <c r="L243" s="330"/>
      <c r="M243" s="330"/>
      <c r="N243" s="330"/>
      <c r="O243" s="330"/>
      <c r="P243" s="330"/>
      <c r="Q243" s="330"/>
      <c r="R243" s="330"/>
      <c r="S243" s="329">
        <f t="shared" si="12"/>
        <v>69.298435155000007</v>
      </c>
      <c r="T243" s="331"/>
    </row>
    <row r="244" spans="1:20" s="321" customFormat="1" x14ac:dyDescent="0.25">
      <c r="A244" s="283" t="s">
        <v>125</v>
      </c>
      <c r="B244" s="141" t="s">
        <v>123</v>
      </c>
      <c r="C244" s="291" t="s">
        <v>887</v>
      </c>
      <c r="D244" s="330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  <c r="O244" s="330"/>
      <c r="P244" s="330"/>
      <c r="Q244" s="330"/>
      <c r="R244" s="330"/>
      <c r="S244" s="329">
        <f t="shared" si="12"/>
        <v>0</v>
      </c>
      <c r="T244" s="331"/>
    </row>
    <row r="245" spans="1:20" s="321" customFormat="1" x14ac:dyDescent="0.25">
      <c r="A245" s="283" t="s">
        <v>126</v>
      </c>
      <c r="B245" s="141" t="s">
        <v>194</v>
      </c>
      <c r="C245" s="291" t="s">
        <v>887</v>
      </c>
      <c r="D245" s="330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  <c r="O245" s="330"/>
      <c r="P245" s="330"/>
      <c r="Q245" s="330"/>
      <c r="R245" s="330"/>
      <c r="S245" s="329">
        <f t="shared" si="12"/>
        <v>0</v>
      </c>
      <c r="T245" s="331"/>
    </row>
    <row r="246" spans="1:20" s="321" customFormat="1" x14ac:dyDescent="0.25">
      <c r="A246" s="283" t="s">
        <v>694</v>
      </c>
      <c r="B246" s="286" t="s">
        <v>145</v>
      </c>
      <c r="C246" s="291" t="s">
        <v>887</v>
      </c>
      <c r="D246" s="330"/>
      <c r="E246" s="330"/>
      <c r="F246" s="330"/>
      <c r="G246" s="330"/>
      <c r="H246" s="330"/>
      <c r="I246" s="330"/>
      <c r="J246" s="330"/>
      <c r="K246" s="330"/>
      <c r="L246" s="330"/>
      <c r="M246" s="330"/>
      <c r="N246" s="330"/>
      <c r="O246" s="330"/>
      <c r="P246" s="330"/>
      <c r="Q246" s="330"/>
      <c r="R246" s="330"/>
      <c r="S246" s="329">
        <f t="shared" si="12"/>
        <v>0</v>
      </c>
      <c r="T246" s="331"/>
    </row>
    <row r="247" spans="1:20" s="321" customFormat="1" x14ac:dyDescent="0.25">
      <c r="A247" s="283" t="s">
        <v>803</v>
      </c>
      <c r="B247" s="286" t="s">
        <v>118</v>
      </c>
      <c r="C247" s="291" t="s">
        <v>887</v>
      </c>
      <c r="D247" s="330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  <c r="O247" s="330"/>
      <c r="P247" s="330"/>
      <c r="Q247" s="330"/>
      <c r="R247" s="330"/>
      <c r="S247" s="329">
        <f t="shared" si="12"/>
        <v>0</v>
      </c>
      <c r="T247" s="331"/>
    </row>
    <row r="248" spans="1:20" s="321" customFormat="1" x14ac:dyDescent="0.25">
      <c r="A248" s="283" t="s">
        <v>695</v>
      </c>
      <c r="B248" s="309" t="s">
        <v>1147</v>
      </c>
      <c r="C248" s="291" t="s">
        <v>887</v>
      </c>
      <c r="D248" s="335">
        <v>7.2040000000000077</v>
      </c>
      <c r="E248" s="335">
        <v>3.4350000000000023</v>
      </c>
      <c r="F248" s="335">
        <v>-81.803516406006196</v>
      </c>
      <c r="G248" s="335">
        <v>180.06647694710477</v>
      </c>
      <c r="H248" s="330">
        <v>0</v>
      </c>
      <c r="I248" s="335">
        <v>83.047394121718867</v>
      </c>
      <c r="J248" s="330">
        <v>0</v>
      </c>
      <c r="K248" s="335">
        <v>87.903037677559269</v>
      </c>
      <c r="L248" s="330">
        <v>0</v>
      </c>
      <c r="M248" s="335">
        <v>104.0445579170821</v>
      </c>
      <c r="N248" s="330">
        <v>0</v>
      </c>
      <c r="O248" s="335">
        <v>116.16337238457947</v>
      </c>
      <c r="P248" s="330">
        <v>0</v>
      </c>
      <c r="Q248" s="335">
        <v>139.56063874153699</v>
      </c>
      <c r="R248" s="330">
        <v>0</v>
      </c>
      <c r="S248" s="329">
        <f t="shared" si="12"/>
        <v>710.78547778958148</v>
      </c>
      <c r="T248" s="331"/>
    </row>
    <row r="249" spans="1:20" s="321" customFormat="1" ht="31.2" x14ac:dyDescent="0.25">
      <c r="A249" s="283" t="s">
        <v>696</v>
      </c>
      <c r="B249" s="309" t="s">
        <v>1148</v>
      </c>
      <c r="C249" s="291" t="s">
        <v>887</v>
      </c>
      <c r="D249" s="330">
        <v>0</v>
      </c>
      <c r="E249" s="330">
        <v>0</v>
      </c>
      <c r="F249" s="330">
        <v>0</v>
      </c>
      <c r="G249" s="335">
        <v>-110.5836</v>
      </c>
      <c r="H249" s="330">
        <v>0</v>
      </c>
      <c r="I249" s="335">
        <v>-61.105199999999996</v>
      </c>
      <c r="J249" s="330">
        <v>0</v>
      </c>
      <c r="K249" s="335">
        <v>-54.853199999999994</v>
      </c>
      <c r="L249" s="330">
        <v>0</v>
      </c>
      <c r="M249" s="335">
        <v>-54.110399999999998</v>
      </c>
      <c r="N249" s="330">
        <v>0</v>
      </c>
      <c r="O249" s="335">
        <v>-47.510399999999997</v>
      </c>
      <c r="P249" s="330">
        <v>0</v>
      </c>
      <c r="Q249" s="335">
        <v>-51.613199999999999</v>
      </c>
      <c r="R249" s="330">
        <v>0</v>
      </c>
      <c r="S249" s="329">
        <f t="shared" si="12"/>
        <v>-379.77600000000001</v>
      </c>
      <c r="T249" s="331"/>
    </row>
    <row r="250" spans="1:20" s="321" customFormat="1" x14ac:dyDescent="0.25">
      <c r="A250" s="283" t="s">
        <v>805</v>
      </c>
      <c r="B250" s="286" t="s">
        <v>119</v>
      </c>
      <c r="C250" s="291" t="s">
        <v>887</v>
      </c>
      <c r="D250" s="330">
        <v>0</v>
      </c>
      <c r="E250" s="330">
        <v>0</v>
      </c>
      <c r="F250" s="330">
        <v>0</v>
      </c>
      <c r="G250" s="335">
        <v>-110.5836</v>
      </c>
      <c r="H250" s="330">
        <v>0</v>
      </c>
      <c r="I250" s="335">
        <v>-61.105199999999996</v>
      </c>
      <c r="J250" s="330">
        <v>0</v>
      </c>
      <c r="K250" s="335">
        <v>-54.853199999999994</v>
      </c>
      <c r="L250" s="330">
        <v>0</v>
      </c>
      <c r="M250" s="335">
        <v>-54.110399999999998</v>
      </c>
      <c r="N250" s="330">
        <v>0</v>
      </c>
      <c r="O250" s="335">
        <v>-47.510399999999997</v>
      </c>
      <c r="P250" s="330">
        <v>0</v>
      </c>
      <c r="Q250" s="335">
        <v>-51.613199999999999</v>
      </c>
      <c r="R250" s="330">
        <v>0</v>
      </c>
      <c r="S250" s="329">
        <f t="shared" si="12"/>
        <v>-379.77600000000001</v>
      </c>
      <c r="T250" s="331"/>
    </row>
    <row r="251" spans="1:20" s="321" customFormat="1" x14ac:dyDescent="0.25">
      <c r="A251" s="283" t="s">
        <v>806</v>
      </c>
      <c r="B251" s="286" t="s">
        <v>182</v>
      </c>
      <c r="C251" s="291" t="s">
        <v>887</v>
      </c>
      <c r="D251" s="330">
        <v>0</v>
      </c>
      <c r="E251" s="330">
        <v>0</v>
      </c>
      <c r="F251" s="330">
        <v>0</v>
      </c>
      <c r="G251" s="330">
        <v>0</v>
      </c>
      <c r="H251" s="330">
        <v>0</v>
      </c>
      <c r="I251" s="330">
        <v>0</v>
      </c>
      <c r="J251" s="330">
        <v>0</v>
      </c>
      <c r="K251" s="330">
        <v>0</v>
      </c>
      <c r="L251" s="330">
        <v>0</v>
      </c>
      <c r="M251" s="330">
        <v>0</v>
      </c>
      <c r="N251" s="330">
        <v>0</v>
      </c>
      <c r="O251" s="330">
        <v>0</v>
      </c>
      <c r="P251" s="330">
        <v>0</v>
      </c>
      <c r="Q251" s="330">
        <v>0</v>
      </c>
      <c r="R251" s="330">
        <v>0</v>
      </c>
      <c r="S251" s="329">
        <f t="shared" si="12"/>
        <v>0</v>
      </c>
      <c r="T251" s="331"/>
    </row>
    <row r="252" spans="1:20" s="321" customFormat="1" ht="31.2" x14ac:dyDescent="0.25">
      <c r="A252" s="283" t="s">
        <v>697</v>
      </c>
      <c r="B252" s="309" t="s">
        <v>1149</v>
      </c>
      <c r="C252" s="291" t="s">
        <v>887</v>
      </c>
      <c r="D252" s="330">
        <v>0</v>
      </c>
      <c r="E252" s="330">
        <v>0</v>
      </c>
      <c r="F252" s="335">
        <v>69.298435155000007</v>
      </c>
      <c r="G252" s="335">
        <v>-69.298435155000007</v>
      </c>
      <c r="H252" s="330">
        <v>0</v>
      </c>
      <c r="I252" s="330">
        <v>0</v>
      </c>
      <c r="J252" s="330">
        <v>0</v>
      </c>
      <c r="K252" s="330">
        <v>0</v>
      </c>
      <c r="L252" s="330">
        <v>0</v>
      </c>
      <c r="M252" s="330">
        <v>0</v>
      </c>
      <c r="N252" s="330">
        <v>0</v>
      </c>
      <c r="O252" s="330">
        <v>0</v>
      </c>
      <c r="P252" s="330">
        <v>0</v>
      </c>
      <c r="Q252" s="330">
        <v>0</v>
      </c>
      <c r="R252" s="330">
        <v>0</v>
      </c>
      <c r="S252" s="329">
        <f t="shared" si="12"/>
        <v>-69.298435155000007</v>
      </c>
      <c r="T252" s="331"/>
    </row>
    <row r="253" spans="1:20" s="321" customFormat="1" x14ac:dyDescent="0.25">
      <c r="A253" s="283" t="s">
        <v>967</v>
      </c>
      <c r="B253" s="286" t="s">
        <v>1003</v>
      </c>
      <c r="C253" s="291" t="s">
        <v>887</v>
      </c>
      <c r="D253" s="330">
        <v>0</v>
      </c>
      <c r="E253" s="330">
        <v>0</v>
      </c>
      <c r="F253" s="335">
        <v>69.298435155000007</v>
      </c>
      <c r="G253" s="335">
        <v>-69.298435155000007</v>
      </c>
      <c r="H253" s="330">
        <v>0</v>
      </c>
      <c r="I253" s="330">
        <v>0</v>
      </c>
      <c r="J253" s="330">
        <v>0</v>
      </c>
      <c r="K253" s="330">
        <v>0</v>
      </c>
      <c r="L253" s="330">
        <v>0</v>
      </c>
      <c r="M253" s="330">
        <v>0</v>
      </c>
      <c r="N253" s="330">
        <v>0</v>
      </c>
      <c r="O253" s="330">
        <v>0</v>
      </c>
      <c r="P253" s="330">
        <v>0</v>
      </c>
      <c r="Q253" s="330">
        <v>0</v>
      </c>
      <c r="R253" s="330">
        <v>0</v>
      </c>
      <c r="S253" s="329">
        <f t="shared" si="12"/>
        <v>-69.298435155000007</v>
      </c>
      <c r="T253" s="331"/>
    </row>
    <row r="254" spans="1:20" s="321" customFormat="1" x14ac:dyDescent="0.25">
      <c r="A254" s="283" t="s">
        <v>968</v>
      </c>
      <c r="B254" s="286" t="s">
        <v>966</v>
      </c>
      <c r="C254" s="291" t="s">
        <v>887</v>
      </c>
      <c r="D254" s="330">
        <v>0</v>
      </c>
      <c r="E254" s="330">
        <v>0</v>
      </c>
      <c r="F254" s="330">
        <v>0</v>
      </c>
      <c r="G254" s="330">
        <v>0</v>
      </c>
      <c r="H254" s="330">
        <v>0</v>
      </c>
      <c r="I254" s="330">
        <v>0</v>
      </c>
      <c r="J254" s="330">
        <v>0</v>
      </c>
      <c r="K254" s="330">
        <v>0</v>
      </c>
      <c r="L254" s="330">
        <v>0</v>
      </c>
      <c r="M254" s="330">
        <v>0</v>
      </c>
      <c r="N254" s="330">
        <v>0</v>
      </c>
      <c r="O254" s="330">
        <v>0</v>
      </c>
      <c r="P254" s="330">
        <v>0</v>
      </c>
      <c r="Q254" s="330">
        <v>0</v>
      </c>
      <c r="R254" s="330">
        <v>0</v>
      </c>
      <c r="S254" s="329">
        <f t="shared" si="12"/>
        <v>0</v>
      </c>
      <c r="T254" s="331"/>
    </row>
    <row r="255" spans="1:20" s="321" customFormat="1" x14ac:dyDescent="0.25">
      <c r="A255" s="283" t="s">
        <v>698</v>
      </c>
      <c r="B255" s="309" t="s">
        <v>201</v>
      </c>
      <c r="C255" s="291" t="s">
        <v>887</v>
      </c>
      <c r="D255" s="330"/>
      <c r="E255" s="330"/>
      <c r="F255" s="335"/>
      <c r="G255" s="330"/>
      <c r="H255" s="330"/>
      <c r="I255" s="330"/>
      <c r="J255" s="330"/>
      <c r="K255" s="330"/>
      <c r="L255" s="330"/>
      <c r="M255" s="330"/>
      <c r="N255" s="330"/>
      <c r="O255" s="330"/>
      <c r="P255" s="330"/>
      <c r="Q255" s="330"/>
      <c r="R255" s="330"/>
      <c r="S255" s="329">
        <f t="shared" si="12"/>
        <v>0</v>
      </c>
      <c r="T255" s="331"/>
    </row>
    <row r="256" spans="1:20" s="321" customFormat="1" x14ac:dyDescent="0.25">
      <c r="A256" s="283" t="s">
        <v>699</v>
      </c>
      <c r="B256" s="309" t="s">
        <v>1150</v>
      </c>
      <c r="C256" s="291" t="s">
        <v>887</v>
      </c>
      <c r="D256" s="335">
        <v>7.2040000000000077</v>
      </c>
      <c r="E256" s="335">
        <v>3.4350000000000023</v>
      </c>
      <c r="F256" s="335">
        <v>-12.505081251006189</v>
      </c>
      <c r="G256" s="335">
        <v>0.18444179210476364</v>
      </c>
      <c r="H256" s="330">
        <v>0</v>
      </c>
      <c r="I256" s="335">
        <v>21.94219412171887</v>
      </c>
      <c r="J256" s="330">
        <v>0</v>
      </c>
      <c r="K256" s="335">
        <v>33.049837677559275</v>
      </c>
      <c r="L256" s="330">
        <v>0</v>
      </c>
      <c r="M256" s="335">
        <v>49.934157917082103</v>
      </c>
      <c r="N256" s="330">
        <v>0</v>
      </c>
      <c r="O256" s="335">
        <v>68.652972384579471</v>
      </c>
      <c r="P256" s="330">
        <v>0</v>
      </c>
      <c r="Q256" s="335">
        <v>87.947438741536985</v>
      </c>
      <c r="R256" s="330">
        <v>0</v>
      </c>
      <c r="S256" s="329">
        <f>G256+I256+K256+M256+Q256+O256</f>
        <v>261.71104263458147</v>
      </c>
      <c r="T256" s="331"/>
    </row>
    <row r="257" spans="1:20" s="321" customFormat="1" ht="16.2" thickBot="1" x14ac:dyDescent="0.3">
      <c r="A257" s="289" t="s">
        <v>700</v>
      </c>
      <c r="B257" s="310" t="s">
        <v>137</v>
      </c>
      <c r="C257" s="300" t="s">
        <v>887</v>
      </c>
      <c r="D257" s="344">
        <v>2.62</v>
      </c>
      <c r="E257" s="359">
        <v>9.8239999999999998</v>
      </c>
      <c r="F257" s="359">
        <v>13.259</v>
      </c>
      <c r="G257" s="359">
        <v>0.7539187489938115</v>
      </c>
      <c r="H257" s="344"/>
      <c r="I257" s="359">
        <v>0.93836054109857514</v>
      </c>
      <c r="J257" s="344"/>
      <c r="K257" s="359">
        <v>22.880554662817445</v>
      </c>
      <c r="L257" s="344"/>
      <c r="M257" s="359">
        <v>55.93039234037672</v>
      </c>
      <c r="N257" s="344"/>
      <c r="O257" s="359">
        <v>105.86455025745883</v>
      </c>
      <c r="P257" s="344"/>
      <c r="Q257" s="359">
        <v>174.5175226420383</v>
      </c>
      <c r="R257" s="344"/>
      <c r="S257" s="360">
        <f>G257</f>
        <v>0.7539187489938115</v>
      </c>
      <c r="T257" s="345"/>
    </row>
    <row r="258" spans="1:20" s="321" customFormat="1" ht="16.2" thickBot="1" x14ac:dyDescent="0.3">
      <c r="A258" s="370" t="s">
        <v>701</v>
      </c>
      <c r="B258" s="371" t="s">
        <v>138</v>
      </c>
      <c r="C258" s="372" t="s">
        <v>887</v>
      </c>
      <c r="D258" s="373">
        <v>9.8239999999999998</v>
      </c>
      <c r="E258" s="374">
        <v>13.259</v>
      </c>
      <c r="F258" s="374">
        <v>0.7539187489938115</v>
      </c>
      <c r="G258" s="374">
        <v>0.93836054109857514</v>
      </c>
      <c r="H258" s="373"/>
      <c r="I258" s="374">
        <v>22.880554662817445</v>
      </c>
      <c r="J258" s="373"/>
      <c r="K258" s="374">
        <v>55.93039234037672</v>
      </c>
      <c r="L258" s="373"/>
      <c r="M258" s="374">
        <v>105.86455025745883</v>
      </c>
      <c r="N258" s="373"/>
      <c r="O258" s="374">
        <v>174.5175226420383</v>
      </c>
      <c r="P258" s="373"/>
      <c r="Q258" s="374">
        <v>262.46496138357531</v>
      </c>
      <c r="R258" s="373"/>
      <c r="S258" s="375">
        <f>Q258</f>
        <v>262.46496138357531</v>
      </c>
      <c r="T258" s="376"/>
    </row>
    <row r="259" spans="1:20" s="321" customFormat="1" x14ac:dyDescent="0.25">
      <c r="A259" s="305" t="s">
        <v>703</v>
      </c>
      <c r="B259" s="306" t="s">
        <v>1004</v>
      </c>
      <c r="C259" s="301" t="s">
        <v>421</v>
      </c>
      <c r="D259" s="332"/>
      <c r="E259" s="346"/>
      <c r="F259" s="346"/>
      <c r="G259" s="346"/>
      <c r="H259" s="346"/>
      <c r="I259" s="346"/>
      <c r="J259" s="346"/>
      <c r="K259" s="346"/>
      <c r="L259" s="346"/>
      <c r="M259" s="346"/>
      <c r="N259" s="346"/>
      <c r="O259" s="346"/>
      <c r="P259" s="346"/>
      <c r="Q259" s="346"/>
      <c r="R259" s="346"/>
      <c r="S259" s="351">
        <f t="shared" si="12"/>
        <v>0</v>
      </c>
      <c r="T259" s="347"/>
    </row>
    <row r="260" spans="1:20" s="321" customFormat="1" x14ac:dyDescent="0.25">
      <c r="A260" s="283" t="s">
        <v>704</v>
      </c>
      <c r="B260" s="286" t="s">
        <v>78</v>
      </c>
      <c r="C260" s="291" t="s">
        <v>887</v>
      </c>
      <c r="D260" s="335">
        <v>23.631684249999999</v>
      </c>
      <c r="E260" s="335">
        <v>29.91385734</v>
      </c>
      <c r="F260" s="335">
        <v>19.565765128333368</v>
      </c>
      <c r="G260" s="335">
        <v>79.039569712201569</v>
      </c>
      <c r="H260" s="330">
        <v>0</v>
      </c>
      <c r="I260" s="335">
        <v>71.218713669084309</v>
      </c>
      <c r="J260" s="330">
        <v>0</v>
      </c>
      <c r="K260" s="335">
        <v>73.523231899527218</v>
      </c>
      <c r="L260" s="330">
        <v>0</v>
      </c>
      <c r="M260" s="335">
        <v>76.453413010343411</v>
      </c>
      <c r="N260" s="330">
        <v>0</v>
      </c>
      <c r="O260" s="335">
        <v>79.074008892633401</v>
      </c>
      <c r="P260" s="330">
        <v>0</v>
      </c>
      <c r="Q260" s="335">
        <v>82.777977277446439</v>
      </c>
      <c r="R260" s="330">
        <v>0</v>
      </c>
      <c r="S260" s="329">
        <f t="shared" ref="S260:S288" si="13">IF(AND(G260=0,I260=0,K260=0,M260=0,O260=0,Q260=0),0,AVERAGE(G260,I260,K260,M260,O260,Q260))</f>
        <v>77.014485743539396</v>
      </c>
      <c r="T260" s="331"/>
    </row>
    <row r="261" spans="1:20" s="321" customFormat="1" x14ac:dyDescent="0.25">
      <c r="A261" s="283" t="s">
        <v>807</v>
      </c>
      <c r="B261" s="141" t="s">
        <v>79</v>
      </c>
      <c r="C261" s="291" t="s">
        <v>887</v>
      </c>
      <c r="D261" s="330">
        <v>0</v>
      </c>
      <c r="E261" s="330">
        <v>0</v>
      </c>
      <c r="F261" s="330">
        <v>0</v>
      </c>
      <c r="G261" s="330">
        <v>0</v>
      </c>
      <c r="H261" s="330">
        <v>0</v>
      </c>
      <c r="I261" s="330">
        <v>0</v>
      </c>
      <c r="J261" s="330">
        <v>0</v>
      </c>
      <c r="K261" s="330">
        <v>0</v>
      </c>
      <c r="L261" s="330">
        <v>0</v>
      </c>
      <c r="M261" s="330">
        <v>0</v>
      </c>
      <c r="N261" s="330">
        <v>0</v>
      </c>
      <c r="O261" s="330">
        <v>0</v>
      </c>
      <c r="P261" s="330">
        <v>0</v>
      </c>
      <c r="Q261" s="330">
        <v>0</v>
      </c>
      <c r="R261" s="330">
        <v>0</v>
      </c>
      <c r="S261" s="329">
        <f t="shared" si="13"/>
        <v>0</v>
      </c>
      <c r="T261" s="331"/>
    </row>
    <row r="262" spans="1:20" s="321" customFormat="1" x14ac:dyDescent="0.25">
      <c r="A262" s="283" t="s">
        <v>808</v>
      </c>
      <c r="B262" s="287" t="s">
        <v>195</v>
      </c>
      <c r="C262" s="291" t="s">
        <v>887</v>
      </c>
      <c r="D262" s="330">
        <v>0</v>
      </c>
      <c r="E262" s="330">
        <v>0</v>
      </c>
      <c r="F262" s="330">
        <v>0</v>
      </c>
      <c r="G262" s="330">
        <v>0</v>
      </c>
      <c r="H262" s="330">
        <v>0</v>
      </c>
      <c r="I262" s="330">
        <v>0</v>
      </c>
      <c r="J262" s="330">
        <v>0</v>
      </c>
      <c r="K262" s="330">
        <v>0</v>
      </c>
      <c r="L262" s="330">
        <v>0</v>
      </c>
      <c r="M262" s="330">
        <v>0</v>
      </c>
      <c r="N262" s="330">
        <v>0</v>
      </c>
      <c r="O262" s="330">
        <v>0</v>
      </c>
      <c r="P262" s="330">
        <v>0</v>
      </c>
      <c r="Q262" s="330">
        <v>0</v>
      </c>
      <c r="R262" s="330">
        <v>0</v>
      </c>
      <c r="S262" s="329">
        <f t="shared" si="13"/>
        <v>0</v>
      </c>
      <c r="T262" s="331"/>
    </row>
    <row r="263" spans="1:20" s="321" customFormat="1" ht="31.2" x14ac:dyDescent="0.25">
      <c r="A263" s="283" t="s">
        <v>1030</v>
      </c>
      <c r="B263" s="287" t="s">
        <v>1037</v>
      </c>
      <c r="C263" s="291" t="s">
        <v>887</v>
      </c>
      <c r="D263" s="330"/>
      <c r="E263" s="330"/>
      <c r="F263" s="330"/>
      <c r="G263" s="330"/>
      <c r="H263" s="330"/>
      <c r="I263" s="330"/>
      <c r="J263" s="330"/>
      <c r="K263" s="330"/>
      <c r="L263" s="330"/>
      <c r="M263" s="330"/>
      <c r="N263" s="330"/>
      <c r="O263" s="330"/>
      <c r="P263" s="330"/>
      <c r="Q263" s="330"/>
      <c r="R263" s="330"/>
      <c r="S263" s="329">
        <f t="shared" si="13"/>
        <v>0</v>
      </c>
      <c r="T263" s="331"/>
    </row>
    <row r="264" spans="1:20" s="321" customFormat="1" x14ac:dyDescent="0.25">
      <c r="A264" s="283" t="s">
        <v>1031</v>
      </c>
      <c r="B264" s="294" t="s">
        <v>195</v>
      </c>
      <c r="C264" s="291" t="s">
        <v>887</v>
      </c>
      <c r="D264" s="330"/>
      <c r="E264" s="330"/>
      <c r="F264" s="330"/>
      <c r="G264" s="330"/>
      <c r="H264" s="330"/>
      <c r="I264" s="330"/>
      <c r="J264" s="330"/>
      <c r="K264" s="330"/>
      <c r="L264" s="330"/>
      <c r="M264" s="330"/>
      <c r="N264" s="330"/>
      <c r="O264" s="330"/>
      <c r="P264" s="330"/>
      <c r="Q264" s="330"/>
      <c r="R264" s="330"/>
      <c r="S264" s="329">
        <f t="shared" si="13"/>
        <v>0</v>
      </c>
      <c r="T264" s="331"/>
    </row>
    <row r="265" spans="1:20" s="321" customFormat="1" ht="31.2" x14ac:dyDescent="0.25">
      <c r="A265" s="283" t="s">
        <v>1032</v>
      </c>
      <c r="B265" s="287" t="s">
        <v>1038</v>
      </c>
      <c r="C265" s="291" t="s">
        <v>887</v>
      </c>
      <c r="D265" s="330"/>
      <c r="E265" s="330"/>
      <c r="F265" s="330"/>
      <c r="G265" s="330"/>
      <c r="H265" s="330"/>
      <c r="I265" s="330"/>
      <c r="J265" s="330"/>
      <c r="K265" s="330"/>
      <c r="L265" s="330"/>
      <c r="M265" s="330"/>
      <c r="N265" s="330"/>
      <c r="O265" s="330"/>
      <c r="P265" s="330"/>
      <c r="Q265" s="330"/>
      <c r="R265" s="330"/>
      <c r="S265" s="329">
        <f t="shared" si="13"/>
        <v>0</v>
      </c>
      <c r="T265" s="331"/>
    </row>
    <row r="266" spans="1:20" s="321" customFormat="1" x14ac:dyDescent="0.25">
      <c r="A266" s="283" t="s">
        <v>1033</v>
      </c>
      <c r="B266" s="294" t="s">
        <v>195</v>
      </c>
      <c r="C266" s="291" t="s">
        <v>887</v>
      </c>
      <c r="D266" s="330"/>
      <c r="E266" s="330"/>
      <c r="F266" s="330"/>
      <c r="G266" s="330"/>
      <c r="H266" s="330"/>
      <c r="I266" s="330"/>
      <c r="J266" s="330"/>
      <c r="K266" s="330"/>
      <c r="L266" s="330"/>
      <c r="M266" s="330"/>
      <c r="N266" s="330"/>
      <c r="O266" s="330"/>
      <c r="P266" s="330"/>
      <c r="Q266" s="330"/>
      <c r="R266" s="330"/>
      <c r="S266" s="329">
        <f t="shared" si="13"/>
        <v>0</v>
      </c>
      <c r="T266" s="331"/>
    </row>
    <row r="267" spans="1:20" s="321" customFormat="1" ht="31.2" x14ac:dyDescent="0.25">
      <c r="A267" s="283" t="s">
        <v>36</v>
      </c>
      <c r="B267" s="287" t="s">
        <v>1023</v>
      </c>
      <c r="C267" s="291" t="s">
        <v>887</v>
      </c>
      <c r="D267" s="330"/>
      <c r="E267" s="330"/>
      <c r="F267" s="330"/>
      <c r="G267" s="330"/>
      <c r="H267" s="330"/>
      <c r="I267" s="330"/>
      <c r="J267" s="330"/>
      <c r="K267" s="330"/>
      <c r="L267" s="330"/>
      <c r="M267" s="330"/>
      <c r="N267" s="330"/>
      <c r="O267" s="330"/>
      <c r="P267" s="330"/>
      <c r="Q267" s="330"/>
      <c r="R267" s="330"/>
      <c r="S267" s="329">
        <f t="shared" si="13"/>
        <v>0</v>
      </c>
      <c r="T267" s="331"/>
    </row>
    <row r="268" spans="1:20" s="321" customFormat="1" x14ac:dyDescent="0.25">
      <c r="A268" s="283" t="s">
        <v>37</v>
      </c>
      <c r="B268" s="294" t="s">
        <v>195</v>
      </c>
      <c r="C268" s="291" t="s">
        <v>887</v>
      </c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  <c r="O268" s="330"/>
      <c r="P268" s="330"/>
      <c r="Q268" s="330"/>
      <c r="R268" s="330"/>
      <c r="S268" s="329">
        <f t="shared" si="13"/>
        <v>0</v>
      </c>
      <c r="T268" s="331"/>
    </row>
    <row r="269" spans="1:20" s="321" customFormat="1" x14ac:dyDescent="0.25">
      <c r="A269" s="283" t="s">
        <v>809</v>
      </c>
      <c r="B269" s="141" t="s">
        <v>104</v>
      </c>
      <c r="C269" s="291" t="s">
        <v>887</v>
      </c>
      <c r="D269" s="330"/>
      <c r="E269" s="330"/>
      <c r="F269" s="330"/>
      <c r="G269" s="330"/>
      <c r="H269" s="330"/>
      <c r="I269" s="330"/>
      <c r="J269" s="330"/>
      <c r="K269" s="330"/>
      <c r="L269" s="330"/>
      <c r="M269" s="330"/>
      <c r="N269" s="330"/>
      <c r="O269" s="330"/>
      <c r="P269" s="330"/>
      <c r="Q269" s="330"/>
      <c r="R269" s="330"/>
      <c r="S269" s="329">
        <f t="shared" si="13"/>
        <v>0</v>
      </c>
      <c r="T269" s="331"/>
    </row>
    <row r="270" spans="1:20" s="321" customFormat="1" x14ac:dyDescent="0.25">
      <c r="A270" s="283" t="s">
        <v>810</v>
      </c>
      <c r="B270" s="287" t="s">
        <v>195</v>
      </c>
      <c r="C270" s="291" t="s">
        <v>887</v>
      </c>
      <c r="D270" s="330"/>
      <c r="E270" s="330"/>
      <c r="F270" s="330"/>
      <c r="G270" s="330"/>
      <c r="H270" s="330"/>
      <c r="I270" s="330"/>
      <c r="J270" s="330"/>
      <c r="K270" s="330"/>
      <c r="L270" s="330"/>
      <c r="M270" s="330"/>
      <c r="N270" s="330"/>
      <c r="O270" s="330"/>
      <c r="P270" s="330"/>
      <c r="Q270" s="330"/>
      <c r="R270" s="330"/>
      <c r="S270" s="329">
        <f t="shared" si="13"/>
        <v>0</v>
      </c>
      <c r="T270" s="331"/>
    </row>
    <row r="271" spans="1:20" s="321" customFormat="1" x14ac:dyDescent="0.25">
      <c r="A271" s="283" t="s">
        <v>916</v>
      </c>
      <c r="B271" s="285" t="s">
        <v>884</v>
      </c>
      <c r="C271" s="291" t="s">
        <v>887</v>
      </c>
      <c r="D271" s="329">
        <v>23.631684249999999</v>
      </c>
      <c r="E271" s="329">
        <v>29.91385734</v>
      </c>
      <c r="F271" s="329">
        <v>19.565765128333368</v>
      </c>
      <c r="G271" s="329">
        <v>79.039569712201569</v>
      </c>
      <c r="H271" s="330"/>
      <c r="I271" s="329">
        <v>71.218713669084309</v>
      </c>
      <c r="J271" s="330"/>
      <c r="K271" s="329">
        <v>73.523231899527218</v>
      </c>
      <c r="L271" s="330"/>
      <c r="M271" s="329">
        <v>76.453413010343411</v>
      </c>
      <c r="N271" s="330"/>
      <c r="O271" s="329">
        <v>79.074008892633401</v>
      </c>
      <c r="P271" s="330"/>
      <c r="Q271" s="329">
        <v>82.777977277446439</v>
      </c>
      <c r="R271" s="330"/>
      <c r="S271" s="329">
        <f t="shared" si="13"/>
        <v>77.014485743539396</v>
      </c>
      <c r="T271" s="331"/>
    </row>
    <row r="272" spans="1:20" s="321" customFormat="1" x14ac:dyDescent="0.25">
      <c r="A272" s="283" t="s">
        <v>917</v>
      </c>
      <c r="B272" s="287" t="s">
        <v>195</v>
      </c>
      <c r="C272" s="291" t="s">
        <v>887</v>
      </c>
      <c r="D272" s="330"/>
      <c r="E272" s="330"/>
      <c r="F272" s="330"/>
      <c r="G272" s="330"/>
      <c r="H272" s="330"/>
      <c r="I272" s="330"/>
      <c r="J272" s="330"/>
      <c r="K272" s="330"/>
      <c r="L272" s="330"/>
      <c r="M272" s="330"/>
      <c r="N272" s="330"/>
      <c r="O272" s="330"/>
      <c r="P272" s="330"/>
      <c r="Q272" s="330"/>
      <c r="R272" s="330"/>
      <c r="S272" s="329">
        <f t="shared" si="13"/>
        <v>0</v>
      </c>
      <c r="T272" s="331"/>
    </row>
    <row r="273" spans="1:20" s="321" customFormat="1" x14ac:dyDescent="0.25">
      <c r="A273" s="283" t="s">
        <v>918</v>
      </c>
      <c r="B273" s="285" t="s">
        <v>98</v>
      </c>
      <c r="C273" s="291" t="s">
        <v>887</v>
      </c>
      <c r="D273" s="330"/>
      <c r="E273" s="330"/>
      <c r="F273" s="330"/>
      <c r="G273" s="330"/>
      <c r="H273" s="330"/>
      <c r="I273" s="330"/>
      <c r="J273" s="330"/>
      <c r="K273" s="330"/>
      <c r="L273" s="330"/>
      <c r="M273" s="330"/>
      <c r="N273" s="330"/>
      <c r="O273" s="330"/>
      <c r="P273" s="330"/>
      <c r="Q273" s="330"/>
      <c r="R273" s="330"/>
      <c r="S273" s="329">
        <f t="shared" si="13"/>
        <v>0</v>
      </c>
      <c r="T273" s="331"/>
    </row>
    <row r="274" spans="1:20" s="321" customFormat="1" x14ac:dyDescent="0.25">
      <c r="A274" s="283" t="s">
        <v>919</v>
      </c>
      <c r="B274" s="287" t="s">
        <v>195</v>
      </c>
      <c r="C274" s="291" t="s">
        <v>887</v>
      </c>
      <c r="D274" s="330"/>
      <c r="E274" s="330"/>
      <c r="F274" s="330"/>
      <c r="G274" s="330"/>
      <c r="H274" s="330"/>
      <c r="I274" s="330"/>
      <c r="J274" s="330"/>
      <c r="K274" s="330"/>
      <c r="L274" s="330"/>
      <c r="M274" s="330"/>
      <c r="N274" s="330"/>
      <c r="O274" s="330"/>
      <c r="P274" s="330"/>
      <c r="Q274" s="330"/>
      <c r="R274" s="330"/>
      <c r="S274" s="329">
        <f t="shared" si="13"/>
        <v>0</v>
      </c>
      <c r="T274" s="331"/>
    </row>
    <row r="275" spans="1:20" s="321" customFormat="1" x14ac:dyDescent="0.25">
      <c r="A275" s="283" t="s">
        <v>920</v>
      </c>
      <c r="B275" s="285" t="s">
        <v>885</v>
      </c>
      <c r="C275" s="291" t="s">
        <v>887</v>
      </c>
      <c r="D275" s="330"/>
      <c r="E275" s="330"/>
      <c r="F275" s="329">
        <v>0</v>
      </c>
      <c r="G275" s="329">
        <v>0</v>
      </c>
      <c r="H275" s="330"/>
      <c r="I275" s="329">
        <v>0</v>
      </c>
      <c r="J275" s="330"/>
      <c r="K275" s="329">
        <v>0</v>
      </c>
      <c r="L275" s="330"/>
      <c r="M275" s="329">
        <v>0</v>
      </c>
      <c r="N275" s="330"/>
      <c r="O275" s="329">
        <v>0</v>
      </c>
      <c r="P275" s="330"/>
      <c r="Q275" s="329">
        <v>0</v>
      </c>
      <c r="R275" s="330"/>
      <c r="S275" s="329">
        <f t="shared" si="13"/>
        <v>0</v>
      </c>
      <c r="T275" s="331"/>
    </row>
    <row r="276" spans="1:20" s="321" customFormat="1" x14ac:dyDescent="0.25">
      <c r="A276" s="283" t="s">
        <v>921</v>
      </c>
      <c r="B276" s="287" t="s">
        <v>195</v>
      </c>
      <c r="C276" s="291" t="s">
        <v>887</v>
      </c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  <c r="O276" s="330"/>
      <c r="P276" s="330"/>
      <c r="Q276" s="330"/>
      <c r="R276" s="330"/>
      <c r="S276" s="329">
        <f t="shared" si="13"/>
        <v>0</v>
      </c>
      <c r="T276" s="331"/>
    </row>
    <row r="277" spans="1:20" s="321" customFormat="1" ht="15.75" customHeight="1" x14ac:dyDescent="0.25">
      <c r="A277" s="283" t="s">
        <v>130</v>
      </c>
      <c r="B277" s="285" t="s">
        <v>886</v>
      </c>
      <c r="C277" s="291" t="s">
        <v>887</v>
      </c>
      <c r="D277" s="330"/>
      <c r="E277" s="330"/>
      <c r="F277" s="330"/>
      <c r="G277" s="330"/>
      <c r="H277" s="330"/>
      <c r="I277" s="330"/>
      <c r="J277" s="330"/>
      <c r="K277" s="330"/>
      <c r="L277" s="330"/>
      <c r="M277" s="330"/>
      <c r="N277" s="330"/>
      <c r="O277" s="330"/>
      <c r="P277" s="330"/>
      <c r="Q277" s="330"/>
      <c r="R277" s="330"/>
      <c r="S277" s="329">
        <f t="shared" si="13"/>
        <v>0</v>
      </c>
      <c r="T277" s="331"/>
    </row>
    <row r="278" spans="1:20" s="321" customFormat="1" x14ac:dyDescent="0.25">
      <c r="A278" s="283" t="s">
        <v>922</v>
      </c>
      <c r="B278" s="287" t="s">
        <v>195</v>
      </c>
      <c r="C278" s="291" t="s">
        <v>887</v>
      </c>
      <c r="D278" s="330"/>
      <c r="E278" s="330"/>
      <c r="F278" s="330"/>
      <c r="G278" s="330"/>
      <c r="H278" s="330"/>
      <c r="I278" s="330"/>
      <c r="J278" s="330"/>
      <c r="K278" s="330"/>
      <c r="L278" s="330"/>
      <c r="M278" s="330"/>
      <c r="N278" s="330"/>
      <c r="O278" s="330"/>
      <c r="P278" s="330"/>
      <c r="Q278" s="330"/>
      <c r="R278" s="330"/>
      <c r="S278" s="329">
        <f t="shared" si="13"/>
        <v>0</v>
      </c>
      <c r="T278" s="331"/>
    </row>
    <row r="279" spans="1:20" s="321" customFormat="1" x14ac:dyDescent="0.25">
      <c r="A279" s="283" t="s">
        <v>1034</v>
      </c>
      <c r="B279" s="285" t="s">
        <v>105</v>
      </c>
      <c r="C279" s="291" t="s">
        <v>887</v>
      </c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  <c r="O279" s="330"/>
      <c r="P279" s="330"/>
      <c r="Q279" s="330"/>
      <c r="R279" s="330"/>
      <c r="S279" s="329">
        <f t="shared" si="13"/>
        <v>0</v>
      </c>
      <c r="T279" s="331"/>
    </row>
    <row r="280" spans="1:20" s="321" customFormat="1" x14ac:dyDescent="0.25">
      <c r="A280" s="283" t="s">
        <v>923</v>
      </c>
      <c r="B280" s="287" t="s">
        <v>195</v>
      </c>
      <c r="C280" s="291" t="s">
        <v>887</v>
      </c>
      <c r="D280" s="330"/>
      <c r="E280" s="330"/>
      <c r="F280" s="330"/>
      <c r="G280" s="330"/>
      <c r="H280" s="330"/>
      <c r="I280" s="330"/>
      <c r="J280" s="330"/>
      <c r="K280" s="330"/>
      <c r="L280" s="330"/>
      <c r="M280" s="330"/>
      <c r="N280" s="330"/>
      <c r="O280" s="330"/>
      <c r="P280" s="330"/>
      <c r="Q280" s="330"/>
      <c r="R280" s="330"/>
      <c r="S280" s="329">
        <f t="shared" si="13"/>
        <v>0</v>
      </c>
      <c r="T280" s="331"/>
    </row>
    <row r="281" spans="1:20" s="321" customFormat="1" ht="31.2" x14ac:dyDescent="0.25">
      <c r="A281" s="283" t="s">
        <v>924</v>
      </c>
      <c r="B281" s="141" t="s">
        <v>80</v>
      </c>
      <c r="C281" s="291" t="s">
        <v>887</v>
      </c>
      <c r="D281" s="330">
        <v>0</v>
      </c>
      <c r="E281" s="330">
        <v>0</v>
      </c>
      <c r="F281" s="330">
        <v>0</v>
      </c>
      <c r="G281" s="330">
        <v>0</v>
      </c>
      <c r="H281" s="330">
        <v>0</v>
      </c>
      <c r="I281" s="330">
        <v>0</v>
      </c>
      <c r="J281" s="330">
        <v>0</v>
      </c>
      <c r="K281" s="330">
        <v>0</v>
      </c>
      <c r="L281" s="330">
        <v>0</v>
      </c>
      <c r="M281" s="330">
        <v>0</v>
      </c>
      <c r="N281" s="330">
        <v>0</v>
      </c>
      <c r="O281" s="330">
        <v>0</v>
      </c>
      <c r="P281" s="330">
        <v>0</v>
      </c>
      <c r="Q281" s="330">
        <v>0</v>
      </c>
      <c r="R281" s="330">
        <v>0</v>
      </c>
      <c r="S281" s="329">
        <f t="shared" si="13"/>
        <v>0</v>
      </c>
      <c r="T281" s="331"/>
    </row>
    <row r="282" spans="1:20" s="321" customFormat="1" x14ac:dyDescent="0.25">
      <c r="A282" s="283" t="s">
        <v>925</v>
      </c>
      <c r="B282" s="287" t="s">
        <v>195</v>
      </c>
      <c r="C282" s="291" t="s">
        <v>887</v>
      </c>
      <c r="D282" s="330">
        <v>0</v>
      </c>
      <c r="E282" s="330">
        <v>0</v>
      </c>
      <c r="F282" s="330">
        <v>0</v>
      </c>
      <c r="G282" s="330">
        <v>0</v>
      </c>
      <c r="H282" s="330">
        <v>0</v>
      </c>
      <c r="I282" s="330">
        <v>0</v>
      </c>
      <c r="J282" s="330">
        <v>0</v>
      </c>
      <c r="K282" s="330">
        <v>0</v>
      </c>
      <c r="L282" s="330">
        <v>0</v>
      </c>
      <c r="M282" s="330">
        <v>0</v>
      </c>
      <c r="N282" s="330">
        <v>0</v>
      </c>
      <c r="O282" s="330">
        <v>0</v>
      </c>
      <c r="P282" s="330">
        <v>0</v>
      </c>
      <c r="Q282" s="330">
        <v>0</v>
      </c>
      <c r="R282" s="330">
        <v>0</v>
      </c>
      <c r="S282" s="329">
        <f t="shared" si="13"/>
        <v>0</v>
      </c>
      <c r="T282" s="331"/>
    </row>
    <row r="283" spans="1:20" s="321" customFormat="1" x14ac:dyDescent="0.25">
      <c r="A283" s="283" t="s">
        <v>38</v>
      </c>
      <c r="B283" s="287" t="s">
        <v>781</v>
      </c>
      <c r="C283" s="291" t="s">
        <v>887</v>
      </c>
      <c r="D283" s="330"/>
      <c r="E283" s="330"/>
      <c r="F283" s="330"/>
      <c r="G283" s="330"/>
      <c r="H283" s="330"/>
      <c r="I283" s="330"/>
      <c r="J283" s="330"/>
      <c r="K283" s="330"/>
      <c r="L283" s="330"/>
      <c r="M283" s="330"/>
      <c r="N283" s="330"/>
      <c r="O283" s="330"/>
      <c r="P283" s="330"/>
      <c r="Q283" s="330"/>
      <c r="R283" s="330"/>
      <c r="S283" s="329">
        <f t="shared" si="13"/>
        <v>0</v>
      </c>
      <c r="T283" s="331"/>
    </row>
    <row r="284" spans="1:20" s="321" customFormat="1" x14ac:dyDescent="0.25">
      <c r="A284" s="283" t="s">
        <v>40</v>
      </c>
      <c r="B284" s="294" t="s">
        <v>195</v>
      </c>
      <c r="C284" s="291" t="s">
        <v>887</v>
      </c>
      <c r="D284" s="330"/>
      <c r="E284" s="330"/>
      <c r="F284" s="330"/>
      <c r="G284" s="330"/>
      <c r="H284" s="330"/>
      <c r="I284" s="330"/>
      <c r="J284" s="330"/>
      <c r="K284" s="330"/>
      <c r="L284" s="330"/>
      <c r="M284" s="330"/>
      <c r="N284" s="330"/>
      <c r="O284" s="330"/>
      <c r="P284" s="330"/>
      <c r="Q284" s="330"/>
      <c r="R284" s="330"/>
      <c r="S284" s="329">
        <f t="shared" si="13"/>
        <v>0</v>
      </c>
      <c r="T284" s="331"/>
    </row>
    <row r="285" spans="1:20" s="321" customFormat="1" x14ac:dyDescent="0.25">
      <c r="A285" s="283" t="s">
        <v>39</v>
      </c>
      <c r="B285" s="287" t="s">
        <v>769</v>
      </c>
      <c r="C285" s="291" t="s">
        <v>887</v>
      </c>
      <c r="D285" s="330"/>
      <c r="E285" s="330"/>
      <c r="F285" s="330"/>
      <c r="G285" s="330"/>
      <c r="H285" s="330"/>
      <c r="I285" s="330"/>
      <c r="J285" s="330"/>
      <c r="K285" s="330"/>
      <c r="L285" s="330"/>
      <c r="M285" s="330"/>
      <c r="N285" s="330"/>
      <c r="O285" s="330"/>
      <c r="P285" s="330"/>
      <c r="Q285" s="330"/>
      <c r="R285" s="330"/>
      <c r="S285" s="329">
        <f t="shared" si="13"/>
        <v>0</v>
      </c>
      <c r="T285" s="331"/>
    </row>
    <row r="286" spans="1:20" s="321" customFormat="1" x14ac:dyDescent="0.25">
      <c r="A286" s="283" t="s">
        <v>41</v>
      </c>
      <c r="B286" s="294" t="s">
        <v>195</v>
      </c>
      <c r="C286" s="291" t="s">
        <v>887</v>
      </c>
      <c r="D286" s="330"/>
      <c r="E286" s="330"/>
      <c r="F286" s="330"/>
      <c r="G286" s="330"/>
      <c r="H286" s="330"/>
      <c r="I286" s="330"/>
      <c r="J286" s="330"/>
      <c r="K286" s="330"/>
      <c r="L286" s="330"/>
      <c r="M286" s="330"/>
      <c r="N286" s="330"/>
      <c r="O286" s="330"/>
      <c r="P286" s="330"/>
      <c r="Q286" s="330"/>
      <c r="R286" s="330"/>
      <c r="S286" s="329">
        <f t="shared" si="13"/>
        <v>0</v>
      </c>
      <c r="T286" s="331"/>
    </row>
    <row r="287" spans="1:20" s="321" customFormat="1" x14ac:dyDescent="0.25">
      <c r="A287" s="283" t="s">
        <v>926</v>
      </c>
      <c r="B287" s="141" t="s">
        <v>934</v>
      </c>
      <c r="C287" s="291" t="s">
        <v>887</v>
      </c>
      <c r="D287" s="330"/>
      <c r="E287" s="330"/>
      <c r="F287" s="330"/>
      <c r="G287" s="330"/>
      <c r="H287" s="330"/>
      <c r="I287" s="330"/>
      <c r="J287" s="330"/>
      <c r="K287" s="330"/>
      <c r="L287" s="330"/>
      <c r="M287" s="330"/>
      <c r="N287" s="330"/>
      <c r="O287" s="330"/>
      <c r="P287" s="330"/>
      <c r="Q287" s="330"/>
      <c r="R287" s="330"/>
      <c r="S287" s="329">
        <f t="shared" si="13"/>
        <v>0</v>
      </c>
      <c r="T287" s="331"/>
    </row>
    <row r="288" spans="1:20" s="321" customFormat="1" x14ac:dyDescent="0.25">
      <c r="A288" s="283" t="s">
        <v>927</v>
      </c>
      <c r="B288" s="287" t="s">
        <v>195</v>
      </c>
      <c r="C288" s="291" t="s">
        <v>887</v>
      </c>
      <c r="D288" s="330"/>
      <c r="E288" s="330"/>
      <c r="F288" s="330"/>
      <c r="G288" s="330"/>
      <c r="H288" s="330"/>
      <c r="I288" s="330"/>
      <c r="J288" s="330"/>
      <c r="K288" s="330"/>
      <c r="L288" s="330"/>
      <c r="M288" s="330"/>
      <c r="N288" s="330"/>
      <c r="O288" s="330"/>
      <c r="P288" s="330"/>
      <c r="Q288" s="330"/>
      <c r="R288" s="330"/>
      <c r="S288" s="329">
        <f t="shared" si="13"/>
        <v>0</v>
      </c>
      <c r="T288" s="331"/>
    </row>
    <row r="289" spans="1:20" s="321" customFormat="1" x14ac:dyDescent="0.25">
      <c r="A289" s="283" t="s">
        <v>705</v>
      </c>
      <c r="B289" s="286" t="s">
        <v>81</v>
      </c>
      <c r="C289" s="291" t="s">
        <v>887</v>
      </c>
      <c r="D289" s="335">
        <v>32.173000000000002</v>
      </c>
      <c r="E289" s="330">
        <v>42.116</v>
      </c>
      <c r="F289" s="335">
        <v>68.946295689549174</v>
      </c>
      <c r="G289" s="335">
        <v>44.102430196738965</v>
      </c>
      <c r="H289" s="330">
        <v>0</v>
      </c>
      <c r="I289" s="335">
        <v>28.552040618651972</v>
      </c>
      <c r="J289" s="330">
        <v>0</v>
      </c>
      <c r="K289" s="335">
        <v>39.077322566954876</v>
      </c>
      <c r="L289" s="335">
        <v>0</v>
      </c>
      <c r="M289" s="335">
        <v>55.856509776137727</v>
      </c>
      <c r="N289" s="335">
        <v>0</v>
      </c>
      <c r="O289" s="335">
        <v>74.003045200818974</v>
      </c>
      <c r="P289" s="335">
        <v>0</v>
      </c>
      <c r="Q289" s="335">
        <v>93.641235208478065</v>
      </c>
      <c r="R289" s="330">
        <v>0</v>
      </c>
      <c r="S289" s="329">
        <f t="shared" ref="S289:S308" si="14">IF(AND(G289=0,I289=0,K289=0,M289=0,O289=0,Q289=0),0,AVERAGE(G289,I289,K289,M289,O289,Q289))</f>
        <v>55.872097261296766</v>
      </c>
      <c r="T289" s="331"/>
    </row>
    <row r="290" spans="1:20" s="321" customFormat="1" x14ac:dyDescent="0.25">
      <c r="A290" s="283" t="s">
        <v>811</v>
      </c>
      <c r="B290" s="141" t="s">
        <v>702</v>
      </c>
      <c r="C290" s="291" t="s">
        <v>887</v>
      </c>
      <c r="D290" s="330"/>
      <c r="E290" s="330"/>
      <c r="F290" s="335"/>
      <c r="G290" s="330"/>
      <c r="H290" s="330"/>
      <c r="I290" s="335"/>
      <c r="J290" s="330"/>
      <c r="K290" s="335"/>
      <c r="L290" s="335"/>
      <c r="M290" s="335"/>
      <c r="N290" s="335"/>
      <c r="O290" s="335"/>
      <c r="P290" s="335"/>
      <c r="Q290" s="335"/>
      <c r="R290" s="330"/>
      <c r="S290" s="329">
        <f t="shared" si="14"/>
        <v>0</v>
      </c>
      <c r="T290" s="331"/>
    </row>
    <row r="291" spans="1:20" s="321" customFormat="1" x14ac:dyDescent="0.25">
      <c r="A291" s="283" t="s">
        <v>812</v>
      </c>
      <c r="B291" s="287" t="s">
        <v>195</v>
      </c>
      <c r="C291" s="291" t="s">
        <v>887</v>
      </c>
      <c r="D291" s="330"/>
      <c r="E291" s="330"/>
      <c r="F291" s="335"/>
      <c r="G291" s="330"/>
      <c r="H291" s="330"/>
      <c r="I291" s="335"/>
      <c r="J291" s="330"/>
      <c r="K291" s="335"/>
      <c r="L291" s="335"/>
      <c r="M291" s="335"/>
      <c r="N291" s="335"/>
      <c r="O291" s="335"/>
      <c r="P291" s="335"/>
      <c r="Q291" s="335"/>
      <c r="R291" s="330"/>
      <c r="S291" s="329">
        <f t="shared" si="14"/>
        <v>0</v>
      </c>
      <c r="T291" s="331"/>
    </row>
    <row r="292" spans="1:20" s="321" customFormat="1" x14ac:dyDescent="0.25">
      <c r="A292" s="283" t="s">
        <v>813</v>
      </c>
      <c r="B292" s="141" t="s">
        <v>82</v>
      </c>
      <c r="C292" s="291" t="s">
        <v>887</v>
      </c>
      <c r="D292" s="330">
        <v>0</v>
      </c>
      <c r="E292" s="330">
        <v>0</v>
      </c>
      <c r="F292" s="335">
        <v>4.1990389999999991</v>
      </c>
      <c r="G292" s="335">
        <v>8.290936131895613</v>
      </c>
      <c r="H292" s="330">
        <v>0</v>
      </c>
      <c r="I292" s="335">
        <v>12.547529673829523</v>
      </c>
      <c r="J292" s="330">
        <v>0</v>
      </c>
      <c r="K292" s="335">
        <v>16.975448557714039</v>
      </c>
      <c r="L292" s="335">
        <v>0</v>
      </c>
      <c r="M292" s="335">
        <v>21.581588526002676</v>
      </c>
      <c r="N292" s="335">
        <v>0</v>
      </c>
      <c r="O292" s="335">
        <v>26.373122870654726</v>
      </c>
      <c r="P292" s="335">
        <v>0</v>
      </c>
      <c r="Q292" s="335">
        <v>31.357513604336717</v>
      </c>
      <c r="R292" s="330">
        <v>0</v>
      </c>
      <c r="S292" s="329">
        <f t="shared" si="14"/>
        <v>19.521023227405546</v>
      </c>
      <c r="T292" s="331"/>
    </row>
    <row r="293" spans="1:20" s="321" customFormat="1" x14ac:dyDescent="0.25">
      <c r="A293" s="283" t="s">
        <v>815</v>
      </c>
      <c r="B293" s="287" t="s">
        <v>776</v>
      </c>
      <c r="C293" s="291" t="s">
        <v>887</v>
      </c>
      <c r="D293" s="330"/>
      <c r="E293" s="330"/>
      <c r="F293" s="335"/>
      <c r="G293" s="330"/>
      <c r="H293" s="330"/>
      <c r="I293" s="330"/>
      <c r="J293" s="330"/>
      <c r="K293" s="335"/>
      <c r="L293" s="335"/>
      <c r="M293" s="335"/>
      <c r="N293" s="335"/>
      <c r="O293" s="335"/>
      <c r="P293" s="335"/>
      <c r="Q293" s="335"/>
      <c r="R293" s="330"/>
      <c r="S293" s="329">
        <f t="shared" si="14"/>
        <v>0</v>
      </c>
      <c r="T293" s="331"/>
    </row>
    <row r="294" spans="1:20" s="321" customFormat="1" x14ac:dyDescent="0.25">
      <c r="A294" s="283" t="s">
        <v>816</v>
      </c>
      <c r="B294" s="294" t="s">
        <v>195</v>
      </c>
      <c r="C294" s="291" t="s">
        <v>887</v>
      </c>
      <c r="D294" s="330"/>
      <c r="E294" s="330"/>
      <c r="F294" s="335"/>
      <c r="G294" s="330"/>
      <c r="H294" s="330"/>
      <c r="I294" s="330"/>
      <c r="J294" s="330"/>
      <c r="K294" s="335"/>
      <c r="L294" s="335"/>
      <c r="M294" s="335"/>
      <c r="N294" s="335"/>
      <c r="O294" s="335"/>
      <c r="P294" s="335"/>
      <c r="Q294" s="335"/>
      <c r="R294" s="330"/>
      <c r="S294" s="329">
        <f t="shared" si="14"/>
        <v>0</v>
      </c>
      <c r="T294" s="331"/>
    </row>
    <row r="295" spans="1:20" s="321" customFormat="1" x14ac:dyDescent="0.25">
      <c r="A295" s="283" t="s">
        <v>817</v>
      </c>
      <c r="B295" s="287" t="s">
        <v>837</v>
      </c>
      <c r="C295" s="291" t="s">
        <v>887</v>
      </c>
      <c r="D295" s="330"/>
      <c r="E295" s="330"/>
      <c r="F295" s="335">
        <v>4.1990389999999991</v>
      </c>
      <c r="G295" s="335">
        <v>8.290936131895613</v>
      </c>
      <c r="H295" s="330"/>
      <c r="I295" s="335">
        <v>12.547529673829523</v>
      </c>
      <c r="J295" s="330"/>
      <c r="K295" s="335">
        <v>16.975448557714039</v>
      </c>
      <c r="L295" s="335"/>
      <c r="M295" s="335">
        <v>21.581588526002676</v>
      </c>
      <c r="N295" s="335"/>
      <c r="O295" s="335">
        <v>26.373122870654726</v>
      </c>
      <c r="P295" s="335"/>
      <c r="Q295" s="335">
        <v>31.357513604336717</v>
      </c>
      <c r="R295" s="330"/>
      <c r="S295" s="329">
        <f t="shared" si="14"/>
        <v>19.521023227405546</v>
      </c>
      <c r="T295" s="331"/>
    </row>
    <row r="296" spans="1:20" s="321" customFormat="1" x14ac:dyDescent="0.25">
      <c r="A296" s="283" t="s">
        <v>818</v>
      </c>
      <c r="B296" s="294" t="s">
        <v>195</v>
      </c>
      <c r="C296" s="291" t="s">
        <v>887</v>
      </c>
      <c r="D296" s="330"/>
      <c r="E296" s="330"/>
      <c r="F296" s="330"/>
      <c r="G296" s="330"/>
      <c r="H296" s="330"/>
      <c r="I296" s="330"/>
      <c r="J296" s="330"/>
      <c r="K296" s="330"/>
      <c r="L296" s="330"/>
      <c r="M296" s="330"/>
      <c r="N296" s="330"/>
      <c r="O296" s="330"/>
      <c r="P296" s="330"/>
      <c r="Q296" s="330"/>
      <c r="R296" s="330"/>
      <c r="S296" s="329">
        <f t="shared" si="14"/>
        <v>0</v>
      </c>
      <c r="T296" s="331"/>
    </row>
    <row r="297" spans="1:20" s="321" customFormat="1" ht="31.2" x14ac:dyDescent="0.25">
      <c r="A297" s="283" t="s">
        <v>814</v>
      </c>
      <c r="B297" s="141" t="s">
        <v>1042</v>
      </c>
      <c r="C297" s="291" t="s">
        <v>887</v>
      </c>
      <c r="D297" s="330"/>
      <c r="E297" s="330"/>
      <c r="F297" s="330"/>
      <c r="G297" s="330"/>
      <c r="H297" s="330"/>
      <c r="I297" s="330"/>
      <c r="J297" s="330"/>
      <c r="K297" s="330"/>
      <c r="L297" s="330"/>
      <c r="M297" s="330"/>
      <c r="N297" s="330"/>
      <c r="O297" s="330"/>
      <c r="P297" s="330"/>
      <c r="Q297" s="330"/>
      <c r="R297" s="330"/>
      <c r="S297" s="329">
        <f t="shared" si="14"/>
        <v>0</v>
      </c>
      <c r="T297" s="331"/>
    </row>
    <row r="298" spans="1:20" s="321" customFormat="1" x14ac:dyDescent="0.25">
      <c r="A298" s="283" t="s">
        <v>819</v>
      </c>
      <c r="B298" s="287" t="s">
        <v>195</v>
      </c>
      <c r="C298" s="291" t="s">
        <v>887</v>
      </c>
      <c r="D298" s="330"/>
      <c r="E298" s="330"/>
      <c r="F298" s="330"/>
      <c r="G298" s="330"/>
      <c r="H298" s="330"/>
      <c r="I298" s="330"/>
      <c r="J298" s="330"/>
      <c r="K298" s="330"/>
      <c r="L298" s="330"/>
      <c r="M298" s="330"/>
      <c r="N298" s="330"/>
      <c r="O298" s="330"/>
      <c r="P298" s="330"/>
      <c r="Q298" s="330"/>
      <c r="R298" s="330"/>
      <c r="S298" s="329">
        <f t="shared" si="14"/>
        <v>0</v>
      </c>
      <c r="T298" s="331"/>
    </row>
    <row r="299" spans="1:20" s="321" customFormat="1" x14ac:dyDescent="0.25">
      <c r="A299" s="283" t="s">
        <v>820</v>
      </c>
      <c r="B299" s="141" t="s">
        <v>838</v>
      </c>
      <c r="C299" s="291" t="s">
        <v>887</v>
      </c>
      <c r="D299" s="330"/>
      <c r="E299" s="330"/>
      <c r="F299" s="330"/>
      <c r="G299" s="330"/>
      <c r="H299" s="330"/>
      <c r="I299" s="330"/>
      <c r="J299" s="330"/>
      <c r="K299" s="330"/>
      <c r="L299" s="330"/>
      <c r="M299" s="330"/>
      <c r="N299" s="330"/>
      <c r="O299" s="330"/>
      <c r="P299" s="330"/>
      <c r="Q299" s="330"/>
      <c r="R299" s="330"/>
      <c r="S299" s="329">
        <f t="shared" si="14"/>
        <v>0</v>
      </c>
      <c r="T299" s="331"/>
    </row>
    <row r="300" spans="1:20" s="321" customFormat="1" x14ac:dyDescent="0.25">
      <c r="A300" s="283" t="s">
        <v>825</v>
      </c>
      <c r="B300" s="287" t="s">
        <v>195</v>
      </c>
      <c r="C300" s="291" t="s">
        <v>887</v>
      </c>
      <c r="D300" s="330"/>
      <c r="E300" s="330"/>
      <c r="F300" s="330"/>
      <c r="G300" s="330"/>
      <c r="H300" s="330"/>
      <c r="I300" s="330"/>
      <c r="J300" s="330"/>
      <c r="K300" s="330"/>
      <c r="L300" s="330"/>
      <c r="M300" s="330"/>
      <c r="N300" s="330"/>
      <c r="O300" s="330"/>
      <c r="P300" s="330"/>
      <c r="Q300" s="330"/>
      <c r="R300" s="330"/>
      <c r="S300" s="329">
        <f t="shared" si="14"/>
        <v>0</v>
      </c>
      <c r="T300" s="331"/>
    </row>
    <row r="301" spans="1:20" s="321" customFormat="1" x14ac:dyDescent="0.25">
      <c r="A301" s="283" t="s">
        <v>821</v>
      </c>
      <c r="B301" s="141" t="s">
        <v>839</v>
      </c>
      <c r="C301" s="291" t="s">
        <v>887</v>
      </c>
      <c r="D301" s="330"/>
      <c r="E301" s="335">
        <v>1.7E-5</v>
      </c>
      <c r="F301" s="335">
        <v>1.7000000013922545E-5</v>
      </c>
      <c r="G301" s="335">
        <v>1.7000000042344254E-5</v>
      </c>
      <c r="H301" s="330"/>
      <c r="I301" s="335">
        <v>1.7000000013922545E-5</v>
      </c>
      <c r="J301" s="330"/>
      <c r="K301" s="335">
        <v>1.7000000013922545E-5</v>
      </c>
      <c r="L301" s="330"/>
      <c r="M301" s="335">
        <v>1.7000000013922545E-5</v>
      </c>
      <c r="N301" s="330"/>
      <c r="O301" s="335">
        <v>1.7000000013922545E-5</v>
      </c>
      <c r="P301" s="330"/>
      <c r="Q301" s="335">
        <v>1.7000000013922545E-5</v>
      </c>
      <c r="R301" s="330"/>
      <c r="S301" s="329">
        <f t="shared" si="14"/>
        <v>1.7000000018659495E-5</v>
      </c>
      <c r="T301" s="331"/>
    </row>
    <row r="302" spans="1:20" s="321" customFormat="1" x14ac:dyDescent="0.25">
      <c r="A302" s="283" t="s">
        <v>826</v>
      </c>
      <c r="B302" s="287" t="s">
        <v>195</v>
      </c>
      <c r="C302" s="291" t="s">
        <v>887</v>
      </c>
      <c r="D302" s="330"/>
      <c r="E302" s="330"/>
      <c r="F302" s="330"/>
      <c r="G302" s="330"/>
      <c r="H302" s="330"/>
      <c r="I302" s="330"/>
      <c r="J302" s="330"/>
      <c r="K302" s="330"/>
      <c r="L302" s="330"/>
      <c r="M302" s="330"/>
      <c r="N302" s="330"/>
      <c r="O302" s="330"/>
      <c r="P302" s="330"/>
      <c r="Q302" s="330"/>
      <c r="R302" s="330"/>
      <c r="S302" s="329">
        <f t="shared" si="14"/>
        <v>0</v>
      </c>
      <c r="T302" s="331"/>
    </row>
    <row r="303" spans="1:20" s="321" customFormat="1" x14ac:dyDescent="0.25">
      <c r="A303" s="283" t="s">
        <v>822</v>
      </c>
      <c r="B303" s="141" t="s">
        <v>840</v>
      </c>
      <c r="C303" s="291" t="s">
        <v>887</v>
      </c>
      <c r="D303" s="335">
        <v>2.1643971099999999</v>
      </c>
      <c r="E303" s="335">
        <v>11.32786059</v>
      </c>
      <c r="F303" s="335">
        <v>11.32786059</v>
      </c>
      <c r="G303" s="335">
        <v>11.32786059</v>
      </c>
      <c r="H303" s="330"/>
      <c r="I303" s="335">
        <v>11.32786059</v>
      </c>
      <c r="J303" s="330"/>
      <c r="K303" s="335">
        <v>11.32786059</v>
      </c>
      <c r="L303" s="330"/>
      <c r="M303" s="335">
        <v>11.32786059</v>
      </c>
      <c r="N303" s="330"/>
      <c r="O303" s="335">
        <v>11.32786059</v>
      </c>
      <c r="P303" s="330"/>
      <c r="Q303" s="335">
        <v>11.32786059</v>
      </c>
      <c r="R303" s="330"/>
      <c r="S303" s="329">
        <f t="shared" si="14"/>
        <v>11.32786059</v>
      </c>
      <c r="T303" s="331"/>
    </row>
    <row r="304" spans="1:20" s="321" customFormat="1" x14ac:dyDescent="0.25">
      <c r="A304" s="283" t="s">
        <v>827</v>
      </c>
      <c r="B304" s="287" t="s">
        <v>195</v>
      </c>
      <c r="C304" s="291" t="s">
        <v>887</v>
      </c>
      <c r="D304" s="330"/>
      <c r="E304" s="330"/>
      <c r="F304" s="330"/>
      <c r="G304" s="330"/>
      <c r="H304" s="330"/>
      <c r="I304" s="330"/>
      <c r="J304" s="330"/>
      <c r="K304" s="330"/>
      <c r="L304" s="330"/>
      <c r="M304" s="330"/>
      <c r="N304" s="330"/>
      <c r="O304" s="330"/>
      <c r="P304" s="330"/>
      <c r="Q304" s="330"/>
      <c r="R304" s="330"/>
      <c r="S304" s="329">
        <f t="shared" si="14"/>
        <v>0</v>
      </c>
      <c r="T304" s="331"/>
    </row>
    <row r="305" spans="1:20" s="321" customFormat="1" x14ac:dyDescent="0.25">
      <c r="A305" s="283" t="s">
        <v>823</v>
      </c>
      <c r="B305" s="141" t="s">
        <v>841</v>
      </c>
      <c r="C305" s="291" t="s">
        <v>887</v>
      </c>
      <c r="D305" s="330"/>
      <c r="E305" s="330"/>
      <c r="F305" s="330"/>
      <c r="G305" s="330"/>
      <c r="H305" s="330"/>
      <c r="I305" s="330"/>
      <c r="J305" s="330"/>
      <c r="K305" s="330"/>
      <c r="L305" s="330"/>
      <c r="M305" s="330"/>
      <c r="N305" s="330"/>
      <c r="O305" s="330"/>
      <c r="P305" s="330"/>
      <c r="Q305" s="330"/>
      <c r="R305" s="330"/>
      <c r="S305" s="329">
        <f t="shared" si="14"/>
        <v>0</v>
      </c>
      <c r="T305" s="331"/>
    </row>
    <row r="306" spans="1:20" s="321" customFormat="1" x14ac:dyDescent="0.25">
      <c r="A306" s="283" t="s">
        <v>828</v>
      </c>
      <c r="B306" s="287" t="s">
        <v>195</v>
      </c>
      <c r="C306" s="291" t="s">
        <v>887</v>
      </c>
      <c r="D306" s="330"/>
      <c r="E306" s="330"/>
      <c r="F306" s="330"/>
      <c r="G306" s="330"/>
      <c r="H306" s="330"/>
      <c r="I306" s="330"/>
      <c r="J306" s="330"/>
      <c r="K306" s="330"/>
      <c r="L306" s="330"/>
      <c r="M306" s="330"/>
      <c r="N306" s="330"/>
      <c r="O306" s="330"/>
      <c r="P306" s="330"/>
      <c r="Q306" s="330"/>
      <c r="R306" s="330"/>
      <c r="S306" s="329">
        <f t="shared" si="14"/>
        <v>0</v>
      </c>
      <c r="T306" s="331"/>
    </row>
    <row r="307" spans="1:20" s="321" customFormat="1" ht="31.2" x14ac:dyDescent="0.25">
      <c r="A307" s="283" t="s">
        <v>824</v>
      </c>
      <c r="B307" s="141" t="s">
        <v>872</v>
      </c>
      <c r="C307" s="291" t="s">
        <v>887</v>
      </c>
      <c r="D307" s="330"/>
      <c r="E307" s="330"/>
      <c r="F307" s="330"/>
      <c r="G307" s="330"/>
      <c r="H307" s="330"/>
      <c r="I307" s="330"/>
      <c r="J307" s="330"/>
      <c r="K307" s="330"/>
      <c r="L307" s="330"/>
      <c r="M307" s="330"/>
      <c r="N307" s="330"/>
      <c r="O307" s="330"/>
      <c r="P307" s="330"/>
      <c r="Q307" s="330"/>
      <c r="R307" s="330"/>
      <c r="S307" s="329">
        <f t="shared" si="14"/>
        <v>0</v>
      </c>
      <c r="T307" s="331"/>
    </row>
    <row r="308" spans="1:20" s="321" customFormat="1" x14ac:dyDescent="0.25">
      <c r="A308" s="283" t="s">
        <v>829</v>
      </c>
      <c r="B308" s="287" t="s">
        <v>195</v>
      </c>
      <c r="C308" s="291" t="s">
        <v>887</v>
      </c>
      <c r="D308" s="330"/>
      <c r="E308" s="330"/>
      <c r="F308" s="330"/>
      <c r="G308" s="330"/>
      <c r="H308" s="330"/>
      <c r="I308" s="330"/>
      <c r="J308" s="330"/>
      <c r="K308" s="330"/>
      <c r="L308" s="330"/>
      <c r="M308" s="330"/>
      <c r="N308" s="330"/>
      <c r="O308" s="330"/>
      <c r="P308" s="330"/>
      <c r="Q308" s="330"/>
      <c r="R308" s="330"/>
      <c r="S308" s="329">
        <f t="shared" si="14"/>
        <v>0</v>
      </c>
      <c r="T308" s="331"/>
    </row>
    <row r="309" spans="1:20" s="321" customFormat="1" x14ac:dyDescent="0.25">
      <c r="A309" s="283" t="s">
        <v>1051</v>
      </c>
      <c r="B309" s="141" t="s">
        <v>1052</v>
      </c>
      <c r="C309" s="291" t="s">
        <v>887</v>
      </c>
      <c r="D309" s="335">
        <v>30.008602890000002</v>
      </c>
      <c r="E309" s="335">
        <v>30.78812241</v>
      </c>
      <c r="F309" s="329">
        <v>53.419379099549161</v>
      </c>
      <c r="G309" s="329">
        <v>24.483616474843309</v>
      </c>
      <c r="H309" s="330"/>
      <c r="I309" s="329">
        <v>4.6766333548224353</v>
      </c>
      <c r="J309" s="330"/>
      <c r="K309" s="329">
        <v>10.773996419240824</v>
      </c>
      <c r="L309" s="330"/>
      <c r="M309" s="329">
        <v>22.947043660135037</v>
      </c>
      <c r="N309" s="330"/>
      <c r="O309" s="329">
        <v>36.302044740164234</v>
      </c>
      <c r="P309" s="330"/>
      <c r="Q309" s="329">
        <v>50.955844014141334</v>
      </c>
      <c r="R309" s="330"/>
      <c r="S309" s="329">
        <f>IF(AND(G309=0,I309=0,K309=0,M309=0,O309=0,Q309=0),0,AVERAGE(G309,I309,K309,M309,O309,Q309))</f>
        <v>25.023196443891198</v>
      </c>
      <c r="T309" s="331"/>
    </row>
    <row r="310" spans="1:20" s="321" customFormat="1" x14ac:dyDescent="0.25">
      <c r="A310" s="283" t="s">
        <v>1053</v>
      </c>
      <c r="B310" s="287" t="s">
        <v>195</v>
      </c>
      <c r="C310" s="291" t="s">
        <v>887</v>
      </c>
      <c r="D310" s="330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29">
        <f>IF(AND(G310=0,I310=0,K310=0,M310=0,O310=0,Q310=0),0,AVERAGE(G310,I310,K310,M310,O310,Q310))</f>
        <v>0</v>
      </c>
      <c r="T310" s="331"/>
    </row>
    <row r="311" spans="1:20" s="321" customFormat="1" x14ac:dyDescent="0.25">
      <c r="A311" s="283" t="s">
        <v>1151</v>
      </c>
      <c r="B311" s="141" t="s">
        <v>1152</v>
      </c>
      <c r="C311" s="291" t="s">
        <v>887</v>
      </c>
      <c r="D311" s="330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  <c r="O311" s="330"/>
      <c r="P311" s="330"/>
      <c r="Q311" s="330"/>
      <c r="R311" s="330"/>
      <c r="S311" s="329"/>
      <c r="T311" s="331"/>
    </row>
    <row r="312" spans="1:20" s="321" customFormat="1" ht="31.2" x14ac:dyDescent="0.3">
      <c r="A312" s="283" t="s">
        <v>706</v>
      </c>
      <c r="B312" s="286" t="s">
        <v>83</v>
      </c>
      <c r="C312" s="291" t="s">
        <v>164</v>
      </c>
      <c r="D312" s="358">
        <f t="shared" ref="D312:S312" si="15">IF(D18=0,"-",(D173)/(D18*1.2))</f>
        <v>0.96494141723456217</v>
      </c>
      <c r="E312" s="358">
        <f t="shared" si="15"/>
        <v>0.98167100448556921</v>
      </c>
      <c r="F312" s="358">
        <f t="shared" si="15"/>
        <v>1.054287023226814</v>
      </c>
      <c r="G312" s="358">
        <f t="shared" si="15"/>
        <v>0.94235168356921162</v>
      </c>
      <c r="H312" s="358" t="str">
        <f t="shared" si="15"/>
        <v>-</v>
      </c>
      <c r="I312" s="358">
        <f t="shared" si="15"/>
        <v>0.92283944710153964</v>
      </c>
      <c r="J312" s="358" t="str">
        <f t="shared" si="15"/>
        <v>-</v>
      </c>
      <c r="K312" s="358">
        <f t="shared" si="15"/>
        <v>0.92324389699336795</v>
      </c>
      <c r="L312" s="358" t="str">
        <f t="shared" si="15"/>
        <v>-</v>
      </c>
      <c r="M312" s="358">
        <f t="shared" si="15"/>
        <v>0.92362433059138083</v>
      </c>
      <c r="N312" s="358" t="str">
        <f t="shared" si="15"/>
        <v>-</v>
      </c>
      <c r="O312" s="358">
        <f t="shared" si="15"/>
        <v>0.92406645424769285</v>
      </c>
      <c r="P312" s="354" t="str">
        <f t="shared" si="15"/>
        <v>-</v>
      </c>
      <c r="Q312" s="358">
        <f t="shared" si="15"/>
        <v>0.92444221249483949</v>
      </c>
      <c r="R312" s="354" t="str">
        <f t="shared" si="15"/>
        <v>-</v>
      </c>
      <c r="S312" s="358">
        <f t="shared" si="15"/>
        <v>0.92686830022929911</v>
      </c>
      <c r="T312" s="355"/>
    </row>
    <row r="313" spans="1:20" s="321" customFormat="1" x14ac:dyDescent="0.25">
      <c r="A313" s="283" t="s">
        <v>830</v>
      </c>
      <c r="B313" s="141" t="s">
        <v>1089</v>
      </c>
      <c r="C313" s="291" t="s">
        <v>164</v>
      </c>
      <c r="D313" s="330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  <c r="O313" s="330"/>
      <c r="P313" s="330"/>
      <c r="Q313" s="330"/>
      <c r="R313" s="330"/>
      <c r="S313" s="329">
        <f t="shared" ref="S313:S324" si="16">G313+I313+K313+M313+Q313+O313</f>
        <v>0</v>
      </c>
      <c r="T313" s="331"/>
    </row>
    <row r="314" spans="1:20" s="321" customFormat="1" ht="31.2" x14ac:dyDescent="0.25">
      <c r="A314" s="283" t="s">
        <v>1056</v>
      </c>
      <c r="B314" s="141" t="s">
        <v>1090</v>
      </c>
      <c r="C314" s="291" t="s">
        <v>164</v>
      </c>
      <c r="D314" s="330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29">
        <f t="shared" si="16"/>
        <v>0</v>
      </c>
      <c r="T314" s="331"/>
    </row>
    <row r="315" spans="1:20" s="321" customFormat="1" ht="31.2" x14ac:dyDescent="0.25">
      <c r="A315" s="283" t="s">
        <v>1057</v>
      </c>
      <c r="B315" s="141" t="s">
        <v>1091</v>
      </c>
      <c r="C315" s="291" t="s">
        <v>164</v>
      </c>
      <c r="D315" s="330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29">
        <f t="shared" si="16"/>
        <v>0</v>
      </c>
      <c r="T315" s="331"/>
    </row>
    <row r="316" spans="1:20" s="321" customFormat="1" ht="31.2" x14ac:dyDescent="0.25">
      <c r="A316" s="283" t="s">
        <v>42</v>
      </c>
      <c r="B316" s="141" t="s">
        <v>1092</v>
      </c>
      <c r="C316" s="291" t="s">
        <v>164</v>
      </c>
      <c r="D316" s="330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  <c r="O316" s="330"/>
      <c r="P316" s="330"/>
      <c r="Q316" s="330"/>
      <c r="R316" s="330"/>
      <c r="S316" s="329">
        <f t="shared" si="16"/>
        <v>0</v>
      </c>
      <c r="T316" s="331"/>
    </row>
    <row r="317" spans="1:20" s="321" customFormat="1" x14ac:dyDescent="0.25">
      <c r="A317" s="283" t="s">
        <v>831</v>
      </c>
      <c r="B317" s="285" t="s">
        <v>106</v>
      </c>
      <c r="C317" s="291" t="s">
        <v>164</v>
      </c>
      <c r="D317" s="330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  <c r="O317" s="330"/>
      <c r="P317" s="330"/>
      <c r="Q317" s="330"/>
      <c r="R317" s="330"/>
      <c r="S317" s="329">
        <f t="shared" si="16"/>
        <v>0</v>
      </c>
      <c r="T317" s="331"/>
    </row>
    <row r="318" spans="1:20" s="321" customFormat="1" x14ac:dyDescent="0.25">
      <c r="A318" s="283" t="s">
        <v>832</v>
      </c>
      <c r="B318" s="285" t="s">
        <v>1093</v>
      </c>
      <c r="C318" s="291" t="s">
        <v>164</v>
      </c>
      <c r="D318" s="330"/>
      <c r="E318" s="330"/>
      <c r="F318" s="330"/>
      <c r="G318" s="330"/>
      <c r="H318" s="330"/>
      <c r="I318" s="330"/>
      <c r="J318" s="330"/>
      <c r="K318" s="330"/>
      <c r="L318" s="330"/>
      <c r="M318" s="330"/>
      <c r="N318" s="330"/>
      <c r="O318" s="330"/>
      <c r="P318" s="330"/>
      <c r="Q318" s="330"/>
      <c r="R318" s="330"/>
      <c r="S318" s="329">
        <f t="shared" si="16"/>
        <v>0</v>
      </c>
      <c r="T318" s="331"/>
    </row>
    <row r="319" spans="1:20" s="321" customFormat="1" x14ac:dyDescent="0.25">
      <c r="A319" s="283" t="s">
        <v>833</v>
      </c>
      <c r="B319" s="285" t="s">
        <v>99</v>
      </c>
      <c r="C319" s="291" t="s">
        <v>164</v>
      </c>
      <c r="D319" s="330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29">
        <f t="shared" si="16"/>
        <v>0</v>
      </c>
      <c r="T319" s="331"/>
    </row>
    <row r="320" spans="1:20" s="321" customFormat="1" ht="19.5" customHeight="1" x14ac:dyDescent="0.25">
      <c r="A320" s="283" t="s">
        <v>834</v>
      </c>
      <c r="B320" s="285" t="s">
        <v>1094</v>
      </c>
      <c r="C320" s="291" t="s">
        <v>164</v>
      </c>
      <c r="D320" s="330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  <c r="O320" s="330"/>
      <c r="P320" s="330"/>
      <c r="Q320" s="330"/>
      <c r="R320" s="330"/>
      <c r="S320" s="329">
        <f t="shared" si="16"/>
        <v>0</v>
      </c>
      <c r="T320" s="331"/>
    </row>
    <row r="321" spans="1:20" s="321" customFormat="1" ht="19.5" customHeight="1" x14ac:dyDescent="0.25">
      <c r="A321" s="283" t="s">
        <v>835</v>
      </c>
      <c r="B321" s="285" t="s">
        <v>107</v>
      </c>
      <c r="C321" s="291" t="s">
        <v>164</v>
      </c>
      <c r="D321" s="330"/>
      <c r="E321" s="344"/>
      <c r="F321" s="344"/>
      <c r="G321" s="344"/>
      <c r="H321" s="344"/>
      <c r="I321" s="344"/>
      <c r="J321" s="344"/>
      <c r="K321" s="344"/>
      <c r="L321" s="344"/>
      <c r="M321" s="344"/>
      <c r="N321" s="344"/>
      <c r="O321" s="344"/>
      <c r="P321" s="344"/>
      <c r="Q321" s="344"/>
      <c r="R321" s="344"/>
      <c r="S321" s="329">
        <f t="shared" si="16"/>
        <v>0</v>
      </c>
      <c r="T321" s="345"/>
    </row>
    <row r="322" spans="1:20" s="321" customFormat="1" ht="36.75" customHeight="1" x14ac:dyDescent="0.25">
      <c r="A322" s="283" t="s">
        <v>836</v>
      </c>
      <c r="B322" s="141" t="s">
        <v>84</v>
      </c>
      <c r="C322" s="291" t="s">
        <v>164</v>
      </c>
      <c r="D322" s="330"/>
      <c r="E322" s="344"/>
      <c r="F322" s="344"/>
      <c r="G322" s="344"/>
      <c r="H322" s="344"/>
      <c r="I322" s="344"/>
      <c r="J322" s="344"/>
      <c r="K322" s="344"/>
      <c r="L322" s="344"/>
      <c r="M322" s="344"/>
      <c r="N322" s="344"/>
      <c r="O322" s="344"/>
      <c r="P322" s="344"/>
      <c r="Q322" s="344"/>
      <c r="R322" s="344"/>
      <c r="S322" s="329">
        <f t="shared" si="16"/>
        <v>0</v>
      </c>
      <c r="T322" s="345"/>
    </row>
    <row r="323" spans="1:20" s="321" customFormat="1" ht="19.5" customHeight="1" x14ac:dyDescent="0.25">
      <c r="A323" s="283" t="s">
        <v>127</v>
      </c>
      <c r="B323" s="303" t="s">
        <v>781</v>
      </c>
      <c r="C323" s="291" t="s">
        <v>164</v>
      </c>
      <c r="D323" s="330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  <c r="O323" s="330"/>
      <c r="P323" s="330"/>
      <c r="Q323" s="330"/>
      <c r="R323" s="330"/>
      <c r="S323" s="329">
        <f t="shared" si="16"/>
        <v>0</v>
      </c>
      <c r="T323" s="331"/>
    </row>
    <row r="324" spans="1:20" s="321" customFormat="1" ht="19.5" customHeight="1" thickBot="1" x14ac:dyDescent="0.3">
      <c r="A324" s="288" t="s">
        <v>128</v>
      </c>
      <c r="B324" s="292" t="s">
        <v>769</v>
      </c>
      <c r="C324" s="293" t="s">
        <v>164</v>
      </c>
      <c r="D324" s="348"/>
      <c r="E324" s="348"/>
      <c r="F324" s="348"/>
      <c r="G324" s="348"/>
      <c r="H324" s="348"/>
      <c r="I324" s="348"/>
      <c r="J324" s="348"/>
      <c r="K324" s="348"/>
      <c r="L324" s="348"/>
      <c r="M324" s="348"/>
      <c r="N324" s="348"/>
      <c r="O324" s="348"/>
      <c r="P324" s="348"/>
      <c r="Q324" s="348"/>
      <c r="R324" s="348"/>
      <c r="S324" s="329">
        <f t="shared" si="16"/>
        <v>0</v>
      </c>
      <c r="T324" s="349"/>
    </row>
    <row r="325" spans="1:20" s="321" customFormat="1" ht="15.6" customHeight="1" thickBot="1" x14ac:dyDescent="0.35">
      <c r="A325" s="413" t="s">
        <v>1169</v>
      </c>
      <c r="B325" s="414"/>
      <c r="C325" s="414"/>
      <c r="D325" s="414"/>
      <c r="E325" s="414"/>
      <c r="F325" s="414"/>
      <c r="G325" s="414"/>
      <c r="H325" s="414"/>
      <c r="I325" s="414"/>
      <c r="J325" s="414"/>
      <c r="K325" s="414"/>
      <c r="L325" s="414"/>
      <c r="M325" s="414"/>
      <c r="N325" s="414"/>
      <c r="O325" s="414"/>
      <c r="P325" s="414"/>
      <c r="Q325" s="414"/>
      <c r="R325" s="414"/>
      <c r="S325" s="414"/>
      <c r="T325" s="415"/>
    </row>
    <row r="326" spans="1:20" ht="31.2" x14ac:dyDescent="0.3">
      <c r="A326" s="307" t="s">
        <v>707</v>
      </c>
      <c r="B326" s="311" t="s">
        <v>746</v>
      </c>
      <c r="C326" s="308" t="s">
        <v>421</v>
      </c>
      <c r="D326" s="352" t="s">
        <v>725</v>
      </c>
      <c r="E326" s="352" t="s">
        <v>725</v>
      </c>
      <c r="F326" s="352" t="s">
        <v>725</v>
      </c>
      <c r="G326" s="352" t="s">
        <v>725</v>
      </c>
      <c r="H326" s="352" t="s">
        <v>725</v>
      </c>
      <c r="I326" s="352" t="s">
        <v>725</v>
      </c>
      <c r="J326" s="352" t="s">
        <v>725</v>
      </c>
      <c r="K326" s="352" t="s">
        <v>725</v>
      </c>
      <c r="L326" s="352" t="s">
        <v>725</v>
      </c>
      <c r="M326" s="352" t="s">
        <v>725</v>
      </c>
      <c r="N326" s="352" t="s">
        <v>725</v>
      </c>
      <c r="O326" s="352" t="s">
        <v>725</v>
      </c>
      <c r="P326" s="352" t="s">
        <v>725</v>
      </c>
      <c r="Q326" s="352" t="s">
        <v>725</v>
      </c>
      <c r="R326" s="352" t="s">
        <v>725</v>
      </c>
      <c r="S326" s="352" t="s">
        <v>725</v>
      </c>
      <c r="T326" s="353" t="s">
        <v>725</v>
      </c>
    </row>
    <row r="327" spans="1:20" x14ac:dyDescent="0.3">
      <c r="A327" s="283" t="s">
        <v>708</v>
      </c>
      <c r="B327" s="286" t="s">
        <v>747</v>
      </c>
      <c r="C327" s="291" t="s">
        <v>167</v>
      </c>
      <c r="D327" s="330"/>
      <c r="E327" s="330"/>
      <c r="F327" s="330"/>
      <c r="G327" s="330"/>
      <c r="H327" s="330"/>
      <c r="I327" s="330"/>
      <c r="J327" s="330"/>
      <c r="K327" s="330"/>
      <c r="L327" s="330"/>
      <c r="M327" s="330"/>
      <c r="N327" s="330"/>
      <c r="O327" s="330"/>
      <c r="P327" s="330"/>
      <c r="Q327" s="330"/>
      <c r="R327" s="330"/>
      <c r="S327" s="330"/>
      <c r="T327" s="331"/>
    </row>
    <row r="328" spans="1:20" x14ac:dyDescent="0.3">
      <c r="A328" s="283" t="s">
        <v>709</v>
      </c>
      <c r="B328" s="286" t="s">
        <v>748</v>
      </c>
      <c r="C328" s="291" t="s">
        <v>749</v>
      </c>
      <c r="D328" s="330"/>
      <c r="E328" s="330"/>
      <c r="F328" s="330"/>
      <c r="G328" s="330"/>
      <c r="H328" s="330"/>
      <c r="I328" s="330"/>
      <c r="J328" s="330"/>
      <c r="K328" s="330"/>
      <c r="L328" s="330"/>
      <c r="M328" s="330"/>
      <c r="N328" s="330"/>
      <c r="O328" s="330"/>
      <c r="P328" s="330"/>
      <c r="Q328" s="330"/>
      <c r="R328" s="330"/>
      <c r="S328" s="330"/>
      <c r="T328" s="331"/>
    </row>
    <row r="329" spans="1:20" x14ac:dyDescent="0.3">
      <c r="A329" s="283" t="s">
        <v>710</v>
      </c>
      <c r="B329" s="286" t="s">
        <v>750</v>
      </c>
      <c r="C329" s="291" t="s">
        <v>167</v>
      </c>
      <c r="D329" s="330"/>
      <c r="E329" s="330"/>
      <c r="F329" s="330"/>
      <c r="G329" s="330"/>
      <c r="H329" s="330"/>
      <c r="I329" s="330"/>
      <c r="J329" s="330"/>
      <c r="K329" s="330"/>
      <c r="L329" s="330"/>
      <c r="M329" s="330"/>
      <c r="N329" s="330"/>
      <c r="O329" s="330"/>
      <c r="P329" s="330"/>
      <c r="Q329" s="330"/>
      <c r="R329" s="330"/>
      <c r="S329" s="330"/>
      <c r="T329" s="331"/>
    </row>
    <row r="330" spans="1:20" x14ac:dyDescent="0.3">
      <c r="A330" s="283" t="s">
        <v>711</v>
      </c>
      <c r="B330" s="286" t="s">
        <v>752</v>
      </c>
      <c r="C330" s="291" t="s">
        <v>749</v>
      </c>
      <c r="D330" s="330"/>
      <c r="E330" s="330"/>
      <c r="F330" s="330"/>
      <c r="G330" s="330"/>
      <c r="H330" s="330"/>
      <c r="I330" s="330"/>
      <c r="J330" s="330"/>
      <c r="K330" s="330"/>
      <c r="L330" s="330"/>
      <c r="M330" s="330"/>
      <c r="N330" s="330"/>
      <c r="O330" s="330"/>
      <c r="P330" s="330"/>
      <c r="Q330" s="330"/>
      <c r="R330" s="330"/>
      <c r="S330" s="330"/>
      <c r="T330" s="331"/>
    </row>
    <row r="331" spans="1:20" x14ac:dyDescent="0.3">
      <c r="A331" s="283" t="s">
        <v>713</v>
      </c>
      <c r="B331" s="286" t="s">
        <v>751</v>
      </c>
      <c r="C331" s="291" t="s">
        <v>325</v>
      </c>
      <c r="D331" s="330"/>
      <c r="E331" s="330"/>
      <c r="F331" s="330"/>
      <c r="G331" s="330"/>
      <c r="H331" s="330"/>
      <c r="I331" s="330"/>
      <c r="J331" s="330"/>
      <c r="K331" s="330"/>
      <c r="L331" s="330"/>
      <c r="M331" s="330"/>
      <c r="N331" s="330"/>
      <c r="O331" s="330"/>
      <c r="P331" s="330"/>
      <c r="Q331" s="330"/>
      <c r="R331" s="330"/>
      <c r="S331" s="330"/>
      <c r="T331" s="331"/>
    </row>
    <row r="332" spans="1:20" x14ac:dyDescent="0.3">
      <c r="A332" s="283" t="s">
        <v>842</v>
      </c>
      <c r="B332" s="286" t="s">
        <v>712</v>
      </c>
      <c r="C332" s="291" t="s">
        <v>421</v>
      </c>
      <c r="D332" s="354" t="s">
        <v>725</v>
      </c>
      <c r="E332" s="354" t="s">
        <v>725</v>
      </c>
      <c r="F332" s="354" t="s">
        <v>725</v>
      </c>
      <c r="G332" s="354" t="s">
        <v>725</v>
      </c>
      <c r="H332" s="354" t="s">
        <v>725</v>
      </c>
      <c r="I332" s="354" t="s">
        <v>725</v>
      </c>
      <c r="J332" s="354" t="s">
        <v>725</v>
      </c>
      <c r="K332" s="354" t="s">
        <v>725</v>
      </c>
      <c r="L332" s="354" t="s">
        <v>725</v>
      </c>
      <c r="M332" s="354" t="s">
        <v>725</v>
      </c>
      <c r="N332" s="354" t="s">
        <v>725</v>
      </c>
      <c r="O332" s="354" t="s">
        <v>725</v>
      </c>
      <c r="P332" s="354" t="s">
        <v>725</v>
      </c>
      <c r="Q332" s="354" t="s">
        <v>725</v>
      </c>
      <c r="R332" s="354" t="s">
        <v>725</v>
      </c>
      <c r="S332" s="354" t="s">
        <v>725</v>
      </c>
      <c r="T332" s="355" t="s">
        <v>725</v>
      </c>
    </row>
    <row r="333" spans="1:20" x14ac:dyDescent="0.3">
      <c r="A333" s="283" t="s">
        <v>843</v>
      </c>
      <c r="B333" s="141" t="s">
        <v>715</v>
      </c>
      <c r="C333" s="291" t="s">
        <v>325</v>
      </c>
      <c r="D333" s="330"/>
      <c r="E333" s="330"/>
      <c r="F333" s="330"/>
      <c r="G333" s="330"/>
      <c r="H333" s="330"/>
      <c r="I333" s="330"/>
      <c r="J333" s="330"/>
      <c r="K333" s="330"/>
      <c r="L333" s="330"/>
      <c r="M333" s="330"/>
      <c r="N333" s="330"/>
      <c r="O333" s="330"/>
      <c r="P333" s="330"/>
      <c r="Q333" s="330"/>
      <c r="R333" s="330"/>
      <c r="S333" s="330"/>
      <c r="T333" s="331"/>
    </row>
    <row r="334" spans="1:20" x14ac:dyDescent="0.3">
      <c r="A334" s="283" t="s">
        <v>844</v>
      </c>
      <c r="B334" s="141" t="s">
        <v>714</v>
      </c>
      <c r="C334" s="291" t="s">
        <v>168</v>
      </c>
      <c r="D334" s="330"/>
      <c r="E334" s="330"/>
      <c r="F334" s="330"/>
      <c r="G334" s="330"/>
      <c r="H334" s="330"/>
      <c r="I334" s="330"/>
      <c r="J334" s="330"/>
      <c r="K334" s="330"/>
      <c r="L334" s="330"/>
      <c r="M334" s="330"/>
      <c r="N334" s="330"/>
      <c r="O334" s="330"/>
      <c r="P334" s="330"/>
      <c r="Q334" s="330"/>
      <c r="R334" s="330"/>
      <c r="S334" s="330"/>
      <c r="T334" s="331"/>
    </row>
    <row r="335" spans="1:20" x14ac:dyDescent="0.3">
      <c r="A335" s="283" t="s">
        <v>845</v>
      </c>
      <c r="B335" s="286" t="s">
        <v>1047</v>
      </c>
      <c r="C335" s="291" t="s">
        <v>421</v>
      </c>
      <c r="D335" s="354" t="s">
        <v>725</v>
      </c>
      <c r="E335" s="354" t="s">
        <v>725</v>
      </c>
      <c r="F335" s="354" t="s">
        <v>725</v>
      </c>
      <c r="G335" s="354" t="s">
        <v>725</v>
      </c>
      <c r="H335" s="354" t="s">
        <v>725</v>
      </c>
      <c r="I335" s="354" t="s">
        <v>725</v>
      </c>
      <c r="J335" s="354" t="s">
        <v>725</v>
      </c>
      <c r="K335" s="354" t="s">
        <v>725</v>
      </c>
      <c r="L335" s="354" t="s">
        <v>725</v>
      </c>
      <c r="M335" s="354" t="s">
        <v>725</v>
      </c>
      <c r="N335" s="354" t="s">
        <v>725</v>
      </c>
      <c r="O335" s="354" t="s">
        <v>725</v>
      </c>
      <c r="P335" s="354" t="s">
        <v>725</v>
      </c>
      <c r="Q335" s="354" t="s">
        <v>725</v>
      </c>
      <c r="R335" s="354" t="s">
        <v>725</v>
      </c>
      <c r="S335" s="354" t="s">
        <v>725</v>
      </c>
      <c r="T335" s="355" t="s">
        <v>725</v>
      </c>
    </row>
    <row r="336" spans="1:20" x14ac:dyDescent="0.3">
      <c r="A336" s="283" t="s">
        <v>846</v>
      </c>
      <c r="B336" s="141" t="s">
        <v>715</v>
      </c>
      <c r="C336" s="291" t="s">
        <v>325</v>
      </c>
      <c r="D336" s="330"/>
      <c r="E336" s="330"/>
      <c r="F336" s="330"/>
      <c r="G336" s="330"/>
      <c r="H336" s="330"/>
      <c r="I336" s="330"/>
      <c r="J336" s="330"/>
      <c r="K336" s="330"/>
      <c r="L336" s="330"/>
      <c r="M336" s="330"/>
      <c r="N336" s="330"/>
      <c r="O336" s="330"/>
      <c r="P336" s="330"/>
      <c r="Q336" s="330"/>
      <c r="R336" s="330"/>
      <c r="S336" s="330"/>
      <c r="T336" s="331"/>
    </row>
    <row r="337" spans="1:20" x14ac:dyDescent="0.3">
      <c r="A337" s="283" t="s">
        <v>847</v>
      </c>
      <c r="B337" s="141" t="s">
        <v>716</v>
      </c>
      <c r="C337" s="291" t="s">
        <v>167</v>
      </c>
      <c r="D337" s="330"/>
      <c r="E337" s="330"/>
      <c r="F337" s="330"/>
      <c r="G337" s="330"/>
      <c r="H337" s="330"/>
      <c r="I337" s="330"/>
      <c r="J337" s="330"/>
      <c r="K337" s="330"/>
      <c r="L337" s="330"/>
      <c r="M337" s="330"/>
      <c r="N337" s="330"/>
      <c r="O337" s="330"/>
      <c r="P337" s="330"/>
      <c r="Q337" s="330"/>
      <c r="R337" s="330"/>
      <c r="S337" s="330"/>
      <c r="T337" s="331"/>
    </row>
    <row r="338" spans="1:20" x14ac:dyDescent="0.3">
      <c r="A338" s="283" t="s">
        <v>848</v>
      </c>
      <c r="B338" s="141" t="s">
        <v>714</v>
      </c>
      <c r="C338" s="291" t="s">
        <v>168</v>
      </c>
      <c r="D338" s="330"/>
      <c r="E338" s="330"/>
      <c r="F338" s="330"/>
      <c r="G338" s="330"/>
      <c r="H338" s="330"/>
      <c r="I338" s="330"/>
      <c r="J338" s="330"/>
      <c r="K338" s="330"/>
      <c r="L338" s="330"/>
      <c r="M338" s="330"/>
      <c r="N338" s="330"/>
      <c r="O338" s="330"/>
      <c r="P338" s="330"/>
      <c r="Q338" s="330"/>
      <c r="R338" s="330"/>
      <c r="S338" s="330"/>
      <c r="T338" s="331"/>
    </row>
    <row r="339" spans="1:20" x14ac:dyDescent="0.3">
      <c r="A339" s="283" t="s">
        <v>849</v>
      </c>
      <c r="B339" s="286" t="s">
        <v>165</v>
      </c>
      <c r="C339" s="291" t="s">
        <v>421</v>
      </c>
      <c r="D339" s="354" t="s">
        <v>725</v>
      </c>
      <c r="E339" s="354" t="s">
        <v>725</v>
      </c>
      <c r="F339" s="354" t="s">
        <v>725</v>
      </c>
      <c r="G339" s="354" t="s">
        <v>725</v>
      </c>
      <c r="H339" s="354" t="s">
        <v>725</v>
      </c>
      <c r="I339" s="354" t="s">
        <v>725</v>
      </c>
      <c r="J339" s="354" t="s">
        <v>725</v>
      </c>
      <c r="K339" s="354" t="s">
        <v>725</v>
      </c>
      <c r="L339" s="354" t="s">
        <v>725</v>
      </c>
      <c r="M339" s="354" t="s">
        <v>725</v>
      </c>
      <c r="N339" s="354" t="s">
        <v>725</v>
      </c>
      <c r="O339" s="354" t="s">
        <v>725</v>
      </c>
      <c r="P339" s="354" t="s">
        <v>725</v>
      </c>
      <c r="Q339" s="354" t="s">
        <v>725</v>
      </c>
      <c r="R339" s="354" t="s">
        <v>725</v>
      </c>
      <c r="S339" s="354" t="s">
        <v>725</v>
      </c>
      <c r="T339" s="355" t="s">
        <v>725</v>
      </c>
    </row>
    <row r="340" spans="1:20" x14ac:dyDescent="0.3">
      <c r="A340" s="283" t="s">
        <v>850</v>
      </c>
      <c r="B340" s="141" t="s">
        <v>715</v>
      </c>
      <c r="C340" s="291" t="s">
        <v>325</v>
      </c>
      <c r="D340" s="330"/>
      <c r="E340" s="330"/>
      <c r="F340" s="330"/>
      <c r="G340" s="330"/>
      <c r="H340" s="330"/>
      <c r="I340" s="330"/>
      <c r="J340" s="330"/>
      <c r="K340" s="330"/>
      <c r="L340" s="330"/>
      <c r="M340" s="330"/>
      <c r="N340" s="330"/>
      <c r="O340" s="330"/>
      <c r="P340" s="330"/>
      <c r="Q340" s="330"/>
      <c r="R340" s="330"/>
      <c r="S340" s="330"/>
      <c r="T340" s="331"/>
    </row>
    <row r="341" spans="1:20" x14ac:dyDescent="0.3">
      <c r="A341" s="283" t="s">
        <v>851</v>
      </c>
      <c r="B341" s="141" t="s">
        <v>714</v>
      </c>
      <c r="C341" s="291" t="s">
        <v>168</v>
      </c>
      <c r="D341" s="330"/>
      <c r="E341" s="330"/>
      <c r="F341" s="330"/>
      <c r="G341" s="330"/>
      <c r="H341" s="330"/>
      <c r="I341" s="330"/>
      <c r="J341" s="330"/>
      <c r="K341" s="330"/>
      <c r="L341" s="330"/>
      <c r="M341" s="330"/>
      <c r="N341" s="330"/>
      <c r="O341" s="330"/>
      <c r="P341" s="330"/>
      <c r="Q341" s="330"/>
      <c r="R341" s="330"/>
      <c r="S341" s="330"/>
      <c r="T341" s="331"/>
    </row>
    <row r="342" spans="1:20" x14ac:dyDescent="0.3">
      <c r="A342" s="283" t="s">
        <v>852</v>
      </c>
      <c r="B342" s="286" t="s">
        <v>166</v>
      </c>
      <c r="C342" s="291" t="s">
        <v>421</v>
      </c>
      <c r="D342" s="354" t="s">
        <v>725</v>
      </c>
      <c r="E342" s="354" t="s">
        <v>725</v>
      </c>
      <c r="F342" s="354" t="s">
        <v>725</v>
      </c>
      <c r="G342" s="354" t="s">
        <v>725</v>
      </c>
      <c r="H342" s="354" t="s">
        <v>725</v>
      </c>
      <c r="I342" s="354" t="s">
        <v>725</v>
      </c>
      <c r="J342" s="354" t="s">
        <v>725</v>
      </c>
      <c r="K342" s="354" t="s">
        <v>725</v>
      </c>
      <c r="L342" s="354" t="s">
        <v>725</v>
      </c>
      <c r="M342" s="354" t="s">
        <v>725</v>
      </c>
      <c r="N342" s="354" t="s">
        <v>725</v>
      </c>
      <c r="O342" s="354" t="s">
        <v>725</v>
      </c>
      <c r="P342" s="354" t="s">
        <v>725</v>
      </c>
      <c r="Q342" s="354" t="s">
        <v>725</v>
      </c>
      <c r="R342" s="354" t="s">
        <v>725</v>
      </c>
      <c r="S342" s="354" t="s">
        <v>725</v>
      </c>
      <c r="T342" s="355" t="s">
        <v>725</v>
      </c>
    </row>
    <row r="343" spans="1:20" x14ac:dyDescent="0.3">
      <c r="A343" s="283" t="s">
        <v>853</v>
      </c>
      <c r="B343" s="141" t="s">
        <v>715</v>
      </c>
      <c r="C343" s="291" t="s">
        <v>325</v>
      </c>
      <c r="D343" s="330"/>
      <c r="E343" s="330"/>
      <c r="F343" s="330"/>
      <c r="G343" s="330"/>
      <c r="H343" s="330"/>
      <c r="I343" s="330"/>
      <c r="J343" s="330"/>
      <c r="K343" s="330"/>
      <c r="L343" s="330"/>
      <c r="M343" s="330"/>
      <c r="N343" s="330"/>
      <c r="O343" s="330"/>
      <c r="P343" s="330"/>
      <c r="Q343" s="330"/>
      <c r="R343" s="330"/>
      <c r="S343" s="330"/>
      <c r="T343" s="331"/>
    </row>
    <row r="344" spans="1:20" x14ac:dyDescent="0.3">
      <c r="A344" s="283" t="s">
        <v>854</v>
      </c>
      <c r="B344" s="141" t="s">
        <v>716</v>
      </c>
      <c r="C344" s="291" t="s">
        <v>167</v>
      </c>
      <c r="D344" s="330"/>
      <c r="E344" s="330"/>
      <c r="F344" s="330"/>
      <c r="G344" s="330"/>
      <c r="H344" s="330"/>
      <c r="I344" s="330"/>
      <c r="J344" s="330"/>
      <c r="K344" s="330"/>
      <c r="L344" s="330"/>
      <c r="M344" s="330"/>
      <c r="N344" s="330"/>
      <c r="O344" s="330"/>
      <c r="P344" s="330"/>
      <c r="Q344" s="330"/>
      <c r="R344" s="330"/>
      <c r="S344" s="330"/>
      <c r="T344" s="331"/>
    </row>
    <row r="345" spans="1:20" x14ac:dyDescent="0.3">
      <c r="A345" s="283" t="s">
        <v>855</v>
      </c>
      <c r="B345" s="141" t="s">
        <v>714</v>
      </c>
      <c r="C345" s="291" t="s">
        <v>168</v>
      </c>
      <c r="D345" s="330"/>
      <c r="E345" s="330"/>
      <c r="F345" s="330"/>
      <c r="G345" s="330"/>
      <c r="H345" s="330"/>
      <c r="I345" s="330"/>
      <c r="J345" s="330"/>
      <c r="K345" s="330"/>
      <c r="L345" s="330"/>
      <c r="M345" s="330"/>
      <c r="N345" s="330"/>
      <c r="O345" s="330"/>
      <c r="P345" s="330"/>
      <c r="Q345" s="330"/>
      <c r="R345" s="330"/>
      <c r="S345" s="330"/>
      <c r="T345" s="331"/>
    </row>
    <row r="346" spans="1:20" x14ac:dyDescent="0.3">
      <c r="A346" s="307" t="s">
        <v>717</v>
      </c>
      <c r="B346" s="311" t="s">
        <v>753</v>
      </c>
      <c r="C346" s="308" t="s">
        <v>421</v>
      </c>
      <c r="D346" s="354" t="s">
        <v>725</v>
      </c>
      <c r="E346" s="352" t="s">
        <v>725</v>
      </c>
      <c r="F346" s="352" t="s">
        <v>725</v>
      </c>
      <c r="G346" s="352" t="s">
        <v>725</v>
      </c>
      <c r="H346" s="352" t="s">
        <v>725</v>
      </c>
      <c r="I346" s="352" t="s">
        <v>725</v>
      </c>
      <c r="J346" s="352" t="s">
        <v>725</v>
      </c>
      <c r="K346" s="352" t="s">
        <v>725</v>
      </c>
      <c r="L346" s="352" t="s">
        <v>725</v>
      </c>
      <c r="M346" s="352" t="s">
        <v>725</v>
      </c>
      <c r="N346" s="352" t="s">
        <v>725</v>
      </c>
      <c r="O346" s="352" t="s">
        <v>725</v>
      </c>
      <c r="P346" s="352" t="s">
        <v>725</v>
      </c>
      <c r="Q346" s="352" t="s">
        <v>725</v>
      </c>
      <c r="R346" s="352" t="s">
        <v>725</v>
      </c>
      <c r="S346" s="352" t="s">
        <v>725</v>
      </c>
      <c r="T346" s="353" t="s">
        <v>725</v>
      </c>
    </row>
    <row r="347" spans="1:20" ht="31.2" x14ac:dyDescent="0.3">
      <c r="A347" s="283" t="s">
        <v>719</v>
      </c>
      <c r="B347" s="286" t="s">
        <v>85</v>
      </c>
      <c r="C347" s="291" t="s">
        <v>325</v>
      </c>
      <c r="D347" s="334">
        <v>164.24594356631533</v>
      </c>
      <c r="E347" s="334">
        <v>200.56590999999997</v>
      </c>
      <c r="F347" s="334">
        <v>203.39920582624023</v>
      </c>
      <c r="G347" s="334">
        <v>203.39920582624023</v>
      </c>
      <c r="H347" s="330"/>
      <c r="I347" s="334">
        <v>205.99973927725364</v>
      </c>
      <c r="J347" s="330"/>
      <c r="K347" s="334">
        <v>208.65228339728725</v>
      </c>
      <c r="L347" s="330"/>
      <c r="M347" s="334">
        <v>211.35787839972159</v>
      </c>
      <c r="N347" s="330"/>
      <c r="O347" s="334">
        <v>214.11758530220459</v>
      </c>
      <c r="P347" s="330"/>
      <c r="Q347" s="334">
        <v>143.55995306716517</v>
      </c>
      <c r="R347" s="330"/>
      <c r="S347" s="366">
        <f>G347+I347+K347+M347+Q347+O347</f>
        <v>1187.0866452698724</v>
      </c>
      <c r="T347" s="331"/>
    </row>
    <row r="348" spans="1:20" ht="31.2" x14ac:dyDescent="0.3">
      <c r="A348" s="283" t="s">
        <v>856</v>
      </c>
      <c r="B348" s="141" t="s">
        <v>86</v>
      </c>
      <c r="C348" s="291" t="s">
        <v>325</v>
      </c>
      <c r="D348" s="334">
        <v>164.24594356631533</v>
      </c>
      <c r="E348" s="334">
        <v>200.56590999999997</v>
      </c>
      <c r="F348" s="334">
        <v>203.39920582624023</v>
      </c>
      <c r="G348" s="334">
        <v>203.39920582624023</v>
      </c>
      <c r="H348" s="330"/>
      <c r="I348" s="334">
        <v>205.99973927725364</v>
      </c>
      <c r="J348" s="330"/>
      <c r="K348" s="334">
        <v>208.65228339728725</v>
      </c>
      <c r="L348" s="330"/>
      <c r="M348" s="334">
        <v>211.35787839972159</v>
      </c>
      <c r="N348" s="330"/>
      <c r="O348" s="334">
        <v>214.11758530220459</v>
      </c>
      <c r="P348" s="330"/>
      <c r="Q348" s="334">
        <v>143.55995306716517</v>
      </c>
      <c r="R348" s="330"/>
      <c r="S348" s="366">
        <f>G348+I348+K348+M348+Q348+O348</f>
        <v>1187.0866452698724</v>
      </c>
      <c r="T348" s="331"/>
    </row>
    <row r="349" spans="1:20" x14ac:dyDescent="0.3">
      <c r="A349" s="283" t="s">
        <v>1044</v>
      </c>
      <c r="B349" s="303" t="s">
        <v>1095</v>
      </c>
      <c r="C349" s="291" t="s">
        <v>325</v>
      </c>
      <c r="D349" s="334">
        <v>53.652105999999996</v>
      </c>
      <c r="E349" s="334">
        <v>53.896659</v>
      </c>
      <c r="F349" s="334">
        <v>73.372533275572053</v>
      </c>
      <c r="G349" s="334">
        <v>73.372533275572053</v>
      </c>
      <c r="H349" s="330"/>
      <c r="I349" s="334">
        <v>73.372533275572053</v>
      </c>
      <c r="J349" s="330"/>
      <c r="K349" s="334">
        <v>73.372533275572053</v>
      </c>
      <c r="L349" s="330"/>
      <c r="M349" s="334">
        <v>73.372533275572053</v>
      </c>
      <c r="N349" s="330"/>
      <c r="O349" s="334">
        <v>73.372533275572053</v>
      </c>
      <c r="P349" s="330"/>
      <c r="Q349" s="334"/>
      <c r="R349" s="330"/>
      <c r="S349" s="366">
        <f t="shared" ref="S349:S351" si="17">G349+I349+K349+M349+Q349+O349</f>
        <v>366.86266637786025</v>
      </c>
      <c r="T349" s="331"/>
    </row>
    <row r="350" spans="1:20" x14ac:dyDescent="0.3">
      <c r="A350" s="283" t="s">
        <v>1043</v>
      </c>
      <c r="B350" s="303" t="s">
        <v>1096</v>
      </c>
      <c r="C350" s="291" t="s">
        <v>325</v>
      </c>
      <c r="D350" s="334">
        <v>110.59383756631533</v>
      </c>
      <c r="E350" s="334">
        <v>146.66925099999997</v>
      </c>
      <c r="F350" s="334">
        <v>130.0266725506682</v>
      </c>
      <c r="G350" s="334">
        <v>130.0266725506682</v>
      </c>
      <c r="H350" s="330"/>
      <c r="I350" s="334">
        <v>132.62720600168157</v>
      </c>
      <c r="J350" s="330"/>
      <c r="K350" s="334">
        <v>135.27975012171521</v>
      </c>
      <c r="L350" s="330"/>
      <c r="M350" s="334">
        <v>137.98534512414952</v>
      </c>
      <c r="N350" s="330"/>
      <c r="O350" s="334">
        <v>140.74505202663252</v>
      </c>
      <c r="P350" s="330"/>
      <c r="Q350" s="334">
        <v>143.55995306716517</v>
      </c>
      <c r="R350" s="330"/>
      <c r="S350" s="366">
        <f t="shared" si="17"/>
        <v>820.22397889201216</v>
      </c>
      <c r="T350" s="331"/>
    </row>
    <row r="351" spans="1:20" x14ac:dyDescent="0.3">
      <c r="A351" s="283" t="s">
        <v>1012</v>
      </c>
      <c r="B351" s="286" t="s">
        <v>43</v>
      </c>
      <c r="C351" s="291" t="s">
        <v>325</v>
      </c>
      <c r="D351" s="334">
        <v>8.0405630000000006</v>
      </c>
      <c r="E351" s="334">
        <v>12.060095</v>
      </c>
      <c r="F351" s="334">
        <v>9.2267991737642134</v>
      </c>
      <c r="G351" s="334">
        <v>9.2267991737642134</v>
      </c>
      <c r="H351" s="330"/>
      <c r="I351" s="334">
        <v>9.3447671854862193</v>
      </c>
      <c r="J351" s="330"/>
      <c r="K351" s="334">
        <v>9.4650945574426633</v>
      </c>
      <c r="L351" s="330"/>
      <c r="M351" s="334">
        <v>9.5878284768382382</v>
      </c>
      <c r="N351" s="330"/>
      <c r="O351" s="334">
        <v>9.7130170746217228</v>
      </c>
      <c r="P351" s="330"/>
      <c r="Q351" s="334">
        <v>6.5123108566968861</v>
      </c>
      <c r="R351" s="330"/>
      <c r="S351" s="366">
        <f t="shared" si="17"/>
        <v>53.849817324849944</v>
      </c>
      <c r="T351" s="331"/>
    </row>
    <row r="352" spans="1:20" x14ac:dyDescent="0.3">
      <c r="A352" s="283" t="s">
        <v>1013</v>
      </c>
      <c r="B352" s="286" t="s">
        <v>87</v>
      </c>
      <c r="C352" s="291" t="s">
        <v>167</v>
      </c>
      <c r="D352" s="334">
        <v>41.04152684041442</v>
      </c>
      <c r="E352" s="334">
        <v>80.835114166666656</v>
      </c>
      <c r="F352" s="334">
        <v>80.830115655534144</v>
      </c>
      <c r="G352" s="334">
        <v>80.830115655534144</v>
      </c>
      <c r="H352" s="330"/>
      <c r="I352" s="334">
        <v>81.595572700034154</v>
      </c>
      <c r="J352" s="330"/>
      <c r="K352" s="334">
        <v>82.376338885424147</v>
      </c>
      <c r="L352" s="330"/>
      <c r="M352" s="334">
        <v>83.172720394521946</v>
      </c>
      <c r="N352" s="330"/>
      <c r="O352" s="334">
        <v>83.985029533801708</v>
      </c>
      <c r="P352" s="330"/>
      <c r="Q352" s="334">
        <v>84.813584855867077</v>
      </c>
      <c r="R352" s="330"/>
      <c r="S352" s="329">
        <f>IF(AND(G352=0,I352=0,K352=0,M352=0,O352=0,Q352=0),0,AVERAGE(G352,I352,K352,M352,O352,Q352))</f>
        <v>82.795560337530532</v>
      </c>
      <c r="T352" s="331"/>
    </row>
    <row r="353" spans="1:20" ht="31.2" x14ac:dyDescent="0.3">
      <c r="A353" s="283" t="s">
        <v>1014</v>
      </c>
      <c r="B353" s="141" t="s">
        <v>88</v>
      </c>
      <c r="C353" s="291" t="s">
        <v>167</v>
      </c>
      <c r="D353" s="334">
        <v>41.04152684041442</v>
      </c>
      <c r="E353" s="334">
        <v>80.835114166666656</v>
      </c>
      <c r="F353" s="334">
        <v>80.830115655534144</v>
      </c>
      <c r="G353" s="334">
        <v>80.830115655534144</v>
      </c>
      <c r="H353" s="330"/>
      <c r="I353" s="334">
        <v>81.595572700034154</v>
      </c>
      <c r="J353" s="330"/>
      <c r="K353" s="334">
        <v>82.376338885424147</v>
      </c>
      <c r="L353" s="330"/>
      <c r="M353" s="334">
        <v>83.172720394521946</v>
      </c>
      <c r="N353" s="330"/>
      <c r="O353" s="334">
        <v>83.985029533801708</v>
      </c>
      <c r="P353" s="330"/>
      <c r="Q353" s="334">
        <v>84.813584855867077</v>
      </c>
      <c r="R353" s="330"/>
      <c r="S353" s="329">
        <f>IF(AND(G353=0,I353=0,K353=0,M353=0,O353=0,Q353=0),0,AVERAGE(G353,I353,K353,M353,O353,Q353))</f>
        <v>82.795560337530532</v>
      </c>
      <c r="T353" s="331"/>
    </row>
    <row r="354" spans="1:20" x14ac:dyDescent="0.3">
      <c r="A354" s="283" t="s">
        <v>1045</v>
      </c>
      <c r="B354" s="303" t="s">
        <v>1095</v>
      </c>
      <c r="C354" s="291" t="s">
        <v>167</v>
      </c>
      <c r="D354" s="334">
        <v>21.278631715267018</v>
      </c>
      <c r="E354" s="334">
        <v>42.557263430534036</v>
      </c>
      <c r="F354" s="334">
        <v>42.557263430534036</v>
      </c>
      <c r="G354" s="334">
        <v>42.557263430534036</v>
      </c>
      <c r="H354" s="330"/>
      <c r="I354" s="334">
        <v>42.557263430534036</v>
      </c>
      <c r="J354" s="330"/>
      <c r="K354" s="334">
        <v>42.557263430534036</v>
      </c>
      <c r="L354" s="330"/>
      <c r="M354" s="334">
        <v>42.557263430534036</v>
      </c>
      <c r="N354" s="330"/>
      <c r="O354" s="334">
        <v>42.557263430534036</v>
      </c>
      <c r="P354" s="330"/>
      <c r="Q354" s="334">
        <v>42.557263430534036</v>
      </c>
      <c r="R354" s="330"/>
      <c r="S354" s="329">
        <f>IF(AND(G354=0,I354=0,K354=0,M354=0,O354=0,Q354=0),0,AVERAGE(G354,I354,K354,M354,O354,Q354))</f>
        <v>42.557263430534029</v>
      </c>
      <c r="T354" s="331"/>
    </row>
    <row r="355" spans="1:20" x14ac:dyDescent="0.3">
      <c r="A355" s="283" t="s">
        <v>1046</v>
      </c>
      <c r="B355" s="303" t="s">
        <v>1096</v>
      </c>
      <c r="C355" s="291" t="s">
        <v>167</v>
      </c>
      <c r="D355" s="334">
        <v>19.762895125147402</v>
      </c>
      <c r="E355" s="334">
        <v>38.277850736132621</v>
      </c>
      <c r="F355" s="334">
        <v>38.272852225000108</v>
      </c>
      <c r="G355" s="334">
        <v>38.272852225000108</v>
      </c>
      <c r="H355" s="330"/>
      <c r="I355" s="334">
        <v>39.038309269500111</v>
      </c>
      <c r="J355" s="330"/>
      <c r="K355" s="334">
        <v>39.819075454890111</v>
      </c>
      <c r="L355" s="330"/>
      <c r="M355" s="334">
        <v>40.615456963987917</v>
      </c>
      <c r="N355" s="330"/>
      <c r="O355" s="334">
        <v>41.427766103267679</v>
      </c>
      <c r="P355" s="330"/>
      <c r="Q355" s="334">
        <v>42.256321425333034</v>
      </c>
      <c r="R355" s="330"/>
      <c r="S355" s="329">
        <f>IF(AND(G355=0,I355=0,K355=0,M355=0,O355=0,Q355=0),0,AVERAGE(G355,I355,K355,M355,O355,Q355))</f>
        <v>40.238296906996496</v>
      </c>
      <c r="T355" s="331"/>
    </row>
    <row r="356" spans="1:20" x14ac:dyDescent="0.3">
      <c r="A356" s="283" t="s">
        <v>1015</v>
      </c>
      <c r="B356" s="286" t="s">
        <v>1098</v>
      </c>
      <c r="C356" s="291" t="s">
        <v>1097</v>
      </c>
      <c r="D356" s="343">
        <v>4020.1010000000001</v>
      </c>
      <c r="E356" s="343">
        <v>5316.0450999999994</v>
      </c>
      <c r="F356" s="343">
        <v>5965.3001000000004</v>
      </c>
      <c r="G356" s="343">
        <v>6260.7300099999993</v>
      </c>
      <c r="H356" s="330"/>
      <c r="I356" s="343">
        <v>6573.7665104999996</v>
      </c>
      <c r="J356" s="330"/>
      <c r="K356" s="343">
        <v>6902.4548360250001</v>
      </c>
      <c r="L356" s="330"/>
      <c r="M356" s="343">
        <v>7247.5775778262505</v>
      </c>
      <c r="N356" s="330"/>
      <c r="O356" s="343">
        <v>7609.956456717563</v>
      </c>
      <c r="P356" s="330"/>
      <c r="Q356" s="343">
        <v>7990.4542795534417</v>
      </c>
      <c r="R356" s="330"/>
      <c r="S356" s="329">
        <f>IF(AND(G356=0,I356=0,K356=0,M356=0,O356=0,Q356=0),0,AVERAGE(G356,I356,K356,M356,O356,Q356))</f>
        <v>7097.489945103709</v>
      </c>
      <c r="T356" s="331"/>
    </row>
    <row r="357" spans="1:20" ht="31.2" x14ac:dyDescent="0.3">
      <c r="A357" s="283" t="s">
        <v>1016</v>
      </c>
      <c r="B357" s="286" t="s">
        <v>1153</v>
      </c>
      <c r="C357" s="291" t="s">
        <v>887</v>
      </c>
      <c r="D357" s="367">
        <v>190.87470031166669</v>
      </c>
      <c r="E357" s="367">
        <v>242.98366277333338</v>
      </c>
      <c r="F357" s="367">
        <v>151.66899999999998</v>
      </c>
      <c r="G357" s="367">
        <v>745.48020323639298</v>
      </c>
      <c r="H357" s="330"/>
      <c r="I357" s="367">
        <v>665.22502644817109</v>
      </c>
      <c r="J357" s="330"/>
      <c r="K357" s="367">
        <v>686.11733785075933</v>
      </c>
      <c r="L357" s="330"/>
      <c r="M357" s="367">
        <v>713.15335888431446</v>
      </c>
      <c r="N357" s="330"/>
      <c r="O357" s="367">
        <v>736.97343678995628</v>
      </c>
      <c r="P357" s="330"/>
      <c r="Q357" s="367">
        <v>771.4994258788023</v>
      </c>
      <c r="R357" s="330"/>
      <c r="S357" s="366">
        <f>G357+I357+K357+M357+Q357+O357</f>
        <v>4318.4487890883966</v>
      </c>
      <c r="T357" s="331"/>
    </row>
    <row r="358" spans="1:20" x14ac:dyDescent="0.3">
      <c r="A358" s="283" t="s">
        <v>720</v>
      </c>
      <c r="B358" s="309" t="s">
        <v>718</v>
      </c>
      <c r="C358" s="291" t="s">
        <v>421</v>
      </c>
      <c r="D358" s="354" t="s">
        <v>725</v>
      </c>
      <c r="E358" s="354" t="s">
        <v>725</v>
      </c>
      <c r="F358" s="354" t="s">
        <v>725</v>
      </c>
      <c r="G358" s="354" t="s">
        <v>725</v>
      </c>
      <c r="H358" s="354" t="s">
        <v>725</v>
      </c>
      <c r="I358" s="354" t="s">
        <v>725</v>
      </c>
      <c r="J358" s="354" t="s">
        <v>725</v>
      </c>
      <c r="K358" s="354" t="s">
        <v>725</v>
      </c>
      <c r="L358" s="354" t="s">
        <v>725</v>
      </c>
      <c r="M358" s="354" t="s">
        <v>725</v>
      </c>
      <c r="N358" s="354" t="s">
        <v>725</v>
      </c>
      <c r="O358" s="354" t="s">
        <v>725</v>
      </c>
      <c r="P358" s="354" t="s">
        <v>725</v>
      </c>
      <c r="Q358" s="354" t="s">
        <v>725</v>
      </c>
      <c r="R358" s="354" t="s">
        <v>725</v>
      </c>
      <c r="S358" s="354" t="s">
        <v>725</v>
      </c>
      <c r="T358" s="355" t="s">
        <v>725</v>
      </c>
    </row>
    <row r="359" spans="1:20" x14ac:dyDescent="0.3">
      <c r="A359" s="283" t="s">
        <v>722</v>
      </c>
      <c r="B359" s="286" t="s">
        <v>766</v>
      </c>
      <c r="C359" s="291" t="s">
        <v>325</v>
      </c>
      <c r="D359" s="330"/>
      <c r="E359" s="330"/>
      <c r="F359" s="330"/>
      <c r="G359" s="330"/>
      <c r="H359" s="330"/>
      <c r="I359" s="330"/>
      <c r="J359" s="330"/>
      <c r="K359" s="330"/>
      <c r="L359" s="330"/>
      <c r="M359" s="330"/>
      <c r="N359" s="330"/>
      <c r="O359" s="330"/>
      <c r="P359" s="330"/>
      <c r="Q359" s="330"/>
      <c r="R359" s="330"/>
      <c r="S359" s="330"/>
      <c r="T359" s="331"/>
    </row>
    <row r="360" spans="1:20" x14ac:dyDescent="0.3">
      <c r="A360" s="283" t="s">
        <v>723</v>
      </c>
      <c r="B360" s="286" t="s">
        <v>767</v>
      </c>
      <c r="C360" s="291" t="s">
        <v>749</v>
      </c>
      <c r="D360" s="330"/>
      <c r="E360" s="330"/>
      <c r="F360" s="330"/>
      <c r="G360" s="330"/>
      <c r="H360" s="330"/>
      <c r="I360" s="330"/>
      <c r="J360" s="330"/>
      <c r="K360" s="330"/>
      <c r="L360" s="330"/>
      <c r="M360" s="330"/>
      <c r="N360" s="330"/>
      <c r="O360" s="330"/>
      <c r="P360" s="330"/>
      <c r="Q360" s="330"/>
      <c r="R360" s="330"/>
      <c r="S360" s="330"/>
      <c r="T360" s="331"/>
    </row>
    <row r="361" spans="1:20" ht="46.8" x14ac:dyDescent="0.3">
      <c r="A361" s="283" t="s">
        <v>773</v>
      </c>
      <c r="B361" s="286" t="s">
        <v>0</v>
      </c>
      <c r="C361" s="291" t="s">
        <v>887</v>
      </c>
      <c r="D361" s="330"/>
      <c r="E361" s="330"/>
      <c r="F361" s="330"/>
      <c r="G361" s="330"/>
      <c r="H361" s="330"/>
      <c r="I361" s="330"/>
      <c r="J361" s="330"/>
      <c r="K361" s="330"/>
      <c r="L361" s="330"/>
      <c r="M361" s="330"/>
      <c r="N361" s="330"/>
      <c r="O361" s="330"/>
      <c r="P361" s="330"/>
      <c r="Q361" s="330"/>
      <c r="R361" s="330"/>
      <c r="S361" s="330"/>
      <c r="T361" s="331"/>
    </row>
    <row r="362" spans="1:20" ht="31.2" x14ac:dyDescent="0.3">
      <c r="A362" s="283" t="s">
        <v>857</v>
      </c>
      <c r="B362" s="286" t="s">
        <v>44</v>
      </c>
      <c r="C362" s="291" t="s">
        <v>887</v>
      </c>
      <c r="D362" s="330"/>
      <c r="E362" s="330"/>
      <c r="F362" s="330"/>
      <c r="G362" s="330"/>
      <c r="H362" s="330"/>
      <c r="I362" s="330"/>
      <c r="J362" s="330"/>
      <c r="K362" s="330"/>
      <c r="L362" s="330"/>
      <c r="M362" s="330"/>
      <c r="N362" s="330"/>
      <c r="O362" s="330"/>
      <c r="P362" s="330"/>
      <c r="Q362" s="330"/>
      <c r="R362" s="330"/>
      <c r="S362" s="330"/>
      <c r="T362" s="331"/>
    </row>
    <row r="363" spans="1:20" x14ac:dyDescent="0.3">
      <c r="A363" s="283" t="s">
        <v>724</v>
      </c>
      <c r="B363" s="309" t="s">
        <v>721</v>
      </c>
      <c r="C363" s="355" t="s">
        <v>421</v>
      </c>
      <c r="D363" s="354" t="s">
        <v>725</v>
      </c>
      <c r="E363" s="354" t="s">
        <v>725</v>
      </c>
      <c r="F363" s="354" t="s">
        <v>725</v>
      </c>
      <c r="G363" s="354" t="s">
        <v>725</v>
      </c>
      <c r="H363" s="354" t="s">
        <v>725</v>
      </c>
      <c r="I363" s="354" t="s">
        <v>725</v>
      </c>
      <c r="J363" s="354" t="s">
        <v>725</v>
      </c>
      <c r="K363" s="354" t="s">
        <v>725</v>
      </c>
      <c r="L363" s="354" t="s">
        <v>725</v>
      </c>
      <c r="M363" s="354" t="s">
        <v>725</v>
      </c>
      <c r="N363" s="354" t="s">
        <v>725</v>
      </c>
      <c r="O363" s="354" t="s">
        <v>725</v>
      </c>
      <c r="P363" s="354" t="s">
        <v>725</v>
      </c>
      <c r="Q363" s="354" t="s">
        <v>725</v>
      </c>
      <c r="R363" s="354" t="s">
        <v>725</v>
      </c>
      <c r="S363" s="354" t="s">
        <v>725</v>
      </c>
      <c r="T363" s="355" t="s">
        <v>725</v>
      </c>
    </row>
    <row r="364" spans="1:20" ht="18" customHeight="1" x14ac:dyDescent="0.3">
      <c r="A364" s="283" t="s">
        <v>858</v>
      </c>
      <c r="B364" s="286" t="s">
        <v>876</v>
      </c>
      <c r="C364" s="291" t="s">
        <v>167</v>
      </c>
      <c r="D364" s="330"/>
      <c r="E364" s="330"/>
      <c r="F364" s="330"/>
      <c r="G364" s="330"/>
      <c r="H364" s="330"/>
      <c r="I364" s="330"/>
      <c r="J364" s="330"/>
      <c r="K364" s="330"/>
      <c r="L364" s="330"/>
      <c r="M364" s="330"/>
      <c r="N364" s="330"/>
      <c r="O364" s="330"/>
      <c r="P364" s="330"/>
      <c r="Q364" s="330"/>
      <c r="R364" s="330"/>
      <c r="S364" s="330"/>
      <c r="T364" s="331"/>
    </row>
    <row r="365" spans="1:20" ht="46.8" x14ac:dyDescent="0.3">
      <c r="A365" s="283" t="s">
        <v>859</v>
      </c>
      <c r="B365" s="141" t="s">
        <v>1017</v>
      </c>
      <c r="C365" s="291" t="s">
        <v>167</v>
      </c>
      <c r="D365" s="330"/>
      <c r="E365" s="330"/>
      <c r="F365" s="330"/>
      <c r="G365" s="330"/>
      <c r="H365" s="330"/>
      <c r="I365" s="330"/>
      <c r="J365" s="330"/>
      <c r="K365" s="330"/>
      <c r="L365" s="330"/>
      <c r="M365" s="330"/>
      <c r="N365" s="330"/>
      <c r="O365" s="330"/>
      <c r="P365" s="330"/>
      <c r="Q365" s="330"/>
      <c r="R365" s="330"/>
      <c r="S365" s="330"/>
      <c r="T365" s="331"/>
    </row>
    <row r="366" spans="1:20" ht="46.8" x14ac:dyDescent="0.3">
      <c r="A366" s="283" t="s">
        <v>860</v>
      </c>
      <c r="B366" s="141" t="s">
        <v>1018</v>
      </c>
      <c r="C366" s="291" t="s">
        <v>167</v>
      </c>
      <c r="D366" s="330"/>
      <c r="E366" s="330"/>
      <c r="F366" s="330"/>
      <c r="G366" s="330"/>
      <c r="H366" s="330"/>
      <c r="I366" s="330"/>
      <c r="J366" s="330"/>
      <c r="K366" s="330"/>
      <c r="L366" s="330"/>
      <c r="M366" s="330"/>
      <c r="N366" s="330"/>
      <c r="O366" s="330"/>
      <c r="P366" s="330"/>
      <c r="Q366" s="330"/>
      <c r="R366" s="330"/>
      <c r="S366" s="330"/>
      <c r="T366" s="331"/>
    </row>
    <row r="367" spans="1:20" ht="31.2" x14ac:dyDescent="0.3">
      <c r="A367" s="283" t="s">
        <v>861</v>
      </c>
      <c r="B367" s="141" t="s">
        <v>770</v>
      </c>
      <c r="C367" s="291" t="s">
        <v>167</v>
      </c>
      <c r="D367" s="330"/>
      <c r="E367" s="330"/>
      <c r="F367" s="330"/>
      <c r="G367" s="330"/>
      <c r="H367" s="330"/>
      <c r="I367" s="330"/>
      <c r="J367" s="330"/>
      <c r="K367" s="330"/>
      <c r="L367" s="330"/>
      <c r="M367" s="330"/>
      <c r="N367" s="330"/>
      <c r="O367" s="330"/>
      <c r="P367" s="330"/>
      <c r="Q367" s="330"/>
      <c r="R367" s="330"/>
      <c r="S367" s="330"/>
      <c r="T367" s="331"/>
    </row>
    <row r="368" spans="1:20" x14ac:dyDescent="0.3">
      <c r="A368" s="283" t="s">
        <v>862</v>
      </c>
      <c r="B368" s="286" t="s">
        <v>875</v>
      </c>
      <c r="C368" s="291" t="s">
        <v>325</v>
      </c>
      <c r="D368" s="330"/>
      <c r="E368" s="330"/>
      <c r="F368" s="330"/>
      <c r="G368" s="330"/>
      <c r="H368" s="330"/>
      <c r="I368" s="330"/>
      <c r="J368" s="330"/>
      <c r="K368" s="330"/>
      <c r="L368" s="330"/>
      <c r="M368" s="330"/>
      <c r="N368" s="330"/>
      <c r="O368" s="330"/>
      <c r="P368" s="330"/>
      <c r="Q368" s="330"/>
      <c r="R368" s="330"/>
      <c r="S368" s="330"/>
      <c r="T368" s="331"/>
    </row>
    <row r="369" spans="1:20" ht="31.2" x14ac:dyDescent="0.3">
      <c r="A369" s="283" t="s">
        <v>863</v>
      </c>
      <c r="B369" s="141" t="s">
        <v>771</v>
      </c>
      <c r="C369" s="291" t="s">
        <v>325</v>
      </c>
      <c r="D369" s="330"/>
      <c r="E369" s="330"/>
      <c r="F369" s="330"/>
      <c r="G369" s="330"/>
      <c r="H369" s="330"/>
      <c r="I369" s="330"/>
      <c r="J369" s="330"/>
      <c r="K369" s="330"/>
      <c r="L369" s="330"/>
      <c r="M369" s="330"/>
      <c r="N369" s="330"/>
      <c r="O369" s="330"/>
      <c r="P369" s="330"/>
      <c r="Q369" s="330"/>
      <c r="R369" s="330"/>
      <c r="S369" s="330"/>
      <c r="T369" s="331"/>
    </row>
    <row r="370" spans="1:20" x14ac:dyDescent="0.3">
      <c r="A370" s="283" t="s">
        <v>864</v>
      </c>
      <c r="B370" s="141" t="s">
        <v>772</v>
      </c>
      <c r="C370" s="291" t="s">
        <v>325</v>
      </c>
      <c r="D370" s="330"/>
      <c r="E370" s="330"/>
      <c r="F370" s="330"/>
      <c r="G370" s="330"/>
      <c r="H370" s="330"/>
      <c r="I370" s="330"/>
      <c r="J370" s="330"/>
      <c r="K370" s="330"/>
      <c r="L370" s="330"/>
      <c r="M370" s="330"/>
      <c r="N370" s="330"/>
      <c r="O370" s="330"/>
      <c r="P370" s="330"/>
      <c r="Q370" s="330"/>
      <c r="R370" s="330"/>
      <c r="S370" s="330"/>
      <c r="T370" s="331"/>
    </row>
    <row r="371" spans="1:20" ht="31.2" x14ac:dyDescent="0.3">
      <c r="A371" s="283" t="s">
        <v>865</v>
      </c>
      <c r="B371" s="286" t="s">
        <v>874</v>
      </c>
      <c r="C371" s="291" t="s">
        <v>887</v>
      </c>
      <c r="D371" s="330"/>
      <c r="E371" s="330"/>
      <c r="F371" s="330"/>
      <c r="G371" s="330"/>
      <c r="H371" s="330"/>
      <c r="I371" s="330"/>
      <c r="J371" s="330"/>
      <c r="K371" s="330"/>
      <c r="L371" s="330"/>
      <c r="M371" s="330"/>
      <c r="N371" s="330"/>
      <c r="O371" s="330"/>
      <c r="P371" s="330"/>
      <c r="Q371" s="330"/>
      <c r="R371" s="330"/>
      <c r="S371" s="329"/>
      <c r="T371" s="331"/>
    </row>
    <row r="372" spans="1:20" x14ac:dyDescent="0.3">
      <c r="A372" s="283" t="s">
        <v>866</v>
      </c>
      <c r="B372" s="141" t="s">
        <v>768</v>
      </c>
      <c r="C372" s="291" t="s">
        <v>887</v>
      </c>
      <c r="D372" s="330"/>
      <c r="E372" s="344"/>
      <c r="F372" s="344"/>
      <c r="G372" s="344"/>
      <c r="H372" s="344"/>
      <c r="I372" s="344"/>
      <c r="J372" s="344"/>
      <c r="K372" s="344"/>
      <c r="L372" s="344"/>
      <c r="M372" s="344"/>
      <c r="N372" s="344"/>
      <c r="O372" s="344"/>
      <c r="P372" s="344"/>
      <c r="Q372" s="344"/>
      <c r="R372" s="344"/>
      <c r="S372" s="329">
        <f t="shared" ref="S372:S373" si="18">G372+I372+K372+M372+Q372+O372</f>
        <v>0</v>
      </c>
      <c r="T372" s="345"/>
    </row>
    <row r="373" spans="1:20" x14ac:dyDescent="0.3">
      <c r="A373" s="283" t="s">
        <v>867</v>
      </c>
      <c r="B373" s="141" t="s">
        <v>769</v>
      </c>
      <c r="C373" s="291" t="s">
        <v>887</v>
      </c>
      <c r="D373" s="330"/>
      <c r="E373" s="344"/>
      <c r="F373" s="344"/>
      <c r="G373" s="344"/>
      <c r="H373" s="344"/>
      <c r="I373" s="344"/>
      <c r="J373" s="344"/>
      <c r="K373" s="344"/>
      <c r="L373" s="344"/>
      <c r="M373" s="344"/>
      <c r="N373" s="344"/>
      <c r="O373" s="344"/>
      <c r="P373" s="344"/>
      <c r="Q373" s="344"/>
      <c r="R373" s="344"/>
      <c r="S373" s="329">
        <f t="shared" si="18"/>
        <v>0</v>
      </c>
      <c r="T373" s="345"/>
    </row>
    <row r="374" spans="1:20" ht="16.2" thickBot="1" x14ac:dyDescent="0.35">
      <c r="A374" s="288" t="s">
        <v>868</v>
      </c>
      <c r="B374" s="312" t="s">
        <v>1019</v>
      </c>
      <c r="C374" s="293" t="s">
        <v>169</v>
      </c>
      <c r="D374" s="348">
        <v>83.3</v>
      </c>
      <c r="E374" s="348">
        <v>130.69999999999999</v>
      </c>
      <c r="F374" s="348">
        <v>130.69999999999999</v>
      </c>
      <c r="G374" s="348">
        <v>130.69999999999999</v>
      </c>
      <c r="H374" s="313"/>
      <c r="I374" s="348">
        <v>130.69999999999999</v>
      </c>
      <c r="J374" s="313"/>
      <c r="K374" s="348">
        <v>130.69999999999999</v>
      </c>
      <c r="L374" s="313"/>
      <c r="M374" s="348">
        <v>130.69999999999999</v>
      </c>
      <c r="N374" s="313"/>
      <c r="O374" s="348">
        <v>130.69999999999999</v>
      </c>
      <c r="P374" s="313"/>
      <c r="Q374" s="348">
        <v>130.69999999999999</v>
      </c>
      <c r="R374" s="313"/>
      <c r="S374" s="313">
        <f>AVERAGE(G374,I374,K374,M374,O374,Q374)</f>
        <v>130.70000000000002</v>
      </c>
      <c r="T374" s="314"/>
    </row>
    <row r="375" spans="1:20" x14ac:dyDescent="0.3">
      <c r="A375" s="433" t="s">
        <v>1170</v>
      </c>
      <c r="B375" s="434"/>
      <c r="C375" s="434"/>
      <c r="D375" s="434"/>
      <c r="E375" s="434"/>
      <c r="F375" s="434"/>
      <c r="G375" s="434"/>
      <c r="H375" s="434"/>
      <c r="I375" s="434"/>
      <c r="J375" s="434"/>
      <c r="K375" s="434"/>
      <c r="L375" s="434"/>
      <c r="M375" s="434"/>
      <c r="N375" s="434"/>
      <c r="O375" s="434"/>
      <c r="P375" s="434"/>
      <c r="Q375" s="434"/>
      <c r="R375" s="434"/>
      <c r="S375" s="434"/>
      <c r="T375" s="435"/>
    </row>
    <row r="376" spans="1:20" ht="10.5" customHeight="1" thickBot="1" x14ac:dyDescent="0.35">
      <c r="A376" s="433"/>
      <c r="B376" s="434"/>
      <c r="C376" s="434"/>
      <c r="D376" s="434"/>
      <c r="E376" s="434"/>
      <c r="F376" s="434"/>
      <c r="G376" s="434"/>
      <c r="H376" s="434"/>
      <c r="I376" s="434"/>
      <c r="J376" s="434"/>
      <c r="K376" s="434"/>
      <c r="L376" s="434"/>
      <c r="M376" s="434"/>
      <c r="N376" s="434"/>
      <c r="O376" s="434"/>
      <c r="P376" s="434"/>
      <c r="Q376" s="434"/>
      <c r="R376" s="434"/>
      <c r="S376" s="434"/>
      <c r="T376" s="435"/>
    </row>
    <row r="377" spans="1:20" ht="33" customHeight="1" x14ac:dyDescent="0.3">
      <c r="A377" s="429" t="s">
        <v>131</v>
      </c>
      <c r="B377" s="431" t="s">
        <v>132</v>
      </c>
      <c r="C377" s="422" t="s">
        <v>740</v>
      </c>
      <c r="D377" s="336">
        <v>2023</v>
      </c>
      <c r="E377" s="404">
        <v>2024</v>
      </c>
      <c r="F377" s="404">
        <v>2025</v>
      </c>
      <c r="G377" s="416">
        <v>2026</v>
      </c>
      <c r="H377" s="416"/>
      <c r="I377" s="416">
        <v>2027</v>
      </c>
      <c r="J377" s="416"/>
      <c r="K377" s="416">
        <v>2028</v>
      </c>
      <c r="L377" s="416"/>
      <c r="M377" s="416">
        <v>2029</v>
      </c>
      <c r="N377" s="416"/>
      <c r="O377" s="416">
        <v>2030</v>
      </c>
      <c r="P377" s="416"/>
      <c r="Q377" s="416">
        <v>2031</v>
      </c>
      <c r="R377" s="416"/>
      <c r="S377" s="416" t="s">
        <v>654</v>
      </c>
      <c r="T377" s="436"/>
    </row>
    <row r="378" spans="1:20" ht="66" x14ac:dyDescent="0.3">
      <c r="A378" s="430"/>
      <c r="B378" s="432"/>
      <c r="C378" s="423"/>
      <c r="D378" s="328" t="s">
        <v>326</v>
      </c>
      <c r="E378" s="296" t="s">
        <v>326</v>
      </c>
      <c r="F378" s="297" t="s">
        <v>1172</v>
      </c>
      <c r="G378" s="297" t="s">
        <v>1171</v>
      </c>
      <c r="H378" s="297" t="s">
        <v>741</v>
      </c>
      <c r="I378" s="297" t="s">
        <v>1171</v>
      </c>
      <c r="J378" s="297" t="s">
        <v>741</v>
      </c>
      <c r="K378" s="297" t="s">
        <v>1171</v>
      </c>
      <c r="L378" s="297" t="s">
        <v>741</v>
      </c>
      <c r="M378" s="297" t="s">
        <v>1171</v>
      </c>
      <c r="N378" s="297" t="s">
        <v>741</v>
      </c>
      <c r="O378" s="297" t="s">
        <v>1171</v>
      </c>
      <c r="P378" s="297" t="s">
        <v>741</v>
      </c>
      <c r="Q378" s="297" t="s">
        <v>1171</v>
      </c>
      <c r="R378" s="297" t="s">
        <v>741</v>
      </c>
      <c r="S378" s="297" t="s">
        <v>1171</v>
      </c>
      <c r="T378" s="297" t="s">
        <v>741</v>
      </c>
    </row>
    <row r="379" spans="1:20" ht="16.2" thickBot="1" x14ac:dyDescent="0.35">
      <c r="A379" s="340">
        <v>1</v>
      </c>
      <c r="B379" s="341">
        <v>2</v>
      </c>
      <c r="C379" s="339">
        <v>3</v>
      </c>
      <c r="D379" s="378">
        <v>5</v>
      </c>
      <c r="E379" s="378">
        <v>6</v>
      </c>
      <c r="F379" s="378">
        <v>6</v>
      </c>
      <c r="G379" s="378">
        <v>7</v>
      </c>
      <c r="H379" s="378">
        <v>8</v>
      </c>
      <c r="I379" s="378">
        <v>9</v>
      </c>
      <c r="J379" s="378">
        <v>10</v>
      </c>
      <c r="K379" s="378">
        <v>11</v>
      </c>
      <c r="L379" s="378">
        <v>12</v>
      </c>
      <c r="M379" s="378">
        <v>11</v>
      </c>
      <c r="N379" s="378">
        <v>12</v>
      </c>
      <c r="O379" s="378">
        <v>11</v>
      </c>
      <c r="P379" s="378">
        <v>12</v>
      </c>
      <c r="Q379" s="378">
        <v>11</v>
      </c>
      <c r="R379" s="378">
        <v>12</v>
      </c>
      <c r="S379" s="378">
        <v>13</v>
      </c>
      <c r="T379" s="379">
        <v>14</v>
      </c>
    </row>
    <row r="380" spans="1:20" ht="30.75" customHeight="1" x14ac:dyDescent="0.3">
      <c r="A380" s="418" t="s">
        <v>129</v>
      </c>
      <c r="B380" s="419"/>
      <c r="C380" s="308" t="s">
        <v>887</v>
      </c>
      <c r="D380" s="380"/>
      <c r="E380" s="381"/>
      <c r="F380" s="381"/>
      <c r="G380" s="381">
        <f>G381+G440</f>
        <v>107.94</v>
      </c>
      <c r="H380" s="381">
        <f t="shared" ref="H380:R380" si="19">H381+H440</f>
        <v>0</v>
      </c>
      <c r="I380" s="381">
        <f t="shared" si="19"/>
        <v>67.046480000000003</v>
      </c>
      <c r="J380" s="381">
        <f t="shared" si="19"/>
        <v>0</v>
      </c>
      <c r="K380" s="381">
        <f t="shared" si="19"/>
        <v>54.863199999999992</v>
      </c>
      <c r="L380" s="381">
        <f t="shared" si="19"/>
        <v>0</v>
      </c>
      <c r="M380" s="381">
        <f t="shared" si="19"/>
        <v>54.120399999999997</v>
      </c>
      <c r="N380" s="381">
        <f t="shared" si="19"/>
        <v>0</v>
      </c>
      <c r="O380" s="381">
        <f t="shared" si="19"/>
        <v>47.510399999999997</v>
      </c>
      <c r="P380" s="381">
        <f t="shared" si="19"/>
        <v>0</v>
      </c>
      <c r="Q380" s="381">
        <f t="shared" si="19"/>
        <v>51.618200000000002</v>
      </c>
      <c r="R380" s="381">
        <f t="shared" si="19"/>
        <v>0</v>
      </c>
      <c r="S380" s="381">
        <f t="shared" ref="S380:S445" si="20">G380+I380+K380+M380+Q380+O380</f>
        <v>383.09868</v>
      </c>
      <c r="T380" s="382"/>
    </row>
    <row r="381" spans="1:20" ht="18" x14ac:dyDescent="0.3">
      <c r="A381" s="283" t="s">
        <v>147</v>
      </c>
      <c r="B381" s="153" t="s">
        <v>89</v>
      </c>
      <c r="C381" s="291" t="s">
        <v>887</v>
      </c>
      <c r="D381" s="383"/>
      <c r="E381" s="384"/>
      <c r="F381" s="384"/>
      <c r="G381" s="384">
        <f>G382+G406+G434+G435</f>
        <v>107.94</v>
      </c>
      <c r="H381" s="384">
        <f t="shared" ref="H381:R381" si="21">H382+H406</f>
        <v>0</v>
      </c>
      <c r="I381" s="384">
        <f>I382+I406+I434+I435</f>
        <v>67.046480000000003</v>
      </c>
      <c r="J381" s="384">
        <f t="shared" si="21"/>
        <v>0</v>
      </c>
      <c r="K381" s="384">
        <f>K382+K406+K434+K435</f>
        <v>54.863199999999992</v>
      </c>
      <c r="L381" s="384">
        <f t="shared" si="21"/>
        <v>0</v>
      </c>
      <c r="M381" s="384">
        <f>M382+M406+M434+M435</f>
        <v>54.120399999999997</v>
      </c>
      <c r="N381" s="384">
        <f t="shared" si="21"/>
        <v>0</v>
      </c>
      <c r="O381" s="384">
        <f>O382+O406+O434+O435</f>
        <v>47.510399999999997</v>
      </c>
      <c r="P381" s="384">
        <f t="shared" si="21"/>
        <v>0</v>
      </c>
      <c r="Q381" s="384">
        <f>Q382+Q406+Q434+Q435</f>
        <v>51.618200000000002</v>
      </c>
      <c r="R381" s="384">
        <f t="shared" si="21"/>
        <v>0</v>
      </c>
      <c r="S381" s="381">
        <f t="shared" si="20"/>
        <v>383.09868</v>
      </c>
      <c r="T381" s="385"/>
    </row>
    <row r="382" spans="1:20" ht="18" x14ac:dyDescent="0.3">
      <c r="A382" s="283" t="s">
        <v>148</v>
      </c>
      <c r="B382" s="286" t="s">
        <v>333</v>
      </c>
      <c r="C382" s="291" t="s">
        <v>887</v>
      </c>
      <c r="D382" s="383"/>
      <c r="E382" s="384"/>
      <c r="F382" s="384"/>
      <c r="G382" s="384">
        <f>G383+G401+G405</f>
        <v>30.619428815999999</v>
      </c>
      <c r="H382" s="384">
        <f t="shared" ref="H382:R382" si="22">H383+H401+H405</f>
        <v>0</v>
      </c>
      <c r="I382" s="384">
        <f t="shared" si="22"/>
        <v>5.9512799999999997</v>
      </c>
      <c r="J382" s="384">
        <f t="shared" si="22"/>
        <v>0</v>
      </c>
      <c r="K382" s="384">
        <f t="shared" si="22"/>
        <v>0</v>
      </c>
      <c r="L382" s="384">
        <f t="shared" si="22"/>
        <v>0</v>
      </c>
      <c r="M382" s="384">
        <f t="shared" si="22"/>
        <v>0</v>
      </c>
      <c r="N382" s="384">
        <f t="shared" si="22"/>
        <v>0</v>
      </c>
      <c r="O382" s="384">
        <f t="shared" si="22"/>
        <v>0</v>
      </c>
      <c r="P382" s="384">
        <f t="shared" si="22"/>
        <v>0</v>
      </c>
      <c r="Q382" s="384">
        <f t="shared" si="22"/>
        <v>0</v>
      </c>
      <c r="R382" s="384">
        <f t="shared" si="22"/>
        <v>0</v>
      </c>
      <c r="S382" s="384">
        <f t="shared" si="20"/>
        <v>36.570708816</v>
      </c>
      <c r="T382" s="385"/>
    </row>
    <row r="383" spans="1:20" ht="31.2" x14ac:dyDescent="0.3">
      <c r="A383" s="283" t="s">
        <v>334</v>
      </c>
      <c r="B383" s="141" t="s">
        <v>2</v>
      </c>
      <c r="C383" s="291" t="s">
        <v>887</v>
      </c>
      <c r="D383" s="386"/>
      <c r="E383" s="384"/>
      <c r="F383" s="384"/>
      <c r="G383" s="384">
        <f>G384+G388+G389+G390+G391+G396+G397+G398</f>
        <v>30.619428815999999</v>
      </c>
      <c r="H383" s="384">
        <f t="shared" ref="H383:R383" si="23">H384+H388+H389+H390+H391+H396+H397+H398</f>
        <v>0</v>
      </c>
      <c r="I383" s="384">
        <f t="shared" si="23"/>
        <v>5.9512799999999997</v>
      </c>
      <c r="J383" s="384">
        <f t="shared" si="23"/>
        <v>0</v>
      </c>
      <c r="K383" s="384">
        <f t="shared" si="23"/>
        <v>0</v>
      </c>
      <c r="L383" s="384">
        <f t="shared" si="23"/>
        <v>0</v>
      </c>
      <c r="M383" s="384">
        <f t="shared" si="23"/>
        <v>0</v>
      </c>
      <c r="N383" s="384">
        <f t="shared" si="23"/>
        <v>0</v>
      </c>
      <c r="O383" s="384">
        <f t="shared" si="23"/>
        <v>0</v>
      </c>
      <c r="P383" s="384">
        <f t="shared" si="23"/>
        <v>0</v>
      </c>
      <c r="Q383" s="384">
        <f t="shared" si="23"/>
        <v>0</v>
      </c>
      <c r="R383" s="384">
        <f t="shared" si="23"/>
        <v>0</v>
      </c>
      <c r="S383" s="384">
        <f t="shared" si="20"/>
        <v>36.570708816</v>
      </c>
      <c r="T383" s="385"/>
    </row>
    <row r="384" spans="1:20" ht="18" x14ac:dyDescent="0.3">
      <c r="A384" s="283" t="s">
        <v>726</v>
      </c>
      <c r="B384" s="287" t="s">
        <v>1020</v>
      </c>
      <c r="C384" s="291" t="s">
        <v>887</v>
      </c>
      <c r="D384" s="386"/>
      <c r="E384" s="384"/>
      <c r="F384" s="384"/>
      <c r="G384" s="384">
        <f>G385+G386+G387</f>
        <v>0</v>
      </c>
      <c r="H384" s="384">
        <f t="shared" ref="H384:R384" si="24">H385+H386+H387</f>
        <v>0</v>
      </c>
      <c r="I384" s="384">
        <f t="shared" si="24"/>
        <v>0</v>
      </c>
      <c r="J384" s="384">
        <f t="shared" si="24"/>
        <v>0</v>
      </c>
      <c r="K384" s="384">
        <f t="shared" si="24"/>
        <v>0</v>
      </c>
      <c r="L384" s="384">
        <f t="shared" si="24"/>
        <v>0</v>
      </c>
      <c r="M384" s="384">
        <f t="shared" si="24"/>
        <v>0</v>
      </c>
      <c r="N384" s="384">
        <f t="shared" si="24"/>
        <v>0</v>
      </c>
      <c r="O384" s="384">
        <f t="shared" si="24"/>
        <v>0</v>
      </c>
      <c r="P384" s="384">
        <f t="shared" si="24"/>
        <v>0</v>
      </c>
      <c r="Q384" s="384">
        <f t="shared" si="24"/>
        <v>0</v>
      </c>
      <c r="R384" s="384">
        <f t="shared" si="24"/>
        <v>0</v>
      </c>
      <c r="S384" s="384">
        <f t="shared" si="20"/>
        <v>0</v>
      </c>
      <c r="T384" s="385"/>
    </row>
    <row r="385" spans="1:20" ht="31.2" x14ac:dyDescent="0.3">
      <c r="A385" s="283" t="s">
        <v>1058</v>
      </c>
      <c r="B385" s="294" t="s">
        <v>1037</v>
      </c>
      <c r="C385" s="291" t="s">
        <v>887</v>
      </c>
      <c r="D385" s="386"/>
      <c r="E385" s="384"/>
      <c r="F385" s="384"/>
      <c r="G385" s="384"/>
      <c r="H385" s="384"/>
      <c r="I385" s="384"/>
      <c r="J385" s="384"/>
      <c r="K385" s="384"/>
      <c r="L385" s="384"/>
      <c r="M385" s="384"/>
      <c r="N385" s="384"/>
      <c r="O385" s="384"/>
      <c r="P385" s="384"/>
      <c r="Q385" s="384"/>
      <c r="R385" s="384"/>
      <c r="S385" s="384">
        <f t="shared" si="20"/>
        <v>0</v>
      </c>
      <c r="T385" s="385"/>
    </row>
    <row r="386" spans="1:20" ht="31.2" x14ac:dyDescent="0.3">
      <c r="A386" s="283" t="s">
        <v>1059</v>
      </c>
      <c r="B386" s="294" t="s">
        <v>1038</v>
      </c>
      <c r="C386" s="291" t="s">
        <v>887</v>
      </c>
      <c r="D386" s="386"/>
      <c r="E386" s="384"/>
      <c r="F386" s="384"/>
      <c r="G386" s="384"/>
      <c r="H386" s="384"/>
      <c r="I386" s="384"/>
      <c r="J386" s="384"/>
      <c r="K386" s="384"/>
      <c r="L386" s="384"/>
      <c r="M386" s="384"/>
      <c r="N386" s="384"/>
      <c r="O386" s="384"/>
      <c r="P386" s="384"/>
      <c r="Q386" s="384"/>
      <c r="R386" s="384"/>
      <c r="S386" s="384">
        <f t="shared" si="20"/>
        <v>0</v>
      </c>
      <c r="T386" s="385"/>
    </row>
    <row r="387" spans="1:20" ht="31.2" x14ac:dyDescent="0.3">
      <c r="A387" s="283" t="s">
        <v>3</v>
      </c>
      <c r="B387" s="294" t="s">
        <v>1023</v>
      </c>
      <c r="C387" s="291" t="s">
        <v>887</v>
      </c>
      <c r="D387" s="386"/>
      <c r="E387" s="384"/>
      <c r="F387" s="384"/>
      <c r="G387" s="384"/>
      <c r="H387" s="384"/>
      <c r="I387" s="384"/>
      <c r="J387" s="384"/>
      <c r="K387" s="384"/>
      <c r="L387" s="384"/>
      <c r="M387" s="384"/>
      <c r="N387" s="384"/>
      <c r="O387" s="384"/>
      <c r="P387" s="384"/>
      <c r="Q387" s="384"/>
      <c r="R387" s="384"/>
      <c r="S387" s="384">
        <f t="shared" si="20"/>
        <v>0</v>
      </c>
      <c r="T387" s="385"/>
    </row>
    <row r="388" spans="1:20" ht="18" x14ac:dyDescent="0.3">
      <c r="A388" s="283" t="s">
        <v>727</v>
      </c>
      <c r="B388" s="287" t="s">
        <v>108</v>
      </c>
      <c r="C388" s="291" t="s">
        <v>887</v>
      </c>
      <c r="D388" s="386"/>
      <c r="E388" s="384"/>
      <c r="F388" s="384"/>
      <c r="G388" s="384"/>
      <c r="H388" s="384"/>
      <c r="I388" s="384"/>
      <c r="J388" s="384"/>
      <c r="K388" s="384"/>
      <c r="L388" s="384"/>
      <c r="M388" s="384"/>
      <c r="N388" s="384"/>
      <c r="O388" s="384"/>
      <c r="P388" s="384"/>
      <c r="Q388" s="384"/>
      <c r="R388" s="384"/>
      <c r="S388" s="384">
        <f t="shared" si="20"/>
        <v>0</v>
      </c>
      <c r="T388" s="385"/>
    </row>
    <row r="389" spans="1:20" ht="18" x14ac:dyDescent="0.3">
      <c r="A389" s="283" t="s">
        <v>728</v>
      </c>
      <c r="B389" s="287" t="s">
        <v>1021</v>
      </c>
      <c r="C389" s="291" t="s">
        <v>887</v>
      </c>
      <c r="D389" s="386"/>
      <c r="E389" s="384"/>
      <c r="F389" s="384"/>
      <c r="G389" s="384">
        <f>25.51619068*1.2</f>
        <v>30.619428815999999</v>
      </c>
      <c r="H389" s="384"/>
      <c r="I389" s="384">
        <f>4.9594*1.2</f>
        <v>5.9512799999999997</v>
      </c>
      <c r="J389" s="384"/>
      <c r="K389" s="384"/>
      <c r="L389" s="384"/>
      <c r="M389" s="384"/>
      <c r="N389" s="384"/>
      <c r="O389" s="384"/>
      <c r="P389" s="384"/>
      <c r="Q389" s="384"/>
      <c r="R389" s="384"/>
      <c r="S389" s="384">
        <f t="shared" si="20"/>
        <v>36.570708816</v>
      </c>
      <c r="T389" s="385"/>
    </row>
    <row r="390" spans="1:20" ht="18" x14ac:dyDescent="0.3">
      <c r="A390" s="283" t="s">
        <v>729</v>
      </c>
      <c r="B390" s="287" t="s">
        <v>100</v>
      </c>
      <c r="C390" s="291" t="s">
        <v>887</v>
      </c>
      <c r="D390" s="386"/>
      <c r="E390" s="384"/>
      <c r="F390" s="384"/>
      <c r="G390" s="384"/>
      <c r="H390" s="384"/>
      <c r="I390" s="384"/>
      <c r="J390" s="384"/>
      <c r="K390" s="384"/>
      <c r="L390" s="384"/>
      <c r="M390" s="384"/>
      <c r="N390" s="384"/>
      <c r="O390" s="384"/>
      <c r="P390" s="384"/>
      <c r="Q390" s="384"/>
      <c r="R390" s="384"/>
      <c r="S390" s="384">
        <f t="shared" si="20"/>
        <v>0</v>
      </c>
      <c r="T390" s="385"/>
    </row>
    <row r="391" spans="1:20" ht="18" x14ac:dyDescent="0.3">
      <c r="A391" s="283" t="s">
        <v>730</v>
      </c>
      <c r="B391" s="287" t="s">
        <v>339</v>
      </c>
      <c r="C391" s="291" t="s">
        <v>887</v>
      </c>
      <c r="D391" s="386"/>
      <c r="E391" s="384"/>
      <c r="F391" s="384"/>
      <c r="G391" s="384">
        <f>G392+G394</f>
        <v>0</v>
      </c>
      <c r="H391" s="384">
        <f t="shared" ref="H391:R391" si="25">H392+H394</f>
        <v>0</v>
      </c>
      <c r="I391" s="384">
        <f t="shared" si="25"/>
        <v>0</v>
      </c>
      <c r="J391" s="384">
        <f t="shared" si="25"/>
        <v>0</v>
      </c>
      <c r="K391" s="384">
        <f t="shared" si="25"/>
        <v>0</v>
      </c>
      <c r="L391" s="384">
        <f t="shared" si="25"/>
        <v>0</v>
      </c>
      <c r="M391" s="384">
        <f t="shared" si="25"/>
        <v>0</v>
      </c>
      <c r="N391" s="384">
        <f t="shared" si="25"/>
        <v>0</v>
      </c>
      <c r="O391" s="384">
        <f t="shared" si="25"/>
        <v>0</v>
      </c>
      <c r="P391" s="384">
        <f t="shared" si="25"/>
        <v>0</v>
      </c>
      <c r="Q391" s="384">
        <f t="shared" si="25"/>
        <v>0</v>
      </c>
      <c r="R391" s="384">
        <f t="shared" si="25"/>
        <v>0</v>
      </c>
      <c r="S391" s="384">
        <f t="shared" si="20"/>
        <v>0</v>
      </c>
      <c r="T391" s="385"/>
    </row>
    <row r="392" spans="1:20" ht="31.2" x14ac:dyDescent="0.3">
      <c r="A392" s="283" t="s">
        <v>4</v>
      </c>
      <c r="B392" s="294" t="s">
        <v>1</v>
      </c>
      <c r="C392" s="291" t="s">
        <v>887</v>
      </c>
      <c r="D392" s="386"/>
      <c r="E392" s="384"/>
      <c r="F392" s="384"/>
      <c r="G392" s="384"/>
      <c r="H392" s="384"/>
      <c r="I392" s="384"/>
      <c r="J392" s="384"/>
      <c r="K392" s="384"/>
      <c r="L392" s="384"/>
      <c r="M392" s="384"/>
      <c r="N392" s="384"/>
      <c r="O392" s="384"/>
      <c r="P392" s="384"/>
      <c r="Q392" s="384"/>
      <c r="R392" s="384"/>
      <c r="S392" s="384">
        <f t="shared" si="20"/>
        <v>0</v>
      </c>
      <c r="T392" s="385"/>
    </row>
    <row r="393" spans="1:20" ht="18" x14ac:dyDescent="0.3">
      <c r="A393" s="283" t="s">
        <v>5</v>
      </c>
      <c r="B393" s="294" t="s">
        <v>50</v>
      </c>
      <c r="C393" s="291" t="s">
        <v>887</v>
      </c>
      <c r="D393" s="386"/>
      <c r="E393" s="384"/>
      <c r="F393" s="384"/>
      <c r="G393" s="384"/>
      <c r="H393" s="384"/>
      <c r="I393" s="384"/>
      <c r="J393" s="384"/>
      <c r="K393" s="384"/>
      <c r="L393" s="384"/>
      <c r="M393" s="384"/>
      <c r="N393" s="384"/>
      <c r="O393" s="384"/>
      <c r="P393" s="384"/>
      <c r="Q393" s="384"/>
      <c r="R393" s="384"/>
      <c r="S393" s="384">
        <f t="shared" si="20"/>
        <v>0</v>
      </c>
      <c r="T393" s="385"/>
    </row>
    <row r="394" spans="1:20" ht="18" x14ac:dyDescent="0.3">
      <c r="A394" s="283" t="s">
        <v>6</v>
      </c>
      <c r="B394" s="294" t="s">
        <v>869</v>
      </c>
      <c r="C394" s="291" t="s">
        <v>887</v>
      </c>
      <c r="D394" s="386"/>
      <c r="E394" s="384"/>
      <c r="F394" s="384"/>
      <c r="G394" s="384"/>
      <c r="H394" s="384"/>
      <c r="I394" s="384"/>
      <c r="J394" s="384"/>
      <c r="K394" s="384"/>
      <c r="L394" s="384"/>
      <c r="M394" s="384"/>
      <c r="N394" s="384"/>
      <c r="O394" s="384"/>
      <c r="P394" s="384"/>
      <c r="Q394" s="384"/>
      <c r="R394" s="384"/>
      <c r="S394" s="384">
        <f t="shared" si="20"/>
        <v>0</v>
      </c>
      <c r="T394" s="385"/>
    </row>
    <row r="395" spans="1:20" ht="18" x14ac:dyDescent="0.3">
      <c r="A395" s="283" t="s">
        <v>7</v>
      </c>
      <c r="B395" s="294" t="s">
        <v>50</v>
      </c>
      <c r="C395" s="291" t="s">
        <v>887</v>
      </c>
      <c r="D395" s="386"/>
      <c r="E395" s="384"/>
      <c r="F395" s="384"/>
      <c r="G395" s="384"/>
      <c r="H395" s="384"/>
      <c r="I395" s="384"/>
      <c r="J395" s="384"/>
      <c r="K395" s="384"/>
      <c r="L395" s="384"/>
      <c r="M395" s="384"/>
      <c r="N395" s="384"/>
      <c r="O395" s="384"/>
      <c r="P395" s="384"/>
      <c r="Q395" s="384"/>
      <c r="R395" s="384"/>
      <c r="S395" s="384">
        <f t="shared" si="20"/>
        <v>0</v>
      </c>
      <c r="T395" s="385"/>
    </row>
    <row r="396" spans="1:20" ht="18" x14ac:dyDescent="0.3">
      <c r="A396" s="283" t="s">
        <v>731</v>
      </c>
      <c r="B396" s="287" t="s">
        <v>1022</v>
      </c>
      <c r="C396" s="291" t="s">
        <v>887</v>
      </c>
      <c r="D396" s="386"/>
      <c r="E396" s="384"/>
      <c r="F396" s="384"/>
      <c r="G396" s="384"/>
      <c r="H396" s="384"/>
      <c r="I396" s="384"/>
      <c r="J396" s="384"/>
      <c r="K396" s="384"/>
      <c r="L396" s="384"/>
      <c r="M396" s="384"/>
      <c r="N396" s="384"/>
      <c r="O396" s="384"/>
      <c r="P396" s="384"/>
      <c r="Q396" s="384"/>
      <c r="R396" s="384"/>
      <c r="S396" s="384">
        <f t="shared" si="20"/>
        <v>0</v>
      </c>
      <c r="T396" s="385"/>
    </row>
    <row r="397" spans="1:20" ht="18" x14ac:dyDescent="0.3">
      <c r="A397" s="283" t="s">
        <v>754</v>
      </c>
      <c r="B397" s="287" t="s">
        <v>105</v>
      </c>
      <c r="C397" s="291" t="s">
        <v>887</v>
      </c>
      <c r="D397" s="386"/>
      <c r="E397" s="384"/>
      <c r="F397" s="384"/>
      <c r="G397" s="384"/>
      <c r="H397" s="384"/>
      <c r="I397" s="384"/>
      <c r="J397" s="384"/>
      <c r="K397" s="384"/>
      <c r="L397" s="384"/>
      <c r="M397" s="384"/>
      <c r="N397" s="384"/>
      <c r="O397" s="384"/>
      <c r="P397" s="384"/>
      <c r="Q397" s="384"/>
      <c r="R397" s="384"/>
      <c r="S397" s="384">
        <f t="shared" si="20"/>
        <v>0</v>
      </c>
      <c r="T397" s="385"/>
    </row>
    <row r="398" spans="1:20" ht="31.2" x14ac:dyDescent="0.3">
      <c r="A398" s="283" t="s">
        <v>1048</v>
      </c>
      <c r="B398" s="287" t="s">
        <v>90</v>
      </c>
      <c r="C398" s="291" t="s">
        <v>887</v>
      </c>
      <c r="D398" s="386"/>
      <c r="E398" s="384"/>
      <c r="F398" s="384"/>
      <c r="G398" s="384">
        <f>G399+G400</f>
        <v>0</v>
      </c>
      <c r="H398" s="384">
        <f t="shared" ref="H398:R398" si="26">H399+H400</f>
        <v>0</v>
      </c>
      <c r="I398" s="384">
        <f t="shared" si="26"/>
        <v>0</v>
      </c>
      <c r="J398" s="384">
        <f t="shared" si="26"/>
        <v>0</v>
      </c>
      <c r="K398" s="384">
        <f t="shared" si="26"/>
        <v>0</v>
      </c>
      <c r="L398" s="384">
        <f t="shared" si="26"/>
        <v>0</v>
      </c>
      <c r="M398" s="384">
        <f t="shared" si="26"/>
        <v>0</v>
      </c>
      <c r="N398" s="384">
        <f t="shared" si="26"/>
        <v>0</v>
      </c>
      <c r="O398" s="384">
        <f t="shared" si="26"/>
        <v>0</v>
      </c>
      <c r="P398" s="384">
        <f t="shared" si="26"/>
        <v>0</v>
      </c>
      <c r="Q398" s="384">
        <f t="shared" si="26"/>
        <v>0</v>
      </c>
      <c r="R398" s="384">
        <f t="shared" si="26"/>
        <v>0</v>
      </c>
      <c r="S398" s="384">
        <f t="shared" si="20"/>
        <v>0</v>
      </c>
      <c r="T398" s="385"/>
    </row>
    <row r="399" spans="1:20" ht="18" customHeight="1" x14ac:dyDescent="0.3">
      <c r="A399" s="283" t="s">
        <v>8</v>
      </c>
      <c r="B399" s="294" t="s">
        <v>781</v>
      </c>
      <c r="C399" s="291" t="s">
        <v>887</v>
      </c>
      <c r="D399" s="386"/>
      <c r="E399" s="384"/>
      <c r="F399" s="384"/>
      <c r="G399" s="384"/>
      <c r="H399" s="384"/>
      <c r="I399" s="384"/>
      <c r="J399" s="384"/>
      <c r="K399" s="384"/>
      <c r="L399" s="384"/>
      <c r="M399" s="384"/>
      <c r="N399" s="384"/>
      <c r="O399" s="384"/>
      <c r="P399" s="384"/>
      <c r="Q399" s="384"/>
      <c r="R399" s="384"/>
      <c r="S399" s="384">
        <f t="shared" si="20"/>
        <v>0</v>
      </c>
      <c r="T399" s="385"/>
    </row>
    <row r="400" spans="1:20" ht="18" customHeight="1" x14ac:dyDescent="0.3">
      <c r="A400" s="283" t="s">
        <v>9</v>
      </c>
      <c r="B400" s="387" t="s">
        <v>769</v>
      </c>
      <c r="C400" s="291" t="s">
        <v>887</v>
      </c>
      <c r="D400" s="386"/>
      <c r="E400" s="384"/>
      <c r="F400" s="384"/>
      <c r="G400" s="384"/>
      <c r="H400" s="384"/>
      <c r="I400" s="384"/>
      <c r="J400" s="384"/>
      <c r="K400" s="384"/>
      <c r="L400" s="384"/>
      <c r="M400" s="384"/>
      <c r="N400" s="384"/>
      <c r="O400" s="384"/>
      <c r="P400" s="384"/>
      <c r="Q400" s="384"/>
      <c r="R400" s="384"/>
      <c r="S400" s="384">
        <f t="shared" si="20"/>
        <v>0</v>
      </c>
      <c r="T400" s="385"/>
    </row>
    <row r="401" spans="1:20" ht="31.2" x14ac:dyDescent="0.3">
      <c r="A401" s="283" t="s">
        <v>336</v>
      </c>
      <c r="B401" s="141" t="s">
        <v>47</v>
      </c>
      <c r="C401" s="291" t="s">
        <v>887</v>
      </c>
      <c r="D401" s="383"/>
      <c r="E401" s="384"/>
      <c r="F401" s="384"/>
      <c r="G401" s="384">
        <f>SUM(G402:G404)</f>
        <v>0</v>
      </c>
      <c r="H401" s="384">
        <f t="shared" ref="H401:R401" si="27">SUM(H402:H404)</f>
        <v>0</v>
      </c>
      <c r="I401" s="384">
        <f t="shared" si="27"/>
        <v>0</v>
      </c>
      <c r="J401" s="384">
        <f t="shared" si="27"/>
        <v>0</v>
      </c>
      <c r="K401" s="384">
        <f t="shared" si="27"/>
        <v>0</v>
      </c>
      <c r="L401" s="384">
        <f t="shared" si="27"/>
        <v>0</v>
      </c>
      <c r="M401" s="384">
        <f t="shared" si="27"/>
        <v>0</v>
      </c>
      <c r="N401" s="384">
        <f t="shared" si="27"/>
        <v>0</v>
      </c>
      <c r="O401" s="384">
        <f t="shared" si="27"/>
        <v>0</v>
      </c>
      <c r="P401" s="384">
        <f t="shared" si="27"/>
        <v>0</v>
      </c>
      <c r="Q401" s="384">
        <f t="shared" si="27"/>
        <v>0</v>
      </c>
      <c r="R401" s="384">
        <f t="shared" si="27"/>
        <v>0</v>
      </c>
      <c r="S401" s="384">
        <f t="shared" si="20"/>
        <v>0</v>
      </c>
      <c r="T401" s="385"/>
    </row>
    <row r="402" spans="1:20" ht="31.2" x14ac:dyDescent="0.3">
      <c r="A402" s="283" t="s">
        <v>10</v>
      </c>
      <c r="B402" s="287" t="s">
        <v>1037</v>
      </c>
      <c r="C402" s="291" t="s">
        <v>887</v>
      </c>
      <c r="D402" s="383"/>
      <c r="E402" s="384"/>
      <c r="F402" s="384"/>
      <c r="G402" s="384"/>
      <c r="H402" s="384"/>
      <c r="I402" s="384"/>
      <c r="J402" s="384"/>
      <c r="K402" s="384"/>
      <c r="L402" s="384"/>
      <c r="M402" s="384"/>
      <c r="N402" s="384"/>
      <c r="O402" s="384"/>
      <c r="P402" s="384"/>
      <c r="Q402" s="384"/>
      <c r="R402" s="384"/>
      <c r="S402" s="384">
        <f t="shared" si="20"/>
        <v>0</v>
      </c>
      <c r="T402" s="385"/>
    </row>
    <row r="403" spans="1:20" ht="31.2" x14ac:dyDescent="0.3">
      <c r="A403" s="283" t="s">
        <v>11</v>
      </c>
      <c r="B403" s="287" t="s">
        <v>1038</v>
      </c>
      <c r="C403" s="291" t="s">
        <v>887</v>
      </c>
      <c r="D403" s="383"/>
      <c r="E403" s="384"/>
      <c r="F403" s="384"/>
      <c r="G403" s="384"/>
      <c r="H403" s="384"/>
      <c r="I403" s="384"/>
      <c r="J403" s="384"/>
      <c r="K403" s="384"/>
      <c r="L403" s="384"/>
      <c r="M403" s="384"/>
      <c r="N403" s="384"/>
      <c r="O403" s="384"/>
      <c r="P403" s="384"/>
      <c r="Q403" s="384"/>
      <c r="R403" s="384"/>
      <c r="S403" s="384">
        <f t="shared" si="20"/>
        <v>0</v>
      </c>
      <c r="T403" s="385"/>
    </row>
    <row r="404" spans="1:20" ht="31.2" x14ac:dyDescent="0.3">
      <c r="A404" s="283" t="s">
        <v>12</v>
      </c>
      <c r="B404" s="287" t="s">
        <v>1023</v>
      </c>
      <c r="C404" s="291" t="s">
        <v>887</v>
      </c>
      <c r="D404" s="383"/>
      <c r="E404" s="384"/>
      <c r="F404" s="384"/>
      <c r="G404" s="384"/>
      <c r="H404" s="384"/>
      <c r="I404" s="384"/>
      <c r="J404" s="384"/>
      <c r="K404" s="384"/>
      <c r="L404" s="384"/>
      <c r="M404" s="384"/>
      <c r="N404" s="384"/>
      <c r="O404" s="384"/>
      <c r="P404" s="384"/>
      <c r="Q404" s="384"/>
      <c r="R404" s="384"/>
      <c r="S404" s="384">
        <f t="shared" si="20"/>
        <v>0</v>
      </c>
      <c r="T404" s="385"/>
    </row>
    <row r="405" spans="1:20" ht="18" x14ac:dyDescent="0.3">
      <c r="A405" s="283" t="s">
        <v>338</v>
      </c>
      <c r="B405" s="141" t="s">
        <v>633</v>
      </c>
      <c r="C405" s="291" t="s">
        <v>887</v>
      </c>
      <c r="D405" s="383"/>
      <c r="E405" s="384"/>
      <c r="F405" s="384"/>
      <c r="G405" s="384"/>
      <c r="H405" s="384"/>
      <c r="I405" s="384"/>
      <c r="J405" s="384"/>
      <c r="K405" s="384"/>
      <c r="L405" s="384"/>
      <c r="M405" s="384"/>
      <c r="N405" s="384"/>
      <c r="O405" s="384"/>
      <c r="P405" s="384"/>
      <c r="Q405" s="384"/>
      <c r="R405" s="384"/>
      <c r="S405" s="384">
        <f t="shared" si="20"/>
        <v>0</v>
      </c>
      <c r="T405" s="385"/>
    </row>
    <row r="406" spans="1:20" ht="18" x14ac:dyDescent="0.3">
      <c r="A406" s="283" t="s">
        <v>149</v>
      </c>
      <c r="B406" s="286" t="s">
        <v>91</v>
      </c>
      <c r="C406" s="291" t="s">
        <v>887</v>
      </c>
      <c r="D406" s="383"/>
      <c r="E406" s="384"/>
      <c r="F406" s="384"/>
      <c r="G406" s="384">
        <f>G407+G420+G421</f>
        <v>77.320571184000002</v>
      </c>
      <c r="H406" s="384">
        <f t="shared" ref="H406:R406" si="28">H407+H420+H421</f>
        <v>0</v>
      </c>
      <c r="I406" s="384">
        <f t="shared" si="28"/>
        <v>61.095199999999998</v>
      </c>
      <c r="J406" s="384">
        <f t="shared" si="28"/>
        <v>0</v>
      </c>
      <c r="K406" s="384">
        <f t="shared" si="28"/>
        <v>54.863199999999992</v>
      </c>
      <c r="L406" s="384">
        <f t="shared" si="28"/>
        <v>0</v>
      </c>
      <c r="M406" s="384">
        <f t="shared" si="28"/>
        <v>54.120399999999997</v>
      </c>
      <c r="N406" s="384">
        <f t="shared" si="28"/>
        <v>0</v>
      </c>
      <c r="O406" s="384">
        <f t="shared" si="28"/>
        <v>47.510399999999997</v>
      </c>
      <c r="P406" s="384">
        <f t="shared" si="28"/>
        <v>0</v>
      </c>
      <c r="Q406" s="384">
        <f t="shared" si="28"/>
        <v>51.618200000000002</v>
      </c>
      <c r="R406" s="384">
        <f t="shared" si="28"/>
        <v>0</v>
      </c>
      <c r="S406" s="384">
        <f>G406+I406+K406+M406+Q406+O406</f>
        <v>346.52797118399997</v>
      </c>
      <c r="T406" s="385"/>
    </row>
    <row r="407" spans="1:20" ht="18" x14ac:dyDescent="0.3">
      <c r="A407" s="283" t="s">
        <v>348</v>
      </c>
      <c r="B407" s="141" t="s">
        <v>92</v>
      </c>
      <c r="C407" s="291" t="s">
        <v>887</v>
      </c>
      <c r="D407" s="383"/>
      <c r="E407" s="384"/>
      <c r="F407" s="384"/>
      <c r="G407" s="384">
        <f>G408+SUM(G412:G417)</f>
        <v>77.320571184000002</v>
      </c>
      <c r="H407" s="384">
        <f t="shared" ref="H407:R407" si="29">H408+SUM(H412:H417)</f>
        <v>0</v>
      </c>
      <c r="I407" s="384">
        <f t="shared" si="29"/>
        <v>61.095199999999998</v>
      </c>
      <c r="J407" s="384">
        <f t="shared" si="29"/>
        <v>0</v>
      </c>
      <c r="K407" s="384">
        <f t="shared" si="29"/>
        <v>54.863199999999992</v>
      </c>
      <c r="L407" s="384">
        <f t="shared" si="29"/>
        <v>0</v>
      </c>
      <c r="M407" s="384">
        <f t="shared" si="29"/>
        <v>54.120399999999997</v>
      </c>
      <c r="N407" s="384">
        <f t="shared" si="29"/>
        <v>0</v>
      </c>
      <c r="O407" s="384">
        <f t="shared" si="29"/>
        <v>47.510399999999997</v>
      </c>
      <c r="P407" s="384">
        <f t="shared" si="29"/>
        <v>0</v>
      </c>
      <c r="Q407" s="384">
        <f t="shared" si="29"/>
        <v>51.618200000000002</v>
      </c>
      <c r="R407" s="384">
        <f t="shared" si="29"/>
        <v>0</v>
      </c>
      <c r="S407" s="384">
        <f t="shared" si="20"/>
        <v>346.52797118399997</v>
      </c>
      <c r="T407" s="385"/>
    </row>
    <row r="408" spans="1:20" ht="18" x14ac:dyDescent="0.3">
      <c r="A408" s="283" t="s">
        <v>732</v>
      </c>
      <c r="B408" s="287" t="s">
        <v>883</v>
      </c>
      <c r="C408" s="291" t="s">
        <v>887</v>
      </c>
      <c r="D408" s="386"/>
      <c r="E408" s="384"/>
      <c r="F408" s="384"/>
      <c r="G408" s="384">
        <f>SUM(G409:G411)</f>
        <v>0</v>
      </c>
      <c r="H408" s="384">
        <f t="shared" ref="H408:R408" si="30">SUM(H409:H411)</f>
        <v>0</v>
      </c>
      <c r="I408" s="384">
        <f t="shared" si="30"/>
        <v>0</v>
      </c>
      <c r="J408" s="384">
        <f t="shared" si="30"/>
        <v>0</v>
      </c>
      <c r="K408" s="384">
        <f t="shared" si="30"/>
        <v>0</v>
      </c>
      <c r="L408" s="384">
        <f t="shared" si="30"/>
        <v>0</v>
      </c>
      <c r="M408" s="384">
        <f t="shared" si="30"/>
        <v>0</v>
      </c>
      <c r="N408" s="384">
        <f t="shared" si="30"/>
        <v>0</v>
      </c>
      <c r="O408" s="384">
        <f t="shared" si="30"/>
        <v>0</v>
      </c>
      <c r="P408" s="384">
        <f t="shared" si="30"/>
        <v>0</v>
      </c>
      <c r="Q408" s="384">
        <f t="shared" si="30"/>
        <v>0</v>
      </c>
      <c r="R408" s="384">
        <f t="shared" si="30"/>
        <v>0</v>
      </c>
      <c r="S408" s="384">
        <f t="shared" si="20"/>
        <v>0</v>
      </c>
      <c r="T408" s="385"/>
    </row>
    <row r="409" spans="1:20" ht="31.2" x14ac:dyDescent="0.3">
      <c r="A409" s="283" t="s">
        <v>1060</v>
      </c>
      <c r="B409" s="287" t="s">
        <v>1037</v>
      </c>
      <c r="C409" s="291" t="s">
        <v>887</v>
      </c>
      <c r="D409" s="386"/>
      <c r="E409" s="384"/>
      <c r="F409" s="384"/>
      <c r="G409" s="384"/>
      <c r="H409" s="384"/>
      <c r="I409" s="384"/>
      <c r="J409" s="384"/>
      <c r="K409" s="384"/>
      <c r="L409" s="384"/>
      <c r="M409" s="384"/>
      <c r="N409" s="384"/>
      <c r="O409" s="384"/>
      <c r="P409" s="384"/>
      <c r="Q409" s="384"/>
      <c r="R409" s="384"/>
      <c r="S409" s="384">
        <f t="shared" si="20"/>
        <v>0</v>
      </c>
      <c r="T409" s="385"/>
    </row>
    <row r="410" spans="1:20" ht="31.2" x14ac:dyDescent="0.3">
      <c r="A410" s="283" t="s">
        <v>1061</v>
      </c>
      <c r="B410" s="287" t="s">
        <v>1038</v>
      </c>
      <c r="C410" s="291" t="s">
        <v>887</v>
      </c>
      <c r="D410" s="386"/>
      <c r="E410" s="384"/>
      <c r="F410" s="384"/>
      <c r="G410" s="384"/>
      <c r="H410" s="384"/>
      <c r="I410" s="384"/>
      <c r="J410" s="384"/>
      <c r="K410" s="384"/>
      <c r="L410" s="384"/>
      <c r="M410" s="384"/>
      <c r="N410" s="384"/>
      <c r="O410" s="384"/>
      <c r="P410" s="384"/>
      <c r="Q410" s="384"/>
      <c r="R410" s="384"/>
      <c r="S410" s="384">
        <f t="shared" si="20"/>
        <v>0</v>
      </c>
      <c r="T410" s="385"/>
    </row>
    <row r="411" spans="1:20" ht="31.2" x14ac:dyDescent="0.3">
      <c r="A411" s="283" t="s">
        <v>13</v>
      </c>
      <c r="B411" s="287" t="s">
        <v>1023</v>
      </c>
      <c r="C411" s="291" t="s">
        <v>887</v>
      </c>
      <c r="D411" s="386"/>
      <c r="E411" s="384"/>
      <c r="F411" s="384"/>
      <c r="G411" s="384"/>
      <c r="H411" s="384"/>
      <c r="I411" s="384"/>
      <c r="J411" s="384"/>
      <c r="K411" s="384"/>
      <c r="L411" s="384"/>
      <c r="M411" s="384"/>
      <c r="N411" s="384"/>
      <c r="O411" s="384"/>
      <c r="P411" s="384"/>
      <c r="Q411" s="384"/>
      <c r="R411" s="384"/>
      <c r="S411" s="384">
        <f t="shared" si="20"/>
        <v>0</v>
      </c>
      <c r="T411" s="385"/>
    </row>
    <row r="412" spans="1:20" ht="18" x14ac:dyDescent="0.3">
      <c r="A412" s="283" t="s">
        <v>733</v>
      </c>
      <c r="B412" s="287" t="s">
        <v>104</v>
      </c>
      <c r="C412" s="291" t="s">
        <v>887</v>
      </c>
      <c r="D412" s="386"/>
      <c r="E412" s="384"/>
      <c r="F412" s="384"/>
      <c r="G412" s="384"/>
      <c r="H412" s="384"/>
      <c r="I412" s="384"/>
      <c r="J412" s="384"/>
      <c r="K412" s="384"/>
      <c r="L412" s="384"/>
      <c r="M412" s="384"/>
      <c r="N412" s="384"/>
      <c r="O412" s="384"/>
      <c r="P412" s="384"/>
      <c r="Q412" s="384"/>
      <c r="R412" s="384"/>
      <c r="S412" s="384">
        <f t="shared" si="20"/>
        <v>0</v>
      </c>
      <c r="T412" s="385"/>
    </row>
    <row r="413" spans="1:20" ht="18" x14ac:dyDescent="0.3">
      <c r="A413" s="283" t="s">
        <v>734</v>
      </c>
      <c r="B413" s="287" t="s">
        <v>884</v>
      </c>
      <c r="C413" s="291" t="s">
        <v>887</v>
      </c>
      <c r="D413" s="383"/>
      <c r="E413" s="384"/>
      <c r="F413" s="384"/>
      <c r="G413" s="384">
        <f>107.94-G389</f>
        <v>77.320571184000002</v>
      </c>
      <c r="H413" s="384"/>
      <c r="I413" s="384">
        <f>50.921*1.2-0.01</f>
        <v>61.095199999999998</v>
      </c>
      <c r="J413" s="384"/>
      <c r="K413" s="384">
        <f>45.711*1.2+0.01</f>
        <v>54.863199999999992</v>
      </c>
      <c r="L413" s="384"/>
      <c r="M413" s="384">
        <f>45.092*1.2+0.01</f>
        <v>54.120399999999997</v>
      </c>
      <c r="N413" s="384"/>
      <c r="O413" s="384">
        <f>39.592*1.2</f>
        <v>47.510399999999997</v>
      </c>
      <c r="P413" s="384"/>
      <c r="Q413" s="384">
        <f>43.011*1.2+0.005</f>
        <v>51.618200000000002</v>
      </c>
      <c r="R413" s="384"/>
      <c r="S413" s="384">
        <f t="shared" si="20"/>
        <v>346.52797118399997</v>
      </c>
      <c r="T413" s="385"/>
    </row>
    <row r="414" spans="1:20" ht="18" x14ac:dyDescent="0.3">
      <c r="A414" s="283" t="s">
        <v>735</v>
      </c>
      <c r="B414" s="287" t="s">
        <v>98</v>
      </c>
      <c r="C414" s="291" t="s">
        <v>887</v>
      </c>
      <c r="D414" s="386"/>
      <c r="E414" s="384"/>
      <c r="F414" s="384"/>
      <c r="G414" s="384"/>
      <c r="H414" s="384"/>
      <c r="I414" s="384"/>
      <c r="J414" s="384"/>
      <c r="K414" s="384"/>
      <c r="L414" s="384"/>
      <c r="M414" s="384"/>
      <c r="N414" s="384"/>
      <c r="O414" s="384"/>
      <c r="P414" s="384"/>
      <c r="Q414" s="384"/>
      <c r="R414" s="384"/>
      <c r="S414" s="384">
        <f t="shared" si="20"/>
        <v>0</v>
      </c>
      <c r="T414" s="385"/>
    </row>
    <row r="415" spans="1:20" ht="18" x14ac:dyDescent="0.3">
      <c r="A415" s="283" t="s">
        <v>736</v>
      </c>
      <c r="B415" s="287" t="s">
        <v>886</v>
      </c>
      <c r="C415" s="291" t="s">
        <v>887</v>
      </c>
      <c r="D415" s="386"/>
      <c r="E415" s="384"/>
      <c r="F415" s="384"/>
      <c r="G415" s="384"/>
      <c r="H415" s="384"/>
      <c r="I415" s="384"/>
      <c r="J415" s="384"/>
      <c r="K415" s="384"/>
      <c r="L415" s="384"/>
      <c r="M415" s="384"/>
      <c r="N415" s="384"/>
      <c r="O415" s="384"/>
      <c r="P415" s="384"/>
      <c r="Q415" s="384"/>
      <c r="R415" s="384"/>
      <c r="S415" s="384">
        <f t="shared" si="20"/>
        <v>0</v>
      </c>
      <c r="T415" s="385"/>
    </row>
    <row r="416" spans="1:20" ht="18" x14ac:dyDescent="0.3">
      <c r="A416" s="283" t="s">
        <v>737</v>
      </c>
      <c r="B416" s="287" t="s">
        <v>105</v>
      </c>
      <c r="C416" s="291" t="s">
        <v>887</v>
      </c>
      <c r="D416" s="386"/>
      <c r="E416" s="384"/>
      <c r="F416" s="384"/>
      <c r="G416" s="384"/>
      <c r="H416" s="384"/>
      <c r="I416" s="384"/>
      <c r="J416" s="384"/>
      <c r="K416" s="384"/>
      <c r="L416" s="384"/>
      <c r="M416" s="384"/>
      <c r="N416" s="384"/>
      <c r="O416" s="384"/>
      <c r="P416" s="384"/>
      <c r="Q416" s="384"/>
      <c r="R416" s="384"/>
      <c r="S416" s="384">
        <f t="shared" si="20"/>
        <v>0</v>
      </c>
      <c r="T416" s="385"/>
    </row>
    <row r="417" spans="1:20" ht="31.2" x14ac:dyDescent="0.3">
      <c r="A417" s="283" t="s">
        <v>755</v>
      </c>
      <c r="B417" s="287" t="s">
        <v>80</v>
      </c>
      <c r="C417" s="291" t="s">
        <v>887</v>
      </c>
      <c r="D417" s="386"/>
      <c r="E417" s="384"/>
      <c r="F417" s="384"/>
      <c r="G417" s="384">
        <f>G418+G419</f>
        <v>0</v>
      </c>
      <c r="H417" s="384">
        <f>H418+H419</f>
        <v>0</v>
      </c>
      <c r="I417" s="384">
        <f t="shared" ref="I417:R417" si="31">I418+I419</f>
        <v>0</v>
      </c>
      <c r="J417" s="384">
        <f t="shared" si="31"/>
        <v>0</v>
      </c>
      <c r="K417" s="384">
        <f t="shared" si="31"/>
        <v>0</v>
      </c>
      <c r="L417" s="384">
        <f t="shared" si="31"/>
        <v>0</v>
      </c>
      <c r="M417" s="384">
        <f t="shared" si="31"/>
        <v>0</v>
      </c>
      <c r="N417" s="384">
        <f t="shared" si="31"/>
        <v>0</v>
      </c>
      <c r="O417" s="384">
        <f t="shared" si="31"/>
        <v>0</v>
      </c>
      <c r="P417" s="384">
        <f t="shared" si="31"/>
        <v>0</v>
      </c>
      <c r="Q417" s="384">
        <f t="shared" si="31"/>
        <v>0</v>
      </c>
      <c r="R417" s="384">
        <f t="shared" si="31"/>
        <v>0</v>
      </c>
      <c r="S417" s="384">
        <f t="shared" si="20"/>
        <v>0</v>
      </c>
      <c r="T417" s="385"/>
    </row>
    <row r="418" spans="1:20" ht="18" x14ac:dyDescent="0.3">
      <c r="A418" s="283" t="s">
        <v>14</v>
      </c>
      <c r="B418" s="294" t="s">
        <v>781</v>
      </c>
      <c r="C418" s="291" t="s">
        <v>887</v>
      </c>
      <c r="D418" s="386"/>
      <c r="E418" s="384"/>
      <c r="F418" s="384"/>
      <c r="G418" s="384"/>
      <c r="H418" s="384"/>
      <c r="I418" s="384"/>
      <c r="J418" s="384"/>
      <c r="K418" s="384"/>
      <c r="L418" s="384"/>
      <c r="M418" s="384"/>
      <c r="N418" s="384"/>
      <c r="O418" s="384"/>
      <c r="P418" s="384"/>
      <c r="Q418" s="384"/>
      <c r="R418" s="384"/>
      <c r="S418" s="384">
        <f t="shared" si="20"/>
        <v>0</v>
      </c>
      <c r="T418" s="385"/>
    </row>
    <row r="419" spans="1:20" ht="18" x14ac:dyDescent="0.3">
      <c r="A419" s="283" t="s">
        <v>15</v>
      </c>
      <c r="B419" s="387" t="s">
        <v>769</v>
      </c>
      <c r="C419" s="291" t="s">
        <v>887</v>
      </c>
      <c r="D419" s="386"/>
      <c r="E419" s="384"/>
      <c r="F419" s="384"/>
      <c r="G419" s="384"/>
      <c r="H419" s="384"/>
      <c r="I419" s="384"/>
      <c r="J419" s="384"/>
      <c r="K419" s="384"/>
      <c r="L419" s="384"/>
      <c r="M419" s="384"/>
      <c r="N419" s="384"/>
      <c r="O419" s="384"/>
      <c r="P419" s="384"/>
      <c r="Q419" s="384"/>
      <c r="R419" s="384"/>
      <c r="S419" s="384">
        <f t="shared" si="20"/>
        <v>0</v>
      </c>
      <c r="T419" s="385"/>
    </row>
    <row r="420" spans="1:20" ht="18" x14ac:dyDescent="0.3">
      <c r="A420" s="283" t="s">
        <v>349</v>
      </c>
      <c r="B420" s="141" t="s">
        <v>48</v>
      </c>
      <c r="C420" s="291" t="s">
        <v>887</v>
      </c>
      <c r="D420" s="383"/>
      <c r="E420" s="384"/>
      <c r="F420" s="384"/>
      <c r="G420" s="384"/>
      <c r="H420" s="384"/>
      <c r="I420" s="384"/>
      <c r="J420" s="384"/>
      <c r="K420" s="384"/>
      <c r="L420" s="384"/>
      <c r="M420" s="384"/>
      <c r="N420" s="384"/>
      <c r="O420" s="384"/>
      <c r="P420" s="384"/>
      <c r="Q420" s="384"/>
      <c r="R420" s="384"/>
      <c r="S420" s="384">
        <f t="shared" si="20"/>
        <v>0</v>
      </c>
      <c r="T420" s="385"/>
    </row>
    <row r="421" spans="1:20" ht="18" x14ac:dyDescent="0.3">
      <c r="A421" s="283" t="s">
        <v>351</v>
      </c>
      <c r="B421" s="141" t="s">
        <v>928</v>
      </c>
      <c r="C421" s="291" t="s">
        <v>887</v>
      </c>
      <c r="D421" s="383"/>
      <c r="E421" s="384"/>
      <c r="F421" s="384"/>
      <c r="G421" s="384">
        <f>G422+SUM(G426:G431)</f>
        <v>0</v>
      </c>
      <c r="H421" s="384">
        <f t="shared" ref="H421:R421" si="32">H422+SUM(H426:H431)</f>
        <v>0</v>
      </c>
      <c r="I421" s="384">
        <f t="shared" si="32"/>
        <v>0</v>
      </c>
      <c r="J421" s="384">
        <f t="shared" si="32"/>
        <v>0</v>
      </c>
      <c r="K421" s="384">
        <f t="shared" si="32"/>
        <v>0</v>
      </c>
      <c r="L421" s="384">
        <f t="shared" si="32"/>
        <v>0</v>
      </c>
      <c r="M421" s="384">
        <f t="shared" si="32"/>
        <v>0</v>
      </c>
      <c r="N421" s="384">
        <f t="shared" si="32"/>
        <v>0</v>
      </c>
      <c r="O421" s="384">
        <f t="shared" si="32"/>
        <v>0</v>
      </c>
      <c r="P421" s="384">
        <f t="shared" si="32"/>
        <v>0</v>
      </c>
      <c r="Q421" s="384">
        <f t="shared" si="32"/>
        <v>0</v>
      </c>
      <c r="R421" s="384">
        <f t="shared" si="32"/>
        <v>0</v>
      </c>
      <c r="S421" s="384">
        <f t="shared" si="20"/>
        <v>0</v>
      </c>
      <c r="T421" s="385"/>
    </row>
    <row r="422" spans="1:20" ht="18" x14ac:dyDescent="0.3">
      <c r="A422" s="283" t="s">
        <v>759</v>
      </c>
      <c r="B422" s="287" t="s">
        <v>883</v>
      </c>
      <c r="C422" s="291" t="s">
        <v>887</v>
      </c>
      <c r="D422" s="383"/>
      <c r="E422" s="384"/>
      <c r="F422" s="384"/>
      <c r="G422" s="384">
        <f>SUM(G423:G425)</f>
        <v>0</v>
      </c>
      <c r="H422" s="384">
        <f t="shared" ref="H422:R422" si="33">SUM(H423:H425)</f>
        <v>0</v>
      </c>
      <c r="I422" s="384">
        <f t="shared" si="33"/>
        <v>0</v>
      </c>
      <c r="J422" s="384">
        <f t="shared" si="33"/>
        <v>0</v>
      </c>
      <c r="K422" s="384">
        <f t="shared" si="33"/>
        <v>0</v>
      </c>
      <c r="L422" s="384">
        <f t="shared" si="33"/>
        <v>0</v>
      </c>
      <c r="M422" s="384">
        <f t="shared" si="33"/>
        <v>0</v>
      </c>
      <c r="N422" s="384">
        <f t="shared" si="33"/>
        <v>0</v>
      </c>
      <c r="O422" s="384">
        <f t="shared" si="33"/>
        <v>0</v>
      </c>
      <c r="P422" s="384">
        <f t="shared" si="33"/>
        <v>0</v>
      </c>
      <c r="Q422" s="384">
        <f t="shared" si="33"/>
        <v>0</v>
      </c>
      <c r="R422" s="384">
        <f t="shared" si="33"/>
        <v>0</v>
      </c>
      <c r="S422" s="384">
        <f t="shared" si="20"/>
        <v>0</v>
      </c>
      <c r="T422" s="385"/>
    </row>
    <row r="423" spans="1:20" ht="31.2" x14ac:dyDescent="0.3">
      <c r="A423" s="283" t="s">
        <v>1062</v>
      </c>
      <c r="B423" s="287" t="s">
        <v>1037</v>
      </c>
      <c r="C423" s="291" t="s">
        <v>887</v>
      </c>
      <c r="D423" s="383"/>
      <c r="E423" s="384"/>
      <c r="F423" s="384"/>
      <c r="G423" s="384"/>
      <c r="H423" s="384"/>
      <c r="I423" s="384"/>
      <c r="J423" s="384"/>
      <c r="K423" s="384"/>
      <c r="L423" s="384"/>
      <c r="M423" s="384"/>
      <c r="N423" s="384"/>
      <c r="O423" s="384"/>
      <c r="P423" s="384"/>
      <c r="Q423" s="384"/>
      <c r="R423" s="384"/>
      <c r="S423" s="384">
        <f t="shared" si="20"/>
        <v>0</v>
      </c>
      <c r="T423" s="385"/>
    </row>
    <row r="424" spans="1:20" ht="31.2" x14ac:dyDescent="0.3">
      <c r="A424" s="283" t="s">
        <v>1063</v>
      </c>
      <c r="B424" s="287" t="s">
        <v>1038</v>
      </c>
      <c r="C424" s="291" t="s">
        <v>887</v>
      </c>
      <c r="D424" s="383"/>
      <c r="E424" s="384"/>
      <c r="F424" s="384"/>
      <c r="G424" s="384"/>
      <c r="H424" s="384"/>
      <c r="I424" s="384"/>
      <c r="J424" s="384"/>
      <c r="K424" s="384"/>
      <c r="L424" s="384"/>
      <c r="M424" s="384"/>
      <c r="N424" s="384"/>
      <c r="O424" s="384"/>
      <c r="P424" s="384"/>
      <c r="Q424" s="384"/>
      <c r="R424" s="384"/>
      <c r="S424" s="384">
        <f t="shared" si="20"/>
        <v>0</v>
      </c>
      <c r="T424" s="385"/>
    </row>
    <row r="425" spans="1:20" ht="31.2" x14ac:dyDescent="0.3">
      <c r="A425" s="283" t="s">
        <v>1102</v>
      </c>
      <c r="B425" s="287" t="s">
        <v>1023</v>
      </c>
      <c r="C425" s="291" t="s">
        <v>887</v>
      </c>
      <c r="D425" s="383"/>
      <c r="E425" s="384"/>
      <c r="F425" s="384"/>
      <c r="G425" s="384"/>
      <c r="H425" s="384"/>
      <c r="I425" s="384"/>
      <c r="J425" s="384"/>
      <c r="K425" s="384"/>
      <c r="L425" s="384"/>
      <c r="M425" s="384"/>
      <c r="N425" s="384"/>
      <c r="O425" s="384"/>
      <c r="P425" s="384"/>
      <c r="Q425" s="384"/>
      <c r="R425" s="384"/>
      <c r="S425" s="384">
        <f t="shared" si="20"/>
        <v>0</v>
      </c>
      <c r="T425" s="385"/>
    </row>
    <row r="426" spans="1:20" ht="18" x14ac:dyDescent="0.3">
      <c r="A426" s="283" t="s">
        <v>760</v>
      </c>
      <c r="B426" s="287" t="s">
        <v>104</v>
      </c>
      <c r="C426" s="291" t="s">
        <v>887</v>
      </c>
      <c r="D426" s="383"/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4"/>
      <c r="P426" s="384"/>
      <c r="Q426" s="384"/>
      <c r="R426" s="384"/>
      <c r="S426" s="384">
        <f t="shared" si="20"/>
        <v>0</v>
      </c>
      <c r="T426" s="385"/>
    </row>
    <row r="427" spans="1:20" ht="18" x14ac:dyDescent="0.3">
      <c r="A427" s="283" t="s">
        <v>761</v>
      </c>
      <c r="B427" s="287" t="s">
        <v>884</v>
      </c>
      <c r="C427" s="291" t="s">
        <v>887</v>
      </c>
      <c r="D427" s="383"/>
      <c r="E427" s="384"/>
      <c r="F427" s="384"/>
      <c r="G427" s="384"/>
      <c r="H427" s="384"/>
      <c r="I427" s="384"/>
      <c r="J427" s="384"/>
      <c r="K427" s="384"/>
      <c r="L427" s="384"/>
      <c r="M427" s="384"/>
      <c r="N427" s="384"/>
      <c r="O427" s="384"/>
      <c r="P427" s="384"/>
      <c r="Q427" s="384"/>
      <c r="R427" s="384"/>
      <c r="S427" s="384">
        <f t="shared" si="20"/>
        <v>0</v>
      </c>
      <c r="T427" s="385"/>
    </row>
    <row r="428" spans="1:20" ht="18" x14ac:dyDescent="0.3">
      <c r="A428" s="283" t="s">
        <v>762</v>
      </c>
      <c r="B428" s="287" t="s">
        <v>98</v>
      </c>
      <c r="C428" s="291" t="s">
        <v>887</v>
      </c>
      <c r="D428" s="383"/>
      <c r="E428" s="384"/>
      <c r="F428" s="384"/>
      <c r="G428" s="384"/>
      <c r="H428" s="384"/>
      <c r="I428" s="384"/>
      <c r="J428" s="384"/>
      <c r="K428" s="384"/>
      <c r="L428" s="384"/>
      <c r="M428" s="384"/>
      <c r="N428" s="384"/>
      <c r="O428" s="384"/>
      <c r="P428" s="384"/>
      <c r="Q428" s="384"/>
      <c r="R428" s="384"/>
      <c r="S428" s="384">
        <f t="shared" si="20"/>
        <v>0</v>
      </c>
      <c r="T428" s="385"/>
    </row>
    <row r="429" spans="1:20" ht="18" x14ac:dyDescent="0.3">
      <c r="A429" s="283" t="s">
        <v>763</v>
      </c>
      <c r="B429" s="287" t="s">
        <v>886</v>
      </c>
      <c r="C429" s="291" t="s">
        <v>887</v>
      </c>
      <c r="D429" s="383"/>
      <c r="E429" s="384"/>
      <c r="F429" s="384"/>
      <c r="G429" s="384"/>
      <c r="H429" s="384"/>
      <c r="I429" s="384"/>
      <c r="J429" s="384"/>
      <c r="K429" s="384"/>
      <c r="L429" s="384"/>
      <c r="M429" s="384"/>
      <c r="N429" s="384"/>
      <c r="O429" s="384"/>
      <c r="P429" s="384"/>
      <c r="Q429" s="384"/>
      <c r="R429" s="384"/>
      <c r="S429" s="384">
        <f t="shared" si="20"/>
        <v>0</v>
      </c>
      <c r="T429" s="385"/>
    </row>
    <row r="430" spans="1:20" ht="18" x14ac:dyDescent="0.3">
      <c r="A430" s="283" t="s">
        <v>764</v>
      </c>
      <c r="B430" s="287" t="s">
        <v>105</v>
      </c>
      <c r="C430" s="291" t="s">
        <v>887</v>
      </c>
      <c r="D430" s="383"/>
      <c r="E430" s="384"/>
      <c r="F430" s="384"/>
      <c r="G430" s="384"/>
      <c r="H430" s="384"/>
      <c r="I430" s="384"/>
      <c r="J430" s="384"/>
      <c r="K430" s="384"/>
      <c r="L430" s="384"/>
      <c r="M430" s="384"/>
      <c r="N430" s="384"/>
      <c r="O430" s="384"/>
      <c r="P430" s="384"/>
      <c r="Q430" s="384"/>
      <c r="R430" s="384"/>
      <c r="S430" s="384">
        <f t="shared" si="20"/>
        <v>0</v>
      </c>
      <c r="T430" s="385"/>
    </row>
    <row r="431" spans="1:20" ht="31.2" x14ac:dyDescent="0.3">
      <c r="A431" s="283" t="s">
        <v>765</v>
      </c>
      <c r="B431" s="287" t="s">
        <v>80</v>
      </c>
      <c r="C431" s="291" t="s">
        <v>887</v>
      </c>
      <c r="D431" s="383"/>
      <c r="E431" s="384"/>
      <c r="F431" s="384"/>
      <c r="G431" s="384">
        <f>G432+G433</f>
        <v>0</v>
      </c>
      <c r="H431" s="384">
        <f t="shared" ref="H431:R431" si="34">H432+H433</f>
        <v>0</v>
      </c>
      <c r="I431" s="384">
        <f t="shared" si="34"/>
        <v>0</v>
      </c>
      <c r="J431" s="384">
        <f t="shared" si="34"/>
        <v>0</v>
      </c>
      <c r="K431" s="384">
        <f t="shared" si="34"/>
        <v>0</v>
      </c>
      <c r="L431" s="384">
        <f t="shared" si="34"/>
        <v>0</v>
      </c>
      <c r="M431" s="384">
        <f t="shared" si="34"/>
        <v>0</v>
      </c>
      <c r="N431" s="384">
        <f t="shared" si="34"/>
        <v>0</v>
      </c>
      <c r="O431" s="384">
        <f t="shared" si="34"/>
        <v>0</v>
      </c>
      <c r="P431" s="384">
        <f t="shared" si="34"/>
        <v>0</v>
      </c>
      <c r="Q431" s="384">
        <f t="shared" si="34"/>
        <v>0</v>
      </c>
      <c r="R431" s="384">
        <f t="shared" si="34"/>
        <v>0</v>
      </c>
      <c r="S431" s="384">
        <f t="shared" si="20"/>
        <v>0</v>
      </c>
      <c r="T431" s="385"/>
    </row>
    <row r="432" spans="1:20" ht="18" x14ac:dyDescent="0.3">
      <c r="A432" s="283" t="s">
        <v>16</v>
      </c>
      <c r="B432" s="387" t="s">
        <v>781</v>
      </c>
      <c r="C432" s="291" t="s">
        <v>887</v>
      </c>
      <c r="D432" s="383"/>
      <c r="E432" s="384"/>
      <c r="F432" s="384"/>
      <c r="G432" s="384"/>
      <c r="H432" s="384"/>
      <c r="I432" s="384"/>
      <c r="J432" s="384"/>
      <c r="K432" s="384"/>
      <c r="L432" s="384"/>
      <c r="M432" s="384"/>
      <c r="N432" s="384"/>
      <c r="O432" s="384"/>
      <c r="P432" s="384"/>
      <c r="Q432" s="384"/>
      <c r="R432" s="384"/>
      <c r="S432" s="384">
        <f t="shared" si="20"/>
        <v>0</v>
      </c>
      <c r="T432" s="385"/>
    </row>
    <row r="433" spans="1:20" ht="18" x14ac:dyDescent="0.3">
      <c r="A433" s="283" t="s">
        <v>17</v>
      </c>
      <c r="B433" s="387" t="s">
        <v>769</v>
      </c>
      <c r="C433" s="291" t="s">
        <v>887</v>
      </c>
      <c r="D433" s="383"/>
      <c r="E433" s="384"/>
      <c r="F433" s="384"/>
      <c r="G433" s="384"/>
      <c r="H433" s="384"/>
      <c r="I433" s="384"/>
      <c r="J433" s="384"/>
      <c r="K433" s="384"/>
      <c r="L433" s="384"/>
      <c r="M433" s="384"/>
      <c r="N433" s="384"/>
      <c r="O433" s="384"/>
      <c r="P433" s="384"/>
      <c r="Q433" s="384"/>
      <c r="R433" s="384"/>
      <c r="S433" s="384">
        <f t="shared" si="20"/>
        <v>0</v>
      </c>
      <c r="T433" s="385"/>
    </row>
    <row r="434" spans="1:20" ht="18" x14ac:dyDescent="0.3">
      <c r="A434" s="283" t="s">
        <v>152</v>
      </c>
      <c r="B434" s="286" t="s">
        <v>18</v>
      </c>
      <c r="C434" s="291" t="s">
        <v>887</v>
      </c>
      <c r="D434" s="383"/>
      <c r="E434" s="388"/>
      <c r="F434" s="388"/>
      <c r="G434" s="388"/>
      <c r="H434" s="388"/>
      <c r="I434" s="388"/>
      <c r="J434" s="388"/>
      <c r="K434" s="388"/>
      <c r="L434" s="388"/>
      <c r="M434" s="388"/>
      <c r="N434" s="388"/>
      <c r="O434" s="388"/>
      <c r="P434" s="388"/>
      <c r="Q434" s="388"/>
      <c r="R434" s="388"/>
      <c r="S434" s="388">
        <f t="shared" si="20"/>
        <v>0</v>
      </c>
      <c r="T434" s="385"/>
    </row>
    <row r="435" spans="1:20" ht="18" x14ac:dyDescent="0.3">
      <c r="A435" s="283" t="s">
        <v>170</v>
      </c>
      <c r="B435" s="286" t="s">
        <v>460</v>
      </c>
      <c r="C435" s="291" t="s">
        <v>887</v>
      </c>
      <c r="D435" s="383"/>
      <c r="E435" s="384"/>
      <c r="F435" s="384"/>
      <c r="G435" s="384">
        <f>G436+G437</f>
        <v>0</v>
      </c>
      <c r="H435" s="384">
        <f t="shared" ref="H435:R435" si="35">H436+H437</f>
        <v>0</v>
      </c>
      <c r="I435" s="384">
        <f t="shared" si="35"/>
        <v>0</v>
      </c>
      <c r="J435" s="384">
        <f t="shared" si="35"/>
        <v>0</v>
      </c>
      <c r="K435" s="384">
        <f t="shared" si="35"/>
        <v>0</v>
      </c>
      <c r="L435" s="384">
        <f t="shared" si="35"/>
        <v>0</v>
      </c>
      <c r="M435" s="384">
        <f t="shared" si="35"/>
        <v>0</v>
      </c>
      <c r="N435" s="384">
        <f t="shared" si="35"/>
        <v>0</v>
      </c>
      <c r="O435" s="384">
        <f t="shared" si="35"/>
        <v>0</v>
      </c>
      <c r="P435" s="384">
        <f t="shared" si="35"/>
        <v>0</v>
      </c>
      <c r="Q435" s="384">
        <f t="shared" si="35"/>
        <v>0</v>
      </c>
      <c r="R435" s="384">
        <f t="shared" si="35"/>
        <v>0</v>
      </c>
      <c r="S435" s="384">
        <f t="shared" si="20"/>
        <v>0</v>
      </c>
      <c r="T435" s="385"/>
    </row>
    <row r="436" spans="1:20" ht="18" x14ac:dyDescent="0.3">
      <c r="A436" s="283" t="s">
        <v>205</v>
      </c>
      <c r="B436" s="141" t="s">
        <v>1049</v>
      </c>
      <c r="C436" s="291" t="s">
        <v>887</v>
      </c>
      <c r="D436" s="383"/>
      <c r="E436" s="384"/>
      <c r="F436" s="384"/>
      <c r="G436" s="384"/>
      <c r="H436" s="384"/>
      <c r="I436" s="384"/>
      <c r="J436" s="384"/>
      <c r="K436" s="384"/>
      <c r="L436" s="384"/>
      <c r="M436" s="384"/>
      <c r="N436" s="384"/>
      <c r="O436" s="384"/>
      <c r="P436" s="384"/>
      <c r="Q436" s="384"/>
      <c r="R436" s="384"/>
      <c r="S436" s="384">
        <f t="shared" si="20"/>
        <v>0</v>
      </c>
      <c r="T436" s="385"/>
    </row>
    <row r="437" spans="1:20" ht="18" x14ac:dyDescent="0.3">
      <c r="A437" s="283" t="s">
        <v>756</v>
      </c>
      <c r="B437" s="141" t="s">
        <v>757</v>
      </c>
      <c r="C437" s="291" t="s">
        <v>887</v>
      </c>
      <c r="D437" s="383"/>
      <c r="E437" s="384"/>
      <c r="F437" s="384"/>
      <c r="G437" s="384"/>
      <c r="H437" s="384"/>
      <c r="I437" s="384"/>
      <c r="J437" s="384"/>
      <c r="K437" s="384"/>
      <c r="L437" s="384"/>
      <c r="M437" s="384"/>
      <c r="N437" s="384"/>
      <c r="O437" s="384"/>
      <c r="P437" s="384"/>
      <c r="Q437" s="384"/>
      <c r="R437" s="384"/>
      <c r="S437" s="384">
        <f t="shared" si="20"/>
        <v>0</v>
      </c>
      <c r="T437" s="385"/>
    </row>
    <row r="438" spans="1:20" ht="18" x14ac:dyDescent="0.3">
      <c r="A438" s="283" t="s">
        <v>1154</v>
      </c>
      <c r="B438" s="141" t="s">
        <v>1156</v>
      </c>
      <c r="C438" s="291" t="s">
        <v>887</v>
      </c>
      <c r="D438" s="383"/>
      <c r="E438" s="384"/>
      <c r="F438" s="384"/>
      <c r="G438" s="384"/>
      <c r="H438" s="384"/>
      <c r="I438" s="384"/>
      <c r="J438" s="384"/>
      <c r="K438" s="384"/>
      <c r="L438" s="384"/>
      <c r="M438" s="384"/>
      <c r="N438" s="384"/>
      <c r="O438" s="384"/>
      <c r="P438" s="384"/>
      <c r="Q438" s="384"/>
      <c r="R438" s="384"/>
      <c r="S438" s="384"/>
      <c r="T438" s="385"/>
    </row>
    <row r="439" spans="1:20" ht="18" x14ac:dyDescent="0.3">
      <c r="A439" s="283" t="s">
        <v>1155</v>
      </c>
      <c r="B439" s="141" t="s">
        <v>1157</v>
      </c>
      <c r="C439" s="291" t="s">
        <v>887</v>
      </c>
      <c r="D439" s="383"/>
      <c r="E439" s="384"/>
      <c r="F439" s="384"/>
      <c r="G439" s="384"/>
      <c r="H439" s="384"/>
      <c r="I439" s="384"/>
      <c r="J439" s="384"/>
      <c r="K439" s="384"/>
      <c r="L439" s="384"/>
      <c r="M439" s="384"/>
      <c r="N439" s="384"/>
      <c r="O439" s="384"/>
      <c r="P439" s="384"/>
      <c r="Q439" s="384"/>
      <c r="R439" s="384"/>
      <c r="S439" s="384"/>
      <c r="T439" s="385"/>
    </row>
    <row r="440" spans="1:20" ht="18" x14ac:dyDescent="0.3">
      <c r="A440" s="283" t="s">
        <v>150</v>
      </c>
      <c r="B440" s="153" t="s">
        <v>356</v>
      </c>
      <c r="C440" s="291" t="s">
        <v>887</v>
      </c>
      <c r="D440" s="383"/>
      <c r="E440" s="384"/>
      <c r="F440" s="384"/>
      <c r="G440" s="384">
        <f>SUM(G441:G445)+G450+G451</f>
        <v>0</v>
      </c>
      <c r="H440" s="384">
        <f t="shared" ref="H440:R440" si="36">SUM(H441:H445)+H450+H451</f>
        <v>0</v>
      </c>
      <c r="I440" s="384">
        <f t="shared" si="36"/>
        <v>0</v>
      </c>
      <c r="J440" s="384">
        <f t="shared" si="36"/>
        <v>0</v>
      </c>
      <c r="K440" s="384">
        <f t="shared" si="36"/>
        <v>0</v>
      </c>
      <c r="L440" s="384">
        <f t="shared" si="36"/>
        <v>0</v>
      </c>
      <c r="M440" s="384">
        <f t="shared" si="36"/>
        <v>0</v>
      </c>
      <c r="N440" s="384">
        <f t="shared" si="36"/>
        <v>0</v>
      </c>
      <c r="O440" s="384">
        <f t="shared" si="36"/>
        <v>0</v>
      </c>
      <c r="P440" s="384">
        <f t="shared" si="36"/>
        <v>0</v>
      </c>
      <c r="Q440" s="384">
        <f t="shared" si="36"/>
        <v>0</v>
      </c>
      <c r="R440" s="384">
        <f t="shared" si="36"/>
        <v>0</v>
      </c>
      <c r="S440" s="384">
        <f t="shared" si="20"/>
        <v>0</v>
      </c>
      <c r="T440" s="385"/>
    </row>
    <row r="441" spans="1:20" ht="18" x14ac:dyDescent="0.3">
      <c r="A441" s="283" t="s">
        <v>154</v>
      </c>
      <c r="B441" s="286" t="s">
        <v>357</v>
      </c>
      <c r="C441" s="291" t="s">
        <v>887</v>
      </c>
      <c r="D441" s="383"/>
      <c r="E441" s="384"/>
      <c r="F441" s="384"/>
      <c r="G441" s="384"/>
      <c r="H441" s="384"/>
      <c r="I441" s="384"/>
      <c r="J441" s="384"/>
      <c r="K441" s="384"/>
      <c r="L441" s="384"/>
      <c r="M441" s="384"/>
      <c r="N441" s="384"/>
      <c r="O441" s="384"/>
      <c r="P441" s="384"/>
      <c r="Q441" s="384"/>
      <c r="R441" s="384"/>
      <c r="S441" s="384">
        <f t="shared" si="20"/>
        <v>0</v>
      </c>
      <c r="T441" s="385"/>
    </row>
    <row r="442" spans="1:20" ht="18" x14ac:dyDescent="0.3">
      <c r="A442" s="283" t="s">
        <v>155</v>
      </c>
      <c r="B442" s="286" t="s">
        <v>358</v>
      </c>
      <c r="C442" s="291" t="s">
        <v>887</v>
      </c>
      <c r="D442" s="383"/>
      <c r="E442" s="384"/>
      <c r="F442" s="384"/>
      <c r="G442" s="384"/>
      <c r="H442" s="384"/>
      <c r="I442" s="384"/>
      <c r="J442" s="384"/>
      <c r="K442" s="384"/>
      <c r="L442" s="384"/>
      <c r="M442" s="384"/>
      <c r="N442" s="384"/>
      <c r="O442" s="384"/>
      <c r="P442" s="384"/>
      <c r="Q442" s="384"/>
      <c r="R442" s="384"/>
      <c r="S442" s="384">
        <f t="shared" si="20"/>
        <v>0</v>
      </c>
      <c r="T442" s="385"/>
    </row>
    <row r="443" spans="1:20" ht="18" x14ac:dyDescent="0.3">
      <c r="A443" s="283" t="s">
        <v>161</v>
      </c>
      <c r="B443" s="286" t="s">
        <v>1158</v>
      </c>
      <c r="C443" s="291" t="s">
        <v>887</v>
      </c>
      <c r="D443" s="383"/>
      <c r="E443" s="384"/>
      <c r="F443" s="384"/>
      <c r="G443" s="384"/>
      <c r="H443" s="384"/>
      <c r="I443" s="384"/>
      <c r="J443" s="384"/>
      <c r="K443" s="384"/>
      <c r="L443" s="384"/>
      <c r="M443" s="384"/>
      <c r="N443" s="384"/>
      <c r="O443" s="384"/>
      <c r="P443" s="384"/>
      <c r="Q443" s="384"/>
      <c r="R443" s="384"/>
      <c r="S443" s="384">
        <f t="shared" si="20"/>
        <v>0</v>
      </c>
      <c r="T443" s="385"/>
    </row>
    <row r="444" spans="1:20" ht="18" x14ac:dyDescent="0.3">
      <c r="A444" s="283" t="s">
        <v>171</v>
      </c>
      <c r="B444" s="286" t="s">
        <v>359</v>
      </c>
      <c r="C444" s="291" t="s">
        <v>887</v>
      </c>
      <c r="D444" s="383"/>
      <c r="E444" s="384"/>
      <c r="F444" s="384"/>
      <c r="G444" s="384"/>
      <c r="H444" s="384"/>
      <c r="I444" s="384"/>
      <c r="J444" s="384"/>
      <c r="K444" s="384"/>
      <c r="L444" s="384"/>
      <c r="M444" s="384"/>
      <c r="N444" s="384"/>
      <c r="O444" s="384"/>
      <c r="P444" s="384"/>
      <c r="Q444" s="384"/>
      <c r="R444" s="384"/>
      <c r="S444" s="384">
        <f t="shared" si="20"/>
        <v>0</v>
      </c>
      <c r="T444" s="385"/>
    </row>
    <row r="445" spans="1:20" ht="18" x14ac:dyDescent="0.3">
      <c r="A445" s="283" t="s">
        <v>172</v>
      </c>
      <c r="B445" s="286" t="s">
        <v>360</v>
      </c>
      <c r="C445" s="291" t="s">
        <v>887</v>
      </c>
      <c r="D445" s="383"/>
      <c r="E445" s="384"/>
      <c r="F445" s="384"/>
      <c r="G445" s="384">
        <f>G446+G448</f>
        <v>0</v>
      </c>
      <c r="H445" s="384">
        <f t="shared" ref="H445:R445" si="37">H446+H448</f>
        <v>0</v>
      </c>
      <c r="I445" s="384">
        <f t="shared" si="37"/>
        <v>0</v>
      </c>
      <c r="J445" s="384">
        <f t="shared" si="37"/>
        <v>0</v>
      </c>
      <c r="K445" s="384">
        <f t="shared" si="37"/>
        <v>0</v>
      </c>
      <c r="L445" s="384">
        <f t="shared" si="37"/>
        <v>0</v>
      </c>
      <c r="M445" s="384">
        <f t="shared" si="37"/>
        <v>0</v>
      </c>
      <c r="N445" s="384">
        <f t="shared" si="37"/>
        <v>0</v>
      </c>
      <c r="O445" s="384">
        <f t="shared" si="37"/>
        <v>0</v>
      </c>
      <c r="P445" s="384">
        <f t="shared" si="37"/>
        <v>0</v>
      </c>
      <c r="Q445" s="384">
        <f t="shared" si="37"/>
        <v>0</v>
      </c>
      <c r="R445" s="384">
        <f t="shared" si="37"/>
        <v>0</v>
      </c>
      <c r="S445" s="384">
        <f t="shared" si="20"/>
        <v>0</v>
      </c>
      <c r="T445" s="385"/>
    </row>
    <row r="446" spans="1:20" ht="18" x14ac:dyDescent="0.3">
      <c r="A446" s="283" t="s">
        <v>247</v>
      </c>
      <c r="B446" s="141" t="s">
        <v>758</v>
      </c>
      <c r="C446" s="291" t="s">
        <v>887</v>
      </c>
      <c r="D446" s="383"/>
      <c r="E446" s="384"/>
      <c r="F446" s="384"/>
      <c r="G446" s="384"/>
      <c r="H446" s="384"/>
      <c r="I446" s="384"/>
      <c r="J446" s="384"/>
      <c r="K446" s="384"/>
      <c r="L446" s="384"/>
      <c r="M446" s="384"/>
      <c r="N446" s="384"/>
      <c r="O446" s="384"/>
      <c r="P446" s="384"/>
      <c r="Q446" s="384"/>
      <c r="R446" s="384"/>
      <c r="S446" s="384">
        <f t="shared" ref="S446:S463" si="38">G446+I446+K446+M446+Q446+O446</f>
        <v>0</v>
      </c>
      <c r="T446" s="385"/>
    </row>
    <row r="447" spans="1:20" ht="31.2" x14ac:dyDescent="0.3">
      <c r="A447" s="283" t="s">
        <v>878</v>
      </c>
      <c r="B447" s="287" t="s">
        <v>870</v>
      </c>
      <c r="C447" s="291" t="s">
        <v>887</v>
      </c>
      <c r="D447" s="386"/>
      <c r="E447" s="384"/>
      <c r="F447" s="384"/>
      <c r="G447" s="384"/>
      <c r="H447" s="384"/>
      <c r="I447" s="384"/>
      <c r="J447" s="384"/>
      <c r="K447" s="384"/>
      <c r="L447" s="384"/>
      <c r="M447" s="384"/>
      <c r="N447" s="384"/>
      <c r="O447" s="384"/>
      <c r="P447" s="384"/>
      <c r="Q447" s="384"/>
      <c r="R447" s="384"/>
      <c r="S447" s="384">
        <f t="shared" si="38"/>
        <v>0</v>
      </c>
      <c r="T447" s="385"/>
    </row>
    <row r="448" spans="1:20" ht="18" x14ac:dyDescent="0.3">
      <c r="A448" s="283" t="s">
        <v>932</v>
      </c>
      <c r="B448" s="141" t="s">
        <v>877</v>
      </c>
      <c r="C448" s="291" t="s">
        <v>887</v>
      </c>
      <c r="D448" s="386"/>
      <c r="E448" s="384"/>
      <c r="F448" s="384"/>
      <c r="G448" s="384"/>
      <c r="H448" s="384"/>
      <c r="I448" s="384"/>
      <c r="J448" s="384"/>
      <c r="K448" s="384"/>
      <c r="L448" s="384"/>
      <c r="M448" s="384"/>
      <c r="N448" s="384"/>
      <c r="O448" s="384"/>
      <c r="P448" s="384"/>
      <c r="Q448" s="384"/>
      <c r="R448" s="384"/>
      <c r="S448" s="384">
        <f t="shared" si="38"/>
        <v>0</v>
      </c>
      <c r="T448" s="385"/>
    </row>
    <row r="449" spans="1:20" ht="31.2" x14ac:dyDescent="0.3">
      <c r="A449" s="283" t="s">
        <v>933</v>
      </c>
      <c r="B449" s="287" t="s">
        <v>879</v>
      </c>
      <c r="C449" s="291" t="s">
        <v>887</v>
      </c>
      <c r="D449" s="386"/>
      <c r="E449" s="384"/>
      <c r="F449" s="384"/>
      <c r="G449" s="384"/>
      <c r="H449" s="384"/>
      <c r="I449" s="384"/>
      <c r="J449" s="384"/>
      <c r="K449" s="384"/>
      <c r="L449" s="384"/>
      <c r="M449" s="384"/>
      <c r="N449" s="384"/>
      <c r="O449" s="384"/>
      <c r="P449" s="384"/>
      <c r="Q449" s="384"/>
      <c r="R449" s="384"/>
      <c r="S449" s="384">
        <f t="shared" si="38"/>
        <v>0</v>
      </c>
      <c r="T449" s="385"/>
    </row>
    <row r="450" spans="1:20" ht="18" x14ac:dyDescent="0.3">
      <c r="A450" s="283" t="s">
        <v>173</v>
      </c>
      <c r="B450" s="286" t="s">
        <v>366</v>
      </c>
      <c r="C450" s="291" t="s">
        <v>887</v>
      </c>
      <c r="D450" s="383"/>
      <c r="E450" s="384"/>
      <c r="F450" s="384"/>
      <c r="G450" s="384"/>
      <c r="H450" s="384"/>
      <c r="I450" s="384"/>
      <c r="J450" s="384"/>
      <c r="K450" s="384"/>
      <c r="L450" s="384"/>
      <c r="M450" s="384"/>
      <c r="N450" s="384"/>
      <c r="O450" s="384"/>
      <c r="P450" s="384"/>
      <c r="Q450" s="384"/>
      <c r="R450" s="384"/>
      <c r="S450" s="384">
        <f t="shared" si="38"/>
        <v>0</v>
      </c>
      <c r="T450" s="385"/>
    </row>
    <row r="451" spans="1:20" ht="18.600000000000001" thickBot="1" x14ac:dyDescent="0.35">
      <c r="A451" s="289" t="s">
        <v>174</v>
      </c>
      <c r="B451" s="389" t="s">
        <v>367</v>
      </c>
      <c r="C451" s="300" t="s">
        <v>887</v>
      </c>
      <c r="D451" s="390"/>
      <c r="E451" s="391"/>
      <c r="F451" s="391"/>
      <c r="G451" s="391"/>
      <c r="H451" s="391"/>
      <c r="I451" s="391"/>
      <c r="J451" s="391"/>
      <c r="K451" s="391"/>
      <c r="L451" s="391"/>
      <c r="M451" s="391"/>
      <c r="N451" s="391"/>
      <c r="O451" s="391"/>
      <c r="P451" s="391"/>
      <c r="Q451" s="391"/>
      <c r="R451" s="391"/>
      <c r="S451" s="391">
        <f t="shared" si="38"/>
        <v>0</v>
      </c>
      <c r="T451" s="392"/>
    </row>
    <row r="452" spans="1:20" x14ac:dyDescent="0.3">
      <c r="A452" s="305" t="s">
        <v>157</v>
      </c>
      <c r="B452" s="306" t="s">
        <v>1004</v>
      </c>
      <c r="C452" s="393" t="s">
        <v>421</v>
      </c>
      <c r="D452" s="394"/>
      <c r="E452" s="395"/>
      <c r="F452" s="395"/>
      <c r="G452" s="395"/>
      <c r="H452" s="395"/>
      <c r="I452" s="395"/>
      <c r="J452" s="395"/>
      <c r="K452" s="395"/>
      <c r="L452" s="395"/>
      <c r="M452" s="395"/>
      <c r="N452" s="395"/>
      <c r="O452" s="395"/>
      <c r="P452" s="395"/>
      <c r="Q452" s="395"/>
      <c r="R452" s="395"/>
      <c r="S452" s="395">
        <f t="shared" si="38"/>
        <v>0</v>
      </c>
      <c r="T452" s="396"/>
    </row>
    <row r="453" spans="1:20" ht="46.8" x14ac:dyDescent="0.3">
      <c r="A453" s="397" t="s">
        <v>970</v>
      </c>
      <c r="B453" s="286" t="s">
        <v>1159</v>
      </c>
      <c r="C453" s="300" t="s">
        <v>887</v>
      </c>
      <c r="D453" s="384">
        <v>0</v>
      </c>
      <c r="E453" s="384">
        <v>0</v>
      </c>
      <c r="F453" s="384">
        <v>0</v>
      </c>
      <c r="G453" s="398"/>
      <c r="H453" s="398">
        <v>0</v>
      </c>
      <c r="I453" s="398"/>
      <c r="J453" s="398">
        <v>0</v>
      </c>
      <c r="K453" s="398"/>
      <c r="L453" s="398">
        <v>0</v>
      </c>
      <c r="M453" s="398"/>
      <c r="N453" s="398">
        <v>0</v>
      </c>
      <c r="O453" s="398"/>
      <c r="P453" s="398">
        <v>0</v>
      </c>
      <c r="Q453" s="398"/>
      <c r="R453" s="398">
        <v>0</v>
      </c>
      <c r="S453" s="398">
        <f t="shared" si="38"/>
        <v>0</v>
      </c>
      <c r="T453" s="399"/>
    </row>
    <row r="454" spans="1:20" x14ac:dyDescent="0.3">
      <c r="A454" s="397" t="s">
        <v>971</v>
      </c>
      <c r="B454" s="141" t="s">
        <v>1050</v>
      </c>
      <c r="C454" s="300" t="s">
        <v>887</v>
      </c>
      <c r="D454" s="384">
        <v>0</v>
      </c>
      <c r="E454" s="384">
        <v>0</v>
      </c>
      <c r="F454" s="384">
        <v>0</v>
      </c>
      <c r="G454" s="398"/>
      <c r="H454" s="398">
        <v>0</v>
      </c>
      <c r="I454" s="398"/>
      <c r="J454" s="398">
        <v>0</v>
      </c>
      <c r="K454" s="398"/>
      <c r="L454" s="398">
        <v>0</v>
      </c>
      <c r="M454" s="398"/>
      <c r="N454" s="398">
        <v>0</v>
      </c>
      <c r="O454" s="398"/>
      <c r="P454" s="398">
        <v>0</v>
      </c>
      <c r="Q454" s="398"/>
      <c r="R454" s="398">
        <v>0</v>
      </c>
      <c r="S454" s="398">
        <f t="shared" si="38"/>
        <v>0</v>
      </c>
      <c r="T454" s="399"/>
    </row>
    <row r="455" spans="1:20" ht="31.2" x14ac:dyDescent="0.3">
      <c r="A455" s="283" t="s">
        <v>1160</v>
      </c>
      <c r="B455" s="287" t="str">
        <f>'[1]1'!$B$455</f>
        <v>амортизации, учтенной в ценах (тарифах) на услуги по передаче электрической энергии;</v>
      </c>
      <c r="C455" s="300" t="s">
        <v>887</v>
      </c>
      <c r="D455" s="384"/>
      <c r="E455" s="398"/>
      <c r="F455" s="398"/>
      <c r="G455" s="398"/>
      <c r="H455" s="398"/>
      <c r="I455" s="398"/>
      <c r="J455" s="398"/>
      <c r="K455" s="398"/>
      <c r="L455" s="398"/>
      <c r="M455" s="398"/>
      <c r="N455" s="398"/>
      <c r="O455" s="398"/>
      <c r="P455" s="398"/>
      <c r="Q455" s="398"/>
      <c r="R455" s="398"/>
      <c r="S455" s="398">
        <f t="shared" si="38"/>
        <v>0</v>
      </c>
      <c r="T455" s="399"/>
    </row>
    <row r="456" spans="1:20" ht="93.6" x14ac:dyDescent="0.3">
      <c r="A456" s="283" t="s">
        <v>1161</v>
      </c>
      <c r="B456" s="287" t="str">
        <f>'[1]1'!$B$456</f>
        <v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v>
      </c>
      <c r="C456" s="300" t="s">
        <v>887</v>
      </c>
      <c r="D456" s="384"/>
      <c r="E456" s="398"/>
      <c r="F456" s="398"/>
      <c r="G456" s="398"/>
      <c r="H456" s="398"/>
      <c r="I456" s="398"/>
      <c r="J456" s="398"/>
      <c r="K456" s="398"/>
      <c r="L456" s="398"/>
      <c r="M456" s="398"/>
      <c r="N456" s="398"/>
      <c r="O456" s="398"/>
      <c r="P456" s="398"/>
      <c r="Q456" s="398"/>
      <c r="R456" s="398"/>
      <c r="S456" s="398">
        <f t="shared" si="38"/>
        <v>0</v>
      </c>
      <c r="T456" s="399"/>
    </row>
    <row r="457" spans="1:20" x14ac:dyDescent="0.3">
      <c r="A457" s="397" t="s">
        <v>973</v>
      </c>
      <c r="B457" s="141" t="s">
        <v>969</v>
      </c>
      <c r="C457" s="300" t="s">
        <v>887</v>
      </c>
      <c r="D457" s="384"/>
      <c r="E457" s="398"/>
      <c r="F457" s="398"/>
      <c r="G457" s="398"/>
      <c r="H457" s="398"/>
      <c r="I457" s="398"/>
      <c r="J457" s="398"/>
      <c r="K457" s="398"/>
      <c r="L457" s="398"/>
      <c r="M457" s="398"/>
      <c r="N457" s="398"/>
      <c r="O457" s="398"/>
      <c r="P457" s="398"/>
      <c r="Q457" s="398"/>
      <c r="R457" s="398"/>
      <c r="S457" s="398">
        <f t="shared" si="38"/>
        <v>0</v>
      </c>
      <c r="T457" s="399"/>
    </row>
    <row r="458" spans="1:20" x14ac:dyDescent="0.3">
      <c r="A458" s="397" t="s">
        <v>1162</v>
      </c>
      <c r="B458" s="141" t="s">
        <v>1163</v>
      </c>
      <c r="C458" s="300" t="s">
        <v>887</v>
      </c>
      <c r="D458" s="384"/>
      <c r="E458" s="398"/>
      <c r="F458" s="398"/>
      <c r="G458" s="398"/>
      <c r="H458" s="398"/>
      <c r="I458" s="398"/>
      <c r="J458" s="398"/>
      <c r="K458" s="398"/>
      <c r="L458" s="398"/>
      <c r="M458" s="398"/>
      <c r="N458" s="398"/>
      <c r="O458" s="398"/>
      <c r="P458" s="398"/>
      <c r="Q458" s="398"/>
      <c r="R458" s="398"/>
      <c r="S458" s="398">
        <f t="shared" si="38"/>
        <v>0</v>
      </c>
      <c r="T458" s="399"/>
    </row>
    <row r="459" spans="1:20" ht="33" customHeight="1" x14ac:dyDescent="0.3">
      <c r="A459" s="397" t="s">
        <v>179</v>
      </c>
      <c r="B459" s="286" t="s">
        <v>1164</v>
      </c>
      <c r="C459" s="377" t="s">
        <v>421</v>
      </c>
      <c r="D459" s="384"/>
      <c r="E459" s="398"/>
      <c r="F459" s="398"/>
      <c r="G459" s="398"/>
      <c r="H459" s="398"/>
      <c r="I459" s="398"/>
      <c r="J459" s="398"/>
      <c r="K459" s="398"/>
      <c r="L459" s="398"/>
      <c r="M459" s="398"/>
      <c r="N459" s="398"/>
      <c r="O459" s="398"/>
      <c r="P459" s="398"/>
      <c r="Q459" s="398"/>
      <c r="R459" s="398"/>
      <c r="S459" s="398">
        <f t="shared" si="38"/>
        <v>0</v>
      </c>
      <c r="T459" s="399"/>
    </row>
    <row r="460" spans="1:20" x14ac:dyDescent="0.3">
      <c r="A460" s="397" t="s">
        <v>974</v>
      </c>
      <c r="B460" s="141" t="s">
        <v>1084</v>
      </c>
      <c r="C460" s="300" t="s">
        <v>887</v>
      </c>
      <c r="D460" s="384"/>
      <c r="E460" s="398"/>
      <c r="F460" s="398"/>
      <c r="G460" s="398"/>
      <c r="H460" s="398"/>
      <c r="I460" s="398"/>
      <c r="J460" s="398"/>
      <c r="K460" s="398"/>
      <c r="L460" s="398"/>
      <c r="M460" s="398"/>
      <c r="N460" s="398"/>
      <c r="O460" s="398"/>
      <c r="P460" s="398"/>
      <c r="Q460" s="398"/>
      <c r="R460" s="398"/>
      <c r="S460" s="398">
        <f t="shared" si="38"/>
        <v>0</v>
      </c>
      <c r="T460" s="399"/>
    </row>
    <row r="461" spans="1:20" x14ac:dyDescent="0.3">
      <c r="A461" s="397" t="s">
        <v>975</v>
      </c>
      <c r="B461" s="141" t="s">
        <v>1085</v>
      </c>
      <c r="C461" s="300" t="s">
        <v>887</v>
      </c>
      <c r="D461" s="384"/>
      <c r="E461" s="398"/>
      <c r="F461" s="398"/>
      <c r="G461" s="398"/>
      <c r="H461" s="398"/>
      <c r="I461" s="398"/>
      <c r="J461" s="398"/>
      <c r="K461" s="398"/>
      <c r="L461" s="398"/>
      <c r="M461" s="398"/>
      <c r="N461" s="398"/>
      <c r="O461" s="398"/>
      <c r="P461" s="398"/>
      <c r="Q461" s="398"/>
      <c r="R461" s="398"/>
      <c r="S461" s="398">
        <f t="shared" si="38"/>
        <v>0</v>
      </c>
      <c r="T461" s="399"/>
    </row>
    <row r="462" spans="1:20" x14ac:dyDescent="0.3">
      <c r="A462" s="397" t="s">
        <v>976</v>
      </c>
      <c r="B462" s="141" t="s">
        <v>1086</v>
      </c>
      <c r="C462" s="300" t="s">
        <v>887</v>
      </c>
      <c r="D462" s="384"/>
      <c r="E462" s="398"/>
      <c r="F462" s="398"/>
      <c r="G462" s="398"/>
      <c r="H462" s="398"/>
      <c r="I462" s="398"/>
      <c r="J462" s="398"/>
      <c r="K462" s="398"/>
      <c r="L462" s="398"/>
      <c r="M462" s="398"/>
      <c r="N462" s="398"/>
      <c r="O462" s="398"/>
      <c r="P462" s="398"/>
      <c r="Q462" s="398"/>
      <c r="R462" s="398"/>
      <c r="S462" s="398">
        <f t="shared" ref="S462" si="39">G462+I462+K462+M462+Q462+O462</f>
        <v>0</v>
      </c>
      <c r="T462" s="399"/>
    </row>
    <row r="463" spans="1:20" ht="47.4" thickBot="1" x14ac:dyDescent="0.35">
      <c r="A463" s="400" t="s">
        <v>179</v>
      </c>
      <c r="B463" s="290" t="s">
        <v>1165</v>
      </c>
      <c r="C463" s="293" t="s">
        <v>887</v>
      </c>
      <c r="D463" s="401"/>
      <c r="E463" s="402"/>
      <c r="F463" s="402"/>
      <c r="G463" s="402"/>
      <c r="H463" s="402"/>
      <c r="I463" s="402"/>
      <c r="J463" s="402"/>
      <c r="K463" s="402"/>
      <c r="L463" s="402"/>
      <c r="M463" s="402"/>
      <c r="N463" s="402"/>
      <c r="O463" s="402"/>
      <c r="P463" s="402"/>
      <c r="Q463" s="402"/>
      <c r="R463" s="402"/>
      <c r="S463" s="402">
        <f t="shared" si="38"/>
        <v>0</v>
      </c>
      <c r="T463" s="403"/>
    </row>
    <row r="466" spans="1:20" x14ac:dyDescent="0.3">
      <c r="A466" s="295" t="s">
        <v>945</v>
      </c>
    </row>
    <row r="467" spans="1:20" x14ac:dyDescent="0.3">
      <c r="A467" s="417" t="s">
        <v>120</v>
      </c>
      <c r="B467" s="417"/>
      <c r="C467" s="417"/>
      <c r="D467" s="417"/>
      <c r="E467" s="417"/>
      <c r="F467" s="417"/>
      <c r="G467" s="417"/>
      <c r="H467" s="417"/>
      <c r="I467" s="417"/>
      <c r="J467" s="417"/>
      <c r="K467" s="417"/>
      <c r="L467" s="417"/>
      <c r="M467" s="417"/>
      <c r="N467" s="417"/>
      <c r="O467" s="417"/>
      <c r="P467" s="417"/>
      <c r="Q467" s="417"/>
      <c r="R467" s="417"/>
      <c r="S467" s="417"/>
      <c r="T467" s="417"/>
    </row>
    <row r="468" spans="1:20" x14ac:dyDescent="0.3">
      <c r="A468" s="417" t="s">
        <v>1054</v>
      </c>
      <c r="B468" s="417"/>
      <c r="C468" s="417"/>
      <c r="D468" s="417"/>
      <c r="E468" s="417"/>
      <c r="F468" s="417"/>
      <c r="G468" s="417"/>
      <c r="H468" s="417"/>
      <c r="I468" s="417"/>
      <c r="J468" s="417"/>
      <c r="K468" s="417"/>
      <c r="L468" s="417"/>
      <c r="M468" s="417"/>
      <c r="N468" s="417"/>
      <c r="O468" s="417"/>
      <c r="P468" s="417"/>
      <c r="Q468" s="417"/>
      <c r="R468" s="417"/>
      <c r="S468" s="417"/>
      <c r="T468" s="417"/>
    </row>
    <row r="469" spans="1:20" x14ac:dyDescent="0.3">
      <c r="A469" s="417" t="s">
        <v>46</v>
      </c>
      <c r="B469" s="417"/>
      <c r="C469" s="417"/>
      <c r="D469" s="417"/>
      <c r="E469" s="417"/>
      <c r="F469" s="417"/>
      <c r="G469" s="417"/>
      <c r="H469" s="417"/>
      <c r="I469" s="417"/>
      <c r="J469" s="417"/>
      <c r="K469" s="417"/>
      <c r="L469" s="417"/>
      <c r="M469" s="417"/>
      <c r="N469" s="417"/>
      <c r="O469" s="417"/>
      <c r="P469" s="417"/>
      <c r="Q469" s="417"/>
      <c r="R469" s="417"/>
      <c r="S469" s="417"/>
      <c r="T469" s="417"/>
    </row>
    <row r="470" spans="1:20" x14ac:dyDescent="0.3">
      <c r="A470" s="405" t="s">
        <v>45</v>
      </c>
    </row>
    <row r="471" spans="1:20" ht="53.25" customHeight="1" x14ac:dyDescent="0.3">
      <c r="A471" s="412" t="s">
        <v>109</v>
      </c>
      <c r="B471" s="412"/>
      <c r="C471" s="412"/>
      <c r="D471" s="412"/>
      <c r="E471" s="412"/>
      <c r="F471" s="412"/>
      <c r="G471" s="412"/>
      <c r="H471" s="412"/>
      <c r="I471" s="412"/>
      <c r="J471" s="412"/>
      <c r="K471" s="412"/>
      <c r="L471" s="412"/>
      <c r="M471" s="412"/>
      <c r="N471" s="412"/>
      <c r="O471" s="412"/>
      <c r="P471" s="412"/>
      <c r="Q471" s="412"/>
      <c r="R471" s="412"/>
      <c r="S471" s="412"/>
      <c r="T471" s="412"/>
    </row>
  </sheetData>
  <mergeCells count="35">
    <mergeCell ref="A13:T13"/>
    <mergeCell ref="A7:B7"/>
    <mergeCell ref="O377:P377"/>
    <mergeCell ref="Q14:R14"/>
    <mergeCell ref="Q377:R377"/>
    <mergeCell ref="A1:T2"/>
    <mergeCell ref="A377:A378"/>
    <mergeCell ref="B377:B378"/>
    <mergeCell ref="A375:T376"/>
    <mergeCell ref="C14:C15"/>
    <mergeCell ref="K14:L14"/>
    <mergeCell ref="I377:J377"/>
    <mergeCell ref="I14:J14"/>
    <mergeCell ref="A4:B4"/>
    <mergeCell ref="A172:T172"/>
    <mergeCell ref="M14:N14"/>
    <mergeCell ref="M377:N377"/>
    <mergeCell ref="S14:T14"/>
    <mergeCell ref="S377:T377"/>
    <mergeCell ref="A9:B9"/>
    <mergeCell ref="A10:B10"/>
    <mergeCell ref="A471:T471"/>
    <mergeCell ref="A325:T325"/>
    <mergeCell ref="K377:L377"/>
    <mergeCell ref="G14:H14"/>
    <mergeCell ref="A469:T469"/>
    <mergeCell ref="A467:T467"/>
    <mergeCell ref="A468:T468"/>
    <mergeCell ref="A380:B380"/>
    <mergeCell ref="A17:T17"/>
    <mergeCell ref="C377:C378"/>
    <mergeCell ref="A14:A15"/>
    <mergeCell ref="B14:B15"/>
    <mergeCell ref="O14:P14"/>
    <mergeCell ref="G377:H377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50" fitToHeight="0" orientation="portrait" r:id="rId1"/>
  <rowBreaks count="3" manualBreakCount="3">
    <brk id="126" max="13" man="1"/>
    <brk id="248" max="13" man="1"/>
    <brk id="36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4" x14ac:dyDescent="0.3"/>
  <cols>
    <col min="1" max="1" width="6" customWidth="1"/>
    <col min="2" max="2" width="39.44140625" customWidth="1"/>
    <col min="4" max="4" width="10.44140625" customWidth="1"/>
    <col min="5" max="5" width="10.33203125" customWidth="1"/>
    <col min="6" max="6" width="16.109375" customWidth="1"/>
    <col min="7" max="7" width="11" customWidth="1"/>
    <col min="8" max="9" width="10.88671875" customWidth="1"/>
    <col min="10" max="11" width="10.44140625" customWidth="1"/>
  </cols>
  <sheetData>
    <row r="1" spans="1:11" s="54" customFormat="1" ht="49.5" customHeight="1" thickBot="1" x14ac:dyDescent="0.35">
      <c r="D1" s="67" t="s">
        <v>315</v>
      </c>
      <c r="E1" s="67" t="s">
        <v>327</v>
      </c>
      <c r="F1" s="67" t="s">
        <v>328</v>
      </c>
      <c r="G1" s="67" t="s">
        <v>320</v>
      </c>
      <c r="H1" s="67" t="s">
        <v>321</v>
      </c>
      <c r="I1" s="67" t="s">
        <v>322</v>
      </c>
      <c r="J1" s="67" t="s">
        <v>323</v>
      </c>
      <c r="K1" s="67" t="s">
        <v>324</v>
      </c>
    </row>
    <row r="2" spans="1:11" ht="15" thickBot="1" x14ac:dyDescent="0.35">
      <c r="A2" s="1" t="s">
        <v>207</v>
      </c>
      <c r="B2" s="2" t="s">
        <v>208</v>
      </c>
      <c r="C2" s="3" t="s">
        <v>209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3">
      <c r="A3" s="4" t="s">
        <v>148</v>
      </c>
      <c r="B3" s="5" t="s">
        <v>210</v>
      </c>
      <c r="C3" s="6" t="s">
        <v>209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3">
      <c r="A4" s="4" t="s">
        <v>149</v>
      </c>
      <c r="B4" s="5" t="s">
        <v>211</v>
      </c>
      <c r="C4" s="6" t="s">
        <v>209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0.399999999999999" x14ac:dyDescent="0.3">
      <c r="A5" s="4" t="s">
        <v>152</v>
      </c>
      <c r="B5" s="7" t="s">
        <v>212</v>
      </c>
      <c r="C5" s="8" t="s">
        <v>209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x14ac:dyDescent="0.3">
      <c r="A6" s="4" t="s">
        <v>170</v>
      </c>
      <c r="B6" s="7" t="s">
        <v>213</v>
      </c>
      <c r="C6" s="8" t="s">
        <v>209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0.399999999999999" x14ac:dyDescent="0.3">
      <c r="A7" s="4" t="s">
        <v>205</v>
      </c>
      <c r="B7" s="7" t="s">
        <v>214</v>
      </c>
      <c r="C7" s="8" t="s">
        <v>209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3">
      <c r="A8" s="4" t="s">
        <v>206</v>
      </c>
      <c r="B8" s="7" t="s">
        <v>215</v>
      </c>
      <c r="C8" s="8" t="s">
        <v>209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3">
      <c r="A9" s="4" t="s">
        <v>216</v>
      </c>
      <c r="B9" s="7" t="s">
        <v>217</v>
      </c>
      <c r="C9" s="8" t="s">
        <v>209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3">
      <c r="A10" s="4" t="s">
        <v>218</v>
      </c>
      <c r="B10" s="7" t="s">
        <v>219</v>
      </c>
      <c r="C10" s="8" t="s">
        <v>209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0.399999999999999" x14ac:dyDescent="0.3">
      <c r="A11" s="4" t="s">
        <v>220</v>
      </c>
      <c r="B11" s="7" t="s">
        <v>221</v>
      </c>
      <c r="C11" s="8" t="s">
        <v>209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x14ac:dyDescent="0.3">
      <c r="A12" s="4" t="s">
        <v>222</v>
      </c>
      <c r="B12" s="7" t="s">
        <v>223</v>
      </c>
      <c r="C12" s="8" t="s">
        <v>209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0.799999999999997" x14ac:dyDescent="0.3">
      <c r="A13" s="39" t="s">
        <v>224</v>
      </c>
      <c r="B13" s="40" t="s">
        <v>225</v>
      </c>
      <c r="C13" s="41" t="s">
        <v>209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0.399999999999999" x14ac:dyDescent="0.3">
      <c r="A14" s="9" t="s">
        <v>226</v>
      </c>
      <c r="B14" s="7" t="s">
        <v>227</v>
      </c>
      <c r="C14" s="8" t="s">
        <v>209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3">
      <c r="A15" s="4" t="s">
        <v>228</v>
      </c>
      <c r="B15" s="7" t="s">
        <v>229</v>
      </c>
      <c r="C15" s="8" t="s">
        <v>209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3">
      <c r="A16" s="4" t="s">
        <v>230</v>
      </c>
      <c r="B16" s="5" t="s">
        <v>231</v>
      </c>
      <c r="C16" s="6" t="s">
        <v>209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3">
      <c r="A17" s="4" t="s">
        <v>232</v>
      </c>
      <c r="B17" s="5" t="s">
        <v>233</v>
      </c>
      <c r="C17" s="6" t="s">
        <v>209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3">
      <c r="A18" s="35" t="s">
        <v>234</v>
      </c>
      <c r="B18" s="36" t="s">
        <v>235</v>
      </c>
      <c r="C18" s="37" t="s">
        <v>209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3">
      <c r="A19" s="35" t="s">
        <v>236</v>
      </c>
      <c r="B19" s="36" t="s">
        <v>237</v>
      </c>
      <c r="C19" s="37" t="s">
        <v>209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3">
      <c r="A20" s="4" t="s">
        <v>238</v>
      </c>
      <c r="B20" s="5" t="s">
        <v>239</v>
      </c>
      <c r="C20" s="6" t="s">
        <v>209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" thickBot="1" x14ac:dyDescent="0.35">
      <c r="A21" s="4" t="s">
        <v>240</v>
      </c>
      <c r="B21" s="5" t="s">
        <v>241</v>
      </c>
      <c r="C21" s="6" t="s">
        <v>209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" thickBot="1" x14ac:dyDescent="0.35">
      <c r="A22" s="10" t="s">
        <v>242</v>
      </c>
      <c r="B22" s="11" t="s">
        <v>243</v>
      </c>
      <c r="C22" s="12" t="s">
        <v>209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3">
      <c r="A23" s="13" t="s">
        <v>154</v>
      </c>
      <c r="B23" s="14" t="s">
        <v>141</v>
      </c>
      <c r="C23" s="6" t="s">
        <v>209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3">
      <c r="A24" s="13" t="s">
        <v>155</v>
      </c>
      <c r="B24" s="14" t="s">
        <v>211</v>
      </c>
      <c r="C24" s="6" t="s">
        <v>209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0.399999999999999" x14ac:dyDescent="0.3">
      <c r="A25" s="13" t="s">
        <v>161</v>
      </c>
      <c r="B25" s="15" t="s">
        <v>244</v>
      </c>
      <c r="C25" s="8" t="s">
        <v>209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x14ac:dyDescent="0.3">
      <c r="A26" s="13" t="s">
        <v>171</v>
      </c>
      <c r="B26" s="15" t="s">
        <v>213</v>
      </c>
      <c r="C26" s="8" t="s">
        <v>209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0.399999999999999" x14ac:dyDescent="0.3">
      <c r="A27" s="13" t="s">
        <v>245</v>
      </c>
      <c r="B27" s="7" t="s">
        <v>214</v>
      </c>
      <c r="C27" s="8" t="s">
        <v>209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0.399999999999999" x14ac:dyDescent="0.3">
      <c r="A28" s="13" t="s">
        <v>172</v>
      </c>
      <c r="B28" s="7" t="s">
        <v>246</v>
      </c>
      <c r="C28" s="8" t="s">
        <v>209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0.399999999999999" x14ac:dyDescent="0.3">
      <c r="A29" s="13" t="s">
        <v>247</v>
      </c>
      <c r="B29" s="7" t="s">
        <v>227</v>
      </c>
      <c r="C29" s="8" t="s">
        <v>209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3">
      <c r="A30" s="13" t="s">
        <v>173</v>
      </c>
      <c r="B30" s="15" t="s">
        <v>215</v>
      </c>
      <c r="C30" s="8" t="s">
        <v>209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3">
      <c r="A31" s="13" t="s">
        <v>174</v>
      </c>
      <c r="B31" s="15" t="s">
        <v>248</v>
      </c>
      <c r="C31" s="8" t="s">
        <v>209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3">
      <c r="A32" s="13" t="s">
        <v>175</v>
      </c>
      <c r="B32" s="15" t="s">
        <v>249</v>
      </c>
      <c r="C32" s="8" t="s">
        <v>209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3">
      <c r="A33" s="43" t="s">
        <v>176</v>
      </c>
      <c r="B33" s="44" t="s">
        <v>250</v>
      </c>
      <c r="C33" s="45" t="s">
        <v>209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3">
      <c r="A34" s="13" t="s">
        <v>251</v>
      </c>
      <c r="B34" s="15" t="s">
        <v>252</v>
      </c>
      <c r="C34" s="8" t="s">
        <v>209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0.399999999999999" x14ac:dyDescent="0.3">
      <c r="A35" s="13" t="s">
        <v>253</v>
      </c>
      <c r="B35" s="15" t="s">
        <v>254</v>
      </c>
      <c r="C35" s="8" t="s">
        <v>209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0.399999999999999" x14ac:dyDescent="0.3">
      <c r="A36" s="13" t="s">
        <v>255</v>
      </c>
      <c r="B36" s="16" t="s">
        <v>221</v>
      </c>
      <c r="C36" s="8" t="s">
        <v>209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x14ac:dyDescent="0.3">
      <c r="A37" s="13" t="s">
        <v>256</v>
      </c>
      <c r="B37" s="15" t="s">
        <v>257</v>
      </c>
      <c r="C37" s="8" t="s">
        <v>209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3">
      <c r="A38" s="13" t="s">
        <v>258</v>
      </c>
      <c r="B38" s="17" t="s">
        <v>233</v>
      </c>
      <c r="C38" s="8" t="s">
        <v>209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3">
      <c r="A39" s="43" t="s">
        <v>259</v>
      </c>
      <c r="B39" s="47" t="s">
        <v>260</v>
      </c>
      <c r="C39" s="48" t="s">
        <v>209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0.399999999999999" x14ac:dyDescent="0.3">
      <c r="A40" s="13" t="s">
        <v>261</v>
      </c>
      <c r="B40" s="18" t="s">
        <v>262</v>
      </c>
      <c r="C40" s="19" t="s">
        <v>209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3">
      <c r="A41" s="13" t="s">
        <v>263</v>
      </c>
      <c r="B41" s="18" t="s">
        <v>264</v>
      </c>
      <c r="C41" s="19" t="s">
        <v>209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3">
      <c r="A42" s="50" t="s">
        <v>265</v>
      </c>
      <c r="B42" s="51" t="s">
        <v>266</v>
      </c>
      <c r="C42" s="52" t="s">
        <v>209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3">
      <c r="A43" s="13" t="s">
        <v>267</v>
      </c>
      <c r="B43" s="18" t="s">
        <v>268</v>
      </c>
      <c r="C43" s="19" t="s">
        <v>209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0.399999999999999" x14ac:dyDescent="0.3">
      <c r="A44" s="13" t="s">
        <v>269</v>
      </c>
      <c r="B44" s="18" t="s">
        <v>270</v>
      </c>
      <c r="C44" s="8" t="s">
        <v>209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0.399999999999999" x14ac:dyDescent="0.3">
      <c r="A45" s="13" t="s">
        <v>271</v>
      </c>
      <c r="B45" s="18" t="s">
        <v>272</v>
      </c>
      <c r="C45" s="6" t="s">
        <v>209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x14ac:dyDescent="0.3">
      <c r="A46" s="13" t="s">
        <v>273</v>
      </c>
      <c r="B46" s="18" t="s">
        <v>274</v>
      </c>
      <c r="C46" s="6" t="s">
        <v>209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3">
      <c r="A47" s="13" t="s">
        <v>275</v>
      </c>
      <c r="B47" s="18" t="s">
        <v>276</v>
      </c>
      <c r="C47" s="19" t="s">
        <v>209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x14ac:dyDescent="0.3">
      <c r="A48" s="20" t="s">
        <v>277</v>
      </c>
      <c r="B48" s="21" t="s">
        <v>278</v>
      </c>
      <c r="C48" s="6" t="s">
        <v>209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x14ac:dyDescent="0.3">
      <c r="A49" s="20" t="s">
        <v>279</v>
      </c>
      <c r="B49" s="21" t="s">
        <v>280</v>
      </c>
      <c r="C49" s="6" t="s">
        <v>209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x14ac:dyDescent="0.3">
      <c r="A50" s="20" t="s">
        <v>281</v>
      </c>
      <c r="B50" s="21" t="s">
        <v>282</v>
      </c>
      <c r="C50" s="6" t="s">
        <v>209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x14ac:dyDescent="0.3">
      <c r="A51" s="20" t="s">
        <v>283</v>
      </c>
      <c r="B51" s="21" t="s">
        <v>284</v>
      </c>
      <c r="C51" s="6" t="s">
        <v>209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x14ac:dyDescent="0.3">
      <c r="A52" s="20" t="s">
        <v>285</v>
      </c>
      <c r="B52" s="21" t="s">
        <v>286</v>
      </c>
      <c r="C52" s="6" t="s">
        <v>209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x14ac:dyDescent="0.3">
      <c r="A53" s="20" t="s">
        <v>287</v>
      </c>
      <c r="B53" s="21" t="s">
        <v>288</v>
      </c>
      <c r="C53" s="6" t="s">
        <v>209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x14ac:dyDescent="0.3">
      <c r="A54" s="20" t="s">
        <v>289</v>
      </c>
      <c r="B54" s="21" t="s">
        <v>290</v>
      </c>
      <c r="C54" s="6" t="s">
        <v>209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0.399999999999999" x14ac:dyDescent="0.3">
      <c r="A55" s="20" t="s">
        <v>291</v>
      </c>
      <c r="B55" s="22" t="s">
        <v>292</v>
      </c>
      <c r="C55" s="8" t="s">
        <v>209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x14ac:dyDescent="0.3">
      <c r="A56" s="20" t="s">
        <v>293</v>
      </c>
      <c r="B56" s="21" t="s">
        <v>294</v>
      </c>
      <c r="C56" s="6" t="s">
        <v>209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3">
      <c r="A57" s="20" t="s">
        <v>295</v>
      </c>
      <c r="B57" s="21" t="s">
        <v>296</v>
      </c>
      <c r="C57" s="6" t="s">
        <v>209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3">
      <c r="A58" s="20" t="s">
        <v>297</v>
      </c>
      <c r="B58" s="21" t="s">
        <v>298</v>
      </c>
      <c r="C58" s="6" t="s">
        <v>209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3">
      <c r="A59" s="20" t="s">
        <v>299</v>
      </c>
      <c r="B59" s="21" t="s">
        <v>300</v>
      </c>
      <c r="C59" s="6" t="s">
        <v>209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3">
      <c r="A60" s="20" t="s">
        <v>301</v>
      </c>
      <c r="B60" s="21" t="s">
        <v>302</v>
      </c>
      <c r="C60" s="6" t="s">
        <v>209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3">
      <c r="A61" s="20" t="s">
        <v>303</v>
      </c>
      <c r="B61" s="21" t="s">
        <v>304</v>
      </c>
      <c r="C61" s="6" t="s">
        <v>209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3">
      <c r="A62" s="20" t="s">
        <v>305</v>
      </c>
      <c r="B62" s="21" t="s">
        <v>306</v>
      </c>
      <c r="C62" s="6" t="s">
        <v>209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0.399999999999999" x14ac:dyDescent="0.3">
      <c r="A63" s="20" t="s">
        <v>307</v>
      </c>
      <c r="B63" s="21" t="s">
        <v>308</v>
      </c>
      <c r="C63" s="6" t="s">
        <v>209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3">
      <c r="A64" s="20" t="s">
        <v>309</v>
      </c>
      <c r="B64" s="21" t="s">
        <v>310</v>
      </c>
      <c r="C64" s="6" t="s">
        <v>209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15" thickBot="1" x14ac:dyDescent="0.35">
      <c r="A65" s="20" t="s">
        <v>311</v>
      </c>
      <c r="B65" s="23" t="s">
        <v>312</v>
      </c>
      <c r="C65" s="24" t="s">
        <v>209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" thickBot="1" x14ac:dyDescent="0.35">
      <c r="A66" s="10" t="s">
        <v>313</v>
      </c>
      <c r="B66" s="25" t="s">
        <v>314</v>
      </c>
      <c r="C66" s="12" t="s">
        <v>209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3">
      <c r="B68" s="33" t="s">
        <v>316</v>
      </c>
      <c r="D68" s="34" t="e">
        <f>D18+D19+(D$2-D$13-D$18-D$19)*ФЭМ!#REF!/ФЭМ!#REF!</f>
        <v>#REF!</v>
      </c>
      <c r="E68" s="34" t="e">
        <f>E18+E19+(E$2-E$13-E$18-E$19-E$4)*ФЭМ!#REF!/ФЭМ!F$18</f>
        <v>#REF!</v>
      </c>
      <c r="F68" s="34" t="e">
        <f>F18+F19+(F$2-F$13-F$18-F$19-F$4-F5-F6)*ФЭМ!#REF!/ФЭМ!H$18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H18+H19+(H$2-H$13-H$18-H$19-H$4-H5-H6)*ФЭМ!#REF!/ФЭМ!J$18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J18+J19+(J$2-J$13-J$18-J$19-J$4-J5-J6)*ФЭМ!#REF!/ФЭМ!L$18</f>
        <v>#REF!</v>
      </c>
      <c r="K68" s="34" t="e">
        <f>K18+K19+(K$2-K$13-K$18-K$19-K$4-K5-K6)*ФЭМ!#REF!/ФЭМ!#REF!</f>
        <v>#REF!</v>
      </c>
    </row>
    <row r="69" spans="1:11" x14ac:dyDescent="0.3">
      <c r="B69" s="33" t="s">
        <v>317</v>
      </c>
      <c r="D69" s="34" t="e">
        <f>D13+(D$2-D$13-D$18-D$19)*ФЭМ!#REF!/ФЭМ!#REF!</f>
        <v>#REF!</v>
      </c>
      <c r="E69" s="34" t="e">
        <f>E13+E4+(E$2-E$13-E$18-E$19-E$4)*ФЭМ!#REF!/ФЭМ!F$18</f>
        <v>#REF!</v>
      </c>
      <c r="F69" s="34" t="e">
        <f>F13+F4+F5+F6+(F$2-F$13-F$18-F$19-F$4-F5-F6)*ФЭМ!#REF!/ФЭМ!H$18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H13+H4+H5+H6+(H$2-H$13-H$18-H$19-H$4-H5-H6)*ФЭМ!#REF!/ФЭМ!J$18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J13+J4+J5+J6+(J$2-J$13-J$18-J$19-J$4-J5-J6)*ФЭМ!#REF!/ФЭМ!L$18</f>
        <v>#REF!</v>
      </c>
      <c r="K69" s="34" t="e">
        <f>K13+K4+K5+K6+(K$2-K$13-K$18-K$19-K$4-K5-K6)*ФЭМ!#REF!/ФЭМ!#REF!</f>
        <v>#REF!</v>
      </c>
    </row>
    <row r="70" spans="1:11" x14ac:dyDescent="0.3">
      <c r="B70" s="33" t="s">
        <v>318</v>
      </c>
      <c r="D70" s="34" t="e">
        <f>D33+D39+(D$22-D$33-D$39-D$42)*ФЭМ!#REF!/ФЭМ!#REF!</f>
        <v>#REF!</v>
      </c>
      <c r="E70" s="34" t="e">
        <f>E33+E39+(E$22-E$33-E$39-E$42)*ФЭМ!#REF!/ФЭМ!F$18</f>
        <v>#REF!</v>
      </c>
      <c r="F70" s="34" t="e">
        <f>F33+F39+(F$22-F$33-F$39-F$42)*ФЭМ!#REF!/ФЭМ!H$18</f>
        <v>#REF!</v>
      </c>
      <c r="G70" s="34" t="e">
        <f>G33+G39+(G$22-G$33-G$39-G$42)*ФЭМ!#REF!/ФЭМ!#REF!</f>
        <v>#REF!</v>
      </c>
      <c r="H70" s="34" t="e">
        <f>H33+H39+(H$22-H$33-H$39-H$42)*ФЭМ!#REF!/ФЭМ!J$18</f>
        <v>#REF!</v>
      </c>
      <c r="I70" s="34" t="e">
        <f>I33+I39+(I$22-I$33-I$39-I$42)*ФЭМ!#REF!/ФЭМ!#REF!</f>
        <v>#REF!</v>
      </c>
      <c r="J70" s="34" t="e">
        <f>J33+J39+(J$22-J$33-J$39-J$42)*ФЭМ!#REF!/ФЭМ!L$18</f>
        <v>#REF!</v>
      </c>
      <c r="K70" s="34" t="e">
        <f>K33+K39+(K$22-K$33-K$39-K$42)*ФЭМ!#REF!/ФЭМ!#REF!</f>
        <v>#REF!</v>
      </c>
    </row>
    <row r="71" spans="1:11" x14ac:dyDescent="0.3">
      <c r="B71" s="33" t="s">
        <v>319</v>
      </c>
      <c r="D71" s="34" t="e">
        <f>D42+(D$22-D$33-D$39-D$42)*ФЭМ!#REF!/ФЭМ!#REF!</f>
        <v>#REF!</v>
      </c>
      <c r="E71" s="34" t="e">
        <f>E42+(E$22-E$33-E$39-E$42)*ФЭМ!#REF!/ФЭМ!F$18</f>
        <v>#REF!</v>
      </c>
      <c r="F71" s="34" t="e">
        <f>F42+(F$22-F$33-F$39-F$42)*ФЭМ!#REF!/ФЭМ!H$18</f>
        <v>#REF!</v>
      </c>
      <c r="G71" s="34" t="e">
        <f>G42+(G$22-G$33-G$39-G$42)*ФЭМ!#REF!/ФЭМ!#REF!</f>
        <v>#REF!</v>
      </c>
      <c r="H71" s="34" t="e">
        <f>H42+(H$22-H$33-H$39-H$42)*ФЭМ!#REF!/ФЭМ!J$18</f>
        <v>#REF!</v>
      </c>
      <c r="I71" s="34" t="e">
        <f>I42+(I$22-I$33-I$39-I$42)*ФЭМ!#REF!/ФЭМ!#REF!</f>
        <v>#REF!</v>
      </c>
      <c r="J71" s="34" t="e">
        <f>J42+(J$22-J$33-J$39-J$42)*ФЭМ!#REF!/ФЭМ!L$18</f>
        <v>#REF!</v>
      </c>
      <c r="K71" s="34" t="e">
        <f>K42+(K$22-K$33-K$39-K$42)*ФЭМ!#REF!/ФЭМ!#REF!</f>
        <v>#REF!</v>
      </c>
    </row>
    <row r="73" spans="1:11" x14ac:dyDescent="0.3">
      <c r="B73" s="33" t="s">
        <v>316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3">
      <c r="B74" s="33" t="s">
        <v>317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3">
      <c r="B75" s="33" t="s">
        <v>318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3">
      <c r="B76" s="33" t="s">
        <v>319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4.4" x14ac:dyDescent="0.3"/>
  <cols>
    <col min="2" max="2" width="68.109375" customWidth="1"/>
    <col min="3" max="7" width="14.88671875" customWidth="1"/>
  </cols>
  <sheetData>
    <row r="6" spans="1:7" ht="94.2" thickBot="1" x14ac:dyDescent="0.35">
      <c r="A6" s="263" t="s">
        <v>621</v>
      </c>
      <c r="B6" s="263" t="s">
        <v>622</v>
      </c>
      <c r="C6" s="263" t="s">
        <v>623</v>
      </c>
      <c r="D6" s="263" t="s">
        <v>624</v>
      </c>
      <c r="E6" s="263" t="s">
        <v>625</v>
      </c>
      <c r="F6" s="263" t="s">
        <v>626</v>
      </c>
      <c r="G6" s="264" t="s">
        <v>627</v>
      </c>
    </row>
    <row r="7" spans="1:7" ht="16.2" thickBot="1" x14ac:dyDescent="0.35">
      <c r="A7" s="265" t="s">
        <v>628</v>
      </c>
      <c r="B7" s="265" t="s">
        <v>629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2" thickBot="1" x14ac:dyDescent="0.35">
      <c r="A8" s="267">
        <v>1</v>
      </c>
      <c r="B8" s="268" t="s">
        <v>630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2" thickBot="1" x14ac:dyDescent="0.35">
      <c r="A9" s="265" t="s">
        <v>377</v>
      </c>
      <c r="B9" s="268" t="s">
        <v>631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1.8" thickBot="1" x14ac:dyDescent="0.35">
      <c r="A10" s="265" t="s">
        <v>606</v>
      </c>
      <c r="B10" s="268" t="s">
        <v>335</v>
      </c>
      <c r="C10" s="269"/>
      <c r="D10" s="269"/>
      <c r="E10" s="269"/>
      <c r="F10" s="269"/>
      <c r="G10" s="266">
        <v>0</v>
      </c>
    </row>
    <row r="11" spans="1:7" ht="16.2" thickBot="1" x14ac:dyDescent="0.35">
      <c r="A11" s="265" t="s">
        <v>607</v>
      </c>
      <c r="B11" s="268" t="s">
        <v>337</v>
      </c>
      <c r="C11" s="269"/>
      <c r="D11" s="269"/>
      <c r="E11" s="269"/>
      <c r="F11" s="269"/>
      <c r="G11" s="266">
        <v>0</v>
      </c>
    </row>
    <row r="12" spans="1:7" ht="16.2" thickBot="1" x14ac:dyDescent="0.35">
      <c r="A12" s="265" t="s">
        <v>608</v>
      </c>
      <c r="B12" s="268" t="s">
        <v>632</v>
      </c>
      <c r="C12" s="269"/>
      <c r="D12" s="269"/>
      <c r="E12" s="269"/>
      <c r="F12" s="269"/>
      <c r="G12" s="266">
        <v>0</v>
      </c>
    </row>
    <row r="13" spans="1:7" ht="16.2" thickBot="1" x14ac:dyDescent="0.35">
      <c r="A13" s="265" t="s">
        <v>609</v>
      </c>
      <c r="B13" s="268" t="s">
        <v>633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2" thickBot="1" x14ac:dyDescent="0.35">
      <c r="A14" s="265"/>
      <c r="B14" s="268" t="s">
        <v>634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2" thickBot="1" x14ac:dyDescent="0.35">
      <c r="A15" s="265"/>
      <c r="B15" s="268" t="s">
        <v>635</v>
      </c>
      <c r="C15" s="269"/>
      <c r="D15" s="269"/>
      <c r="E15" s="269"/>
      <c r="F15" s="266">
        <v>15807.6</v>
      </c>
      <c r="G15" s="266">
        <v>15807.6</v>
      </c>
    </row>
    <row r="16" spans="1:7" ht="16.2" thickBot="1" x14ac:dyDescent="0.35">
      <c r="A16" s="265" t="s">
        <v>379</v>
      </c>
      <c r="B16" s="268" t="s">
        <v>636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1.8" thickBot="1" x14ac:dyDescent="0.35">
      <c r="A17" s="265" t="s">
        <v>610</v>
      </c>
      <c r="B17" s="268" t="s">
        <v>459</v>
      </c>
      <c r="C17" s="269"/>
      <c r="D17" s="269"/>
      <c r="E17" s="269"/>
      <c r="F17" s="269"/>
      <c r="G17" s="266">
        <v>0</v>
      </c>
    </row>
    <row r="18" spans="1:7" ht="31.8" thickBot="1" x14ac:dyDescent="0.35">
      <c r="A18" s="265" t="s">
        <v>611</v>
      </c>
      <c r="B18" s="272" t="s">
        <v>637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2" thickBot="1" x14ac:dyDescent="0.35">
      <c r="A19" s="265"/>
      <c r="B19" s="272" t="s">
        <v>638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2" thickBot="1" x14ac:dyDescent="0.35">
      <c r="A20" s="265"/>
      <c r="B20" s="272" t="s">
        <v>639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1.8" thickBot="1" x14ac:dyDescent="0.35">
      <c r="A21" s="265" t="s">
        <v>612</v>
      </c>
      <c r="B21" s="268" t="s">
        <v>640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2" thickBot="1" x14ac:dyDescent="0.35">
      <c r="A22" s="265" t="s">
        <v>641</v>
      </c>
      <c r="B22" s="268" t="s">
        <v>352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2" thickBot="1" x14ac:dyDescent="0.35">
      <c r="A23" s="274" t="s">
        <v>385</v>
      </c>
      <c r="B23" s="275" t="s">
        <v>353</v>
      </c>
      <c r="C23" s="276"/>
      <c r="D23" s="277"/>
      <c r="E23" s="277"/>
      <c r="F23" s="277"/>
      <c r="G23" s="278">
        <v>0</v>
      </c>
    </row>
    <row r="24" spans="1:7" ht="16.2" thickBot="1" x14ac:dyDescent="0.35">
      <c r="A24" s="274" t="s">
        <v>613</v>
      </c>
      <c r="B24" s="275" t="s">
        <v>642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2" thickBot="1" x14ac:dyDescent="0.35">
      <c r="A25" s="274" t="s">
        <v>205</v>
      </c>
      <c r="B25" s="275" t="s">
        <v>354</v>
      </c>
      <c r="C25" s="281"/>
      <c r="D25" s="281"/>
      <c r="E25" s="281"/>
      <c r="F25" s="281"/>
      <c r="G25" s="279">
        <v>0</v>
      </c>
    </row>
    <row r="26" spans="1:7" ht="16.2" thickBot="1" x14ac:dyDescent="0.35">
      <c r="A26" s="274" t="s">
        <v>477</v>
      </c>
      <c r="B26" s="275" t="s">
        <v>643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2" thickBot="1" x14ac:dyDescent="0.35">
      <c r="A27" s="265"/>
      <c r="B27" s="268" t="s">
        <v>644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2" thickBot="1" x14ac:dyDescent="0.35">
      <c r="A28" s="265"/>
      <c r="B28" s="268" t="s">
        <v>645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2" thickBot="1" x14ac:dyDescent="0.35">
      <c r="A29" s="265" t="s">
        <v>646</v>
      </c>
      <c r="B29" s="268" t="s">
        <v>647</v>
      </c>
      <c r="C29" s="269"/>
      <c r="D29" s="269"/>
      <c r="E29" s="269"/>
      <c r="F29" s="269"/>
      <c r="G29" s="266">
        <v>0</v>
      </c>
    </row>
    <row r="30" spans="1:7" ht="16.2" thickBot="1" x14ac:dyDescent="0.35">
      <c r="A30" s="265" t="s">
        <v>614</v>
      </c>
      <c r="B30" s="268" t="s">
        <v>355</v>
      </c>
      <c r="C30" s="269"/>
      <c r="D30" s="269"/>
      <c r="E30" s="269"/>
      <c r="F30" s="269"/>
      <c r="G30" s="266">
        <v>0</v>
      </c>
    </row>
    <row r="31" spans="1:7" ht="16.2" thickBot="1" x14ac:dyDescent="0.35">
      <c r="A31" s="265" t="s">
        <v>648</v>
      </c>
      <c r="B31" s="268" t="s">
        <v>649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2" thickBot="1" x14ac:dyDescent="0.35">
      <c r="A32" s="265" t="s">
        <v>406</v>
      </c>
      <c r="B32" s="268" t="s">
        <v>357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2" thickBot="1" x14ac:dyDescent="0.35">
      <c r="A33" s="265" t="s">
        <v>615</v>
      </c>
      <c r="B33" s="268" t="s">
        <v>358</v>
      </c>
      <c r="C33" s="269"/>
      <c r="D33" s="269"/>
      <c r="E33" s="269"/>
      <c r="F33" s="269"/>
      <c r="G33" s="266">
        <v>0</v>
      </c>
    </row>
    <row r="34" spans="1:7" ht="16.2" thickBot="1" x14ac:dyDescent="0.35">
      <c r="A34" s="265" t="s">
        <v>616</v>
      </c>
      <c r="B34" s="268" t="s">
        <v>359</v>
      </c>
      <c r="C34" s="269"/>
      <c r="D34" s="269"/>
      <c r="E34" s="269"/>
      <c r="F34" s="269"/>
      <c r="G34" s="266">
        <v>0</v>
      </c>
    </row>
    <row r="35" spans="1:7" ht="16.2" thickBot="1" x14ac:dyDescent="0.35">
      <c r="A35" s="265" t="s">
        <v>617</v>
      </c>
      <c r="B35" s="268" t="s">
        <v>360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2" thickBot="1" x14ac:dyDescent="0.35">
      <c r="A36" s="265"/>
      <c r="B36" s="268" t="s">
        <v>361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1.8" thickBot="1" x14ac:dyDescent="0.35">
      <c r="A37" s="265"/>
      <c r="B37" s="268" t="s">
        <v>362</v>
      </c>
      <c r="C37" s="269"/>
      <c r="D37" s="269"/>
      <c r="E37" s="269"/>
      <c r="F37" s="269"/>
      <c r="G37" s="266">
        <v>0</v>
      </c>
    </row>
    <row r="38" spans="1:7" ht="16.2" thickBot="1" x14ac:dyDescent="0.35">
      <c r="A38" s="265"/>
      <c r="B38" s="268" t="s">
        <v>363</v>
      </c>
      <c r="C38" s="269"/>
      <c r="D38" s="269"/>
      <c r="E38" s="269"/>
      <c r="F38" s="269"/>
      <c r="G38" s="266">
        <v>0</v>
      </c>
    </row>
    <row r="39" spans="1:7" ht="31.8" thickBot="1" x14ac:dyDescent="0.35">
      <c r="A39" s="265"/>
      <c r="B39" s="271" t="s">
        <v>364</v>
      </c>
      <c r="C39" s="269"/>
      <c r="D39" s="269"/>
      <c r="E39" s="269"/>
      <c r="F39" s="269"/>
      <c r="G39" s="266">
        <v>0</v>
      </c>
    </row>
    <row r="40" spans="1:7" ht="16.2" thickBot="1" x14ac:dyDescent="0.35">
      <c r="A40" s="265" t="s">
        <v>618</v>
      </c>
      <c r="B40" s="268" t="s">
        <v>365</v>
      </c>
      <c r="C40" s="269"/>
      <c r="D40" s="269"/>
      <c r="E40" s="269"/>
      <c r="F40" s="269"/>
      <c r="G40" s="266">
        <v>0</v>
      </c>
    </row>
    <row r="41" spans="1:7" ht="16.2" thickBot="1" x14ac:dyDescent="0.35">
      <c r="A41" s="265" t="s">
        <v>619</v>
      </c>
      <c r="B41" s="268" t="s">
        <v>366</v>
      </c>
      <c r="C41" s="269"/>
      <c r="D41" s="269"/>
      <c r="E41" s="269"/>
      <c r="F41" s="269"/>
      <c r="G41" s="266">
        <v>0</v>
      </c>
    </row>
    <row r="42" spans="1:7" ht="16.2" thickBot="1" x14ac:dyDescent="0.35">
      <c r="A42" s="265" t="s">
        <v>620</v>
      </c>
      <c r="B42" s="268" t="s">
        <v>367</v>
      </c>
      <c r="C42" s="269"/>
      <c r="D42" s="269"/>
      <c r="E42" s="269"/>
      <c r="F42" s="269"/>
      <c r="G42" s="266">
        <v>0</v>
      </c>
    </row>
    <row r="43" spans="1:7" ht="16.2" thickBot="1" x14ac:dyDescent="0.35">
      <c r="A43" s="265" t="s">
        <v>650</v>
      </c>
      <c r="B43" s="268" t="s">
        <v>651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2" thickBot="1" x14ac:dyDescent="0.35">
      <c r="A44" s="265" t="s">
        <v>652</v>
      </c>
      <c r="B44" s="268" t="s">
        <v>653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Maxim Epifanov</cp:lastModifiedBy>
  <cp:lastPrinted>2017-04-13T15:02:34Z</cp:lastPrinted>
  <dcterms:created xsi:type="dcterms:W3CDTF">2015-09-16T07:43:55Z</dcterms:created>
  <dcterms:modified xsi:type="dcterms:W3CDTF">2025-10-28T07:31:55Z</dcterms:modified>
</cp:coreProperties>
</file>